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<sst xmlns="http://schemas.openxmlformats.org/spreadsheetml/2006/main" count="859" uniqueCount="304">
  <si>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Mpofana(KZN223)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</si>
  <si>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</si>
  <si>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</si>
  <si>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</si>
  <si>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</si>
  <si>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</si>
  <si>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</si>
  <si>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</si>
  <si>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</si>
  <si>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</si>
  <si>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</si>
  <si>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</si>
  <si>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</si>
  <si>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</si>
  <si>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</si>
  <si>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</si>
  <si>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</si>
  <si>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</si>
  <si>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</si>
  <si>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</si>
  <si>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</si>
  <si>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</si>
  <si>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</si>
  <si>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</si>
  <si>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</si>
  <si>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</si>
  <si>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</si>
  <si>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</si>
  <si>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</si>
  <si>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</si>
  <si>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</si>
  <si>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</si>
  <si>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</si>
  <si>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</si>
  <si>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</si>
  <si>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</si>
  <si>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</si>
  <si>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</si>
  <si>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</si>
  <si>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</si>
  <si>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</si>
  <si>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</si>
  <si>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</si>
  <si>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</si>
  <si>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</si>
  <si>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</si>
  <si>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</si>
  <si>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</si>
  <si>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</si>
  <si>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</si>
  <si>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</si>
  <si>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</si>
  <si>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</si>
  <si>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</si>
  <si>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</si>
  <si>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</si>
  <si>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</si>
  <si>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</si>
  <si>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</si>
  <si>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</si>
  <si>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</si>
  <si>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</si>
  <si>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</si>
  <si>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</si>
  <si>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</si>
  <si>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</si>
  <si>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</si>
  <si>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</si>
  <si>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</si>
  <si>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</si>
  <si>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Mpofana(KZN223)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</si>
  <si>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</si>
  <si>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</si>
  <si>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</si>
  <si>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</si>
  <si>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</si>
  <si>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</si>
  <si>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</si>
  <si>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</si>
  <si>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</si>
  <si>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</si>
  <si>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</si>
  <si>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</si>
  <si>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</si>
  <si>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</si>
  <si>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</si>
  <si>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</si>
  <si>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</si>
  <si>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</si>
  <si>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</si>
  <si>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</si>
  <si>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</si>
  <si>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</si>
  <si>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</si>
  <si>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</si>
  <si>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</si>
  <si>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</si>
  <si>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</si>
  <si>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</si>
  <si>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</si>
  <si>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Mpofana(KZN223)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</si>
  <si>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</si>
  <si>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</si>
  <si>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</si>
  <si>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</si>
  <si>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</si>
  <si>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</si>
  <si>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</si>
  <si>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</si>
  <si>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</si>
  <si>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</si>
  <si>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</si>
  <si>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</si>
  <si>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</si>
  <si>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</si>
  <si>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</si>
  <si>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</si>
  <si>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</si>
  <si>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</si>
  <si>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</si>
  <si>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</si>
  <si>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</si>
  <si>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</si>
  <si>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</si>
  <si>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</si>
  <si>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</si>
  <si>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</si>
  <si>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</si>
  <si>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</si>
  <si>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Mpofana(KZN223)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</si>
  <si>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</si>
  <si>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</si>
  <si>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</si>
  <si>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</si>
  <si>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</si>
  <si>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</si>
  <si>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</si>
  <si>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</si>
  <si>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</si>
  <si>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</si>
  <si>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Mpofana(KZN223)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</si>
  <si>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</si>
  <si>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</si>
  <si>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</si>
  <si>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</si>
  <si>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</si>
  <si>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</si>
  <si>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</si>
  <si>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</si>
  <si>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</si>
  <si>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</si>
  <si>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</si>
  <si>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</si>
  <si>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</si>
  <si>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</si>
  <si>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</si>
  <si>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</si>
  <si>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</si>
  <si>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</si>
  <si>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</si>
  <si>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</si>
  <si>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</si>
  <si>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</si>
  <si>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</si>
  <si>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</si>
  <si>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</si>
  <si>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</si>
  <si>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</si>
  <si>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</si>
  <si>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</si>
  <si>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</si>
  <si>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</si>
  <si>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</si>
  <si>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</si>
  <si>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Mpofana(KZN223)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</si>
  <si>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</si>
  <si>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</si>
  <si>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</si>
  <si>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</si>
  <si>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</si>
  <si>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</si>
  <si>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</si>
  <si>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</si>
  <si>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</si>
  <si>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</si>
  <si>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</si>
  <si>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</si>
  <si>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</si>
  <si>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</si>
  <si>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</si>
  <si>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</si>
  <si>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</si>
  <si>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</si>
  <si>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</si>
  <si>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</si>
  <si>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</si>
  <si>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</si>
  <si>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</si>
  <si>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</si>
  <si>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</si>
  <si>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</si>
  <si>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</si>
  <si>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Mpofana(KZN223)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</si>
  <si>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</si>
  <si>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</si>
  <si>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</si>
  <si>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</si>
  <si>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</si>
  <si>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</si>
  <si>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</si>
  <si>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</si>
  <si>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</si>
  <si>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</si>
  <si>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</si>
  <si>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</si>
  <si>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</si>
  <si>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</si>
  <si>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</si>
  <si>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</si>
  <si>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</si>
  <si>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</si>
  <si>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</si>
  <si>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</si>
  <si>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</si>
  <si>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</si>
  <si>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</si>
  <si>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</si>
  <si>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</si>
  <si>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Mpofana(KZN223)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</si>
  <si>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</si>
  <si>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</si>
  <si>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</si>
  <si>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</si>
  <si>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</si>
  <si>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</si>
  <si>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</si>
  <si>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</si>
  <si>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</si>
  <si>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</si>
  <si>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</si>
  <si>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</si>
  <si>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</si>
  <si>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</si>
  <si>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</si>
  <si>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</si>
  <si>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</si>
  <si>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</si>
  <si>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</si>
  <si>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</si>
  <si>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</si>
  <si>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</si>
  <si>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</si>
  <si>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</si>
  <si>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</si>
  <si>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</si>
  <si>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</si>
  <si>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</si>
  <si>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</si>
  <si>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</si>
  <si>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</si>
  <si>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</si>
  <si>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</si>
  <si>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</si>
  <si>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</si>
  <si>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Mpofana(KZN223)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</si>
  <si>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</si>
  <si>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</si>
  <si>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Mpofana(KZN223)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</si>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</sst>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10854078</v>
      </c>
      <c r="C5" s="19">
        <v>0</v>
      </c>
      <c r="D5" s="59">
        <v>18250000</v>
      </c>
      <c r="E5" s="60">
        <v>18250000</v>
      </c>
      <c r="F5" s="60">
        <v>1266757</v>
      </c>
      <c r="G5" s="60">
        <v>1266757</v>
      </c>
      <c r="H5" s="60">
        <v>1259000</v>
      </c>
      <c r="I5" s="60">
        <v>3792514</v>
      </c>
      <c r="J5" s="60">
        <v>1812000</v>
      </c>
      <c r="K5" s="60">
        <v>1791000</v>
      </c>
      <c r="L5" s="60">
        <v>1821000</v>
      </c>
      <c r="M5" s="60">
        <v>5424000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9216514</v>
      </c>
      <c r="W5" s="60">
        <v>9240498</v>
      </c>
      <c r="X5" s="60">
        <v>-23984</v>
      </c>
      <c r="Y5" s="61">
        <v>-0.26</v>
      </c>
      <c r="Z5" s="62">
        <v>18250000</v>
      </c>
    </row>
    <row r="6" spans="1:26" ht="12.75">
      <c r="A6" s="58" t="s">
        <v>32</v>
      </c>
      <c r="B6" s="19">
        <v>47046635</v>
      </c>
      <c r="C6" s="19">
        <v>0</v>
      </c>
      <c r="D6" s="59">
        <v>68996000</v>
      </c>
      <c r="E6" s="60">
        <v>68996000</v>
      </c>
      <c r="F6" s="60">
        <v>10114568</v>
      </c>
      <c r="G6" s="60">
        <v>297921</v>
      </c>
      <c r="H6" s="60">
        <v>5896921</v>
      </c>
      <c r="I6" s="60">
        <v>16309410</v>
      </c>
      <c r="J6" s="60">
        <v>1431000</v>
      </c>
      <c r="K6" s="60">
        <v>1546278</v>
      </c>
      <c r="L6" s="60">
        <v>1668873</v>
      </c>
      <c r="M6" s="60">
        <v>4646151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20955561</v>
      </c>
      <c r="W6" s="60">
        <v>31633998</v>
      </c>
      <c r="X6" s="60">
        <v>-10678437</v>
      </c>
      <c r="Y6" s="61">
        <v>-33.76</v>
      </c>
      <c r="Z6" s="62">
        <v>68996000</v>
      </c>
    </row>
    <row r="7" spans="1:26" ht="12.75">
      <c r="A7" s="58" t="s">
        <v>33</v>
      </c>
      <c r="B7" s="19">
        <v>4068917</v>
      </c>
      <c r="C7" s="19">
        <v>0</v>
      </c>
      <c r="D7" s="59">
        <v>117000</v>
      </c>
      <c r="E7" s="60">
        <v>117000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58500</v>
      </c>
      <c r="X7" s="60">
        <v>-58500</v>
      </c>
      <c r="Y7" s="61">
        <v>-100</v>
      </c>
      <c r="Z7" s="62">
        <v>117000</v>
      </c>
    </row>
    <row r="8" spans="1:26" ht="12.75">
      <c r="A8" s="58" t="s">
        <v>34</v>
      </c>
      <c r="B8" s="19">
        <v>34764782</v>
      </c>
      <c r="C8" s="19">
        <v>0</v>
      </c>
      <c r="D8" s="59">
        <v>44022000</v>
      </c>
      <c r="E8" s="60">
        <v>44022000</v>
      </c>
      <c r="F8" s="60">
        <v>13335000</v>
      </c>
      <c r="G8" s="60">
        <v>0</v>
      </c>
      <c r="H8" s="60">
        <v>806000</v>
      </c>
      <c r="I8" s="60">
        <v>14141000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14141000</v>
      </c>
      <c r="W8" s="60">
        <v>22011000</v>
      </c>
      <c r="X8" s="60">
        <v>-7870000</v>
      </c>
      <c r="Y8" s="61">
        <v>-35.75</v>
      </c>
      <c r="Z8" s="62">
        <v>44022000</v>
      </c>
    </row>
    <row r="9" spans="1:26" ht="12.75">
      <c r="A9" s="58" t="s">
        <v>35</v>
      </c>
      <c r="B9" s="19">
        <v>11107422</v>
      </c>
      <c r="C9" s="19">
        <v>0</v>
      </c>
      <c r="D9" s="59">
        <v>18369000</v>
      </c>
      <c r="E9" s="60">
        <v>18369000</v>
      </c>
      <c r="F9" s="60">
        <v>206209</v>
      </c>
      <c r="G9" s="60">
        <v>216548</v>
      </c>
      <c r="H9" s="60">
        <v>197196</v>
      </c>
      <c r="I9" s="60">
        <v>619953</v>
      </c>
      <c r="J9" s="60">
        <v>11043</v>
      </c>
      <c r="K9" s="60">
        <v>18882310</v>
      </c>
      <c r="L9" s="60">
        <v>17174</v>
      </c>
      <c r="M9" s="60">
        <v>18910527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19530480</v>
      </c>
      <c r="W9" s="60">
        <v>9184488</v>
      </c>
      <c r="X9" s="60">
        <v>10345992</v>
      </c>
      <c r="Y9" s="61">
        <v>112.65</v>
      </c>
      <c r="Z9" s="62">
        <v>18369000</v>
      </c>
    </row>
    <row r="10" spans="1:26" ht="22.5">
      <c r="A10" s="63" t="s">
        <v>279</v>
      </c>
      <c r="B10" s="64">
        <f>SUM(B5:B9)</f>
        <v>107841834</v>
      </c>
      <c r="C10" s="64">
        <f>SUM(C5:C9)</f>
        <v>0</v>
      </c>
      <c r="D10" s="65">
        <f aca="true" t="shared" si="0" ref="D10:Z10">SUM(D5:D9)</f>
        <v>149754000</v>
      </c>
      <c r="E10" s="66">
        <f t="shared" si="0"/>
        <v>149754000</v>
      </c>
      <c r="F10" s="66">
        <f t="shared" si="0"/>
        <v>24922534</v>
      </c>
      <c r="G10" s="66">
        <f t="shared" si="0"/>
        <v>1781226</v>
      </c>
      <c r="H10" s="66">
        <f t="shared" si="0"/>
        <v>8159117</v>
      </c>
      <c r="I10" s="66">
        <f t="shared" si="0"/>
        <v>34862877</v>
      </c>
      <c r="J10" s="66">
        <f t="shared" si="0"/>
        <v>3254043</v>
      </c>
      <c r="K10" s="66">
        <f t="shared" si="0"/>
        <v>22219588</v>
      </c>
      <c r="L10" s="66">
        <f t="shared" si="0"/>
        <v>3507047</v>
      </c>
      <c r="M10" s="66">
        <f t="shared" si="0"/>
        <v>28980678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63843555</v>
      </c>
      <c r="W10" s="66">
        <f t="shared" si="0"/>
        <v>72128484</v>
      </c>
      <c r="X10" s="66">
        <f t="shared" si="0"/>
        <v>-8284929</v>
      </c>
      <c r="Y10" s="67">
        <f>+IF(W10&lt;&gt;0,(X10/W10)*100,0)</f>
        <v>-11.486348444534062</v>
      </c>
      <c r="Z10" s="68">
        <f t="shared" si="0"/>
        <v>149754000</v>
      </c>
    </row>
    <row r="11" spans="1:26" ht="12.75">
      <c r="A11" s="58" t="s">
        <v>37</v>
      </c>
      <c r="B11" s="19">
        <v>38953552</v>
      </c>
      <c r="C11" s="19">
        <v>0</v>
      </c>
      <c r="D11" s="59">
        <v>37257000</v>
      </c>
      <c r="E11" s="60">
        <v>37257000</v>
      </c>
      <c r="F11" s="60">
        <v>2956087</v>
      </c>
      <c r="G11" s="60">
        <v>2956087</v>
      </c>
      <c r="H11" s="60">
        <v>3931000</v>
      </c>
      <c r="I11" s="60">
        <v>9843174</v>
      </c>
      <c r="J11" s="60">
        <v>3389196</v>
      </c>
      <c r="K11" s="60">
        <v>3331857</v>
      </c>
      <c r="L11" s="60">
        <v>3497001</v>
      </c>
      <c r="M11" s="60">
        <v>10218054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20061228</v>
      </c>
      <c r="W11" s="60">
        <v>18628500</v>
      </c>
      <c r="X11" s="60">
        <v>1432728</v>
      </c>
      <c r="Y11" s="61">
        <v>7.69</v>
      </c>
      <c r="Z11" s="62">
        <v>37257000</v>
      </c>
    </row>
    <row r="12" spans="1:26" ht="12.75">
      <c r="A12" s="58" t="s">
        <v>38</v>
      </c>
      <c r="B12" s="19">
        <v>2524606</v>
      </c>
      <c r="C12" s="19">
        <v>0</v>
      </c>
      <c r="D12" s="59">
        <v>2691000</v>
      </c>
      <c r="E12" s="60">
        <v>2691000</v>
      </c>
      <c r="F12" s="60">
        <v>230000</v>
      </c>
      <c r="G12" s="60">
        <v>230000</v>
      </c>
      <c r="H12" s="60">
        <v>230000</v>
      </c>
      <c r="I12" s="60">
        <v>690000</v>
      </c>
      <c r="J12" s="60">
        <v>230420</v>
      </c>
      <c r="K12" s="60">
        <v>230420</v>
      </c>
      <c r="L12" s="60">
        <v>230420</v>
      </c>
      <c r="M12" s="60">
        <v>691260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1381260</v>
      </c>
      <c r="W12" s="60">
        <v>1375998</v>
      </c>
      <c r="X12" s="60">
        <v>5262</v>
      </c>
      <c r="Y12" s="61">
        <v>0.38</v>
      </c>
      <c r="Z12" s="62">
        <v>2691000</v>
      </c>
    </row>
    <row r="13" spans="1:26" ht="12.75">
      <c r="A13" s="58" t="s">
        <v>280</v>
      </c>
      <c r="B13" s="19">
        <v>17937638</v>
      </c>
      <c r="C13" s="19">
        <v>0</v>
      </c>
      <c r="D13" s="59">
        <v>13700000</v>
      </c>
      <c r="E13" s="60">
        <v>13700000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6849996</v>
      </c>
      <c r="X13" s="60">
        <v>-6849996</v>
      </c>
      <c r="Y13" s="61">
        <v>-100</v>
      </c>
      <c r="Z13" s="62">
        <v>13700000</v>
      </c>
    </row>
    <row r="14" spans="1:26" ht="12.75">
      <c r="A14" s="58" t="s">
        <v>40</v>
      </c>
      <c r="B14" s="19">
        <v>2145214</v>
      </c>
      <c r="C14" s="19">
        <v>0</v>
      </c>
      <c r="D14" s="59">
        <v>1570000</v>
      </c>
      <c r="E14" s="60">
        <v>1570000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199998</v>
      </c>
      <c r="X14" s="60">
        <v>-199998</v>
      </c>
      <c r="Y14" s="61">
        <v>-100</v>
      </c>
      <c r="Z14" s="62">
        <v>1570000</v>
      </c>
    </row>
    <row r="15" spans="1:26" ht="12.75">
      <c r="A15" s="58" t="s">
        <v>41</v>
      </c>
      <c r="B15" s="19">
        <v>58251756</v>
      </c>
      <c r="C15" s="19">
        <v>0</v>
      </c>
      <c r="D15" s="59">
        <v>71250000</v>
      </c>
      <c r="E15" s="60">
        <v>71250000</v>
      </c>
      <c r="F15" s="60">
        <v>7940523</v>
      </c>
      <c r="G15" s="60">
        <v>7940523</v>
      </c>
      <c r="H15" s="60">
        <v>7940523</v>
      </c>
      <c r="I15" s="60">
        <v>23821569</v>
      </c>
      <c r="J15" s="60">
        <v>6255000</v>
      </c>
      <c r="K15" s="60">
        <v>7418000</v>
      </c>
      <c r="L15" s="60">
        <v>6000000</v>
      </c>
      <c r="M15" s="60">
        <v>19673000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43494569</v>
      </c>
      <c r="W15" s="60">
        <v>34987500</v>
      </c>
      <c r="X15" s="60">
        <v>8507069</v>
      </c>
      <c r="Y15" s="61">
        <v>24.31</v>
      </c>
      <c r="Z15" s="62">
        <v>71250000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54520074</v>
      </c>
      <c r="C17" s="19">
        <v>0</v>
      </c>
      <c r="D17" s="59">
        <v>50984000</v>
      </c>
      <c r="E17" s="60">
        <v>50984000</v>
      </c>
      <c r="F17" s="60">
        <v>2231312</v>
      </c>
      <c r="G17" s="60">
        <v>2607964</v>
      </c>
      <c r="H17" s="60">
        <v>2231312</v>
      </c>
      <c r="I17" s="60">
        <v>7070588</v>
      </c>
      <c r="J17" s="60">
        <v>4031086</v>
      </c>
      <c r="K17" s="60">
        <v>912000</v>
      </c>
      <c r="L17" s="60">
        <v>5252000</v>
      </c>
      <c r="M17" s="60">
        <v>10195086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17265674</v>
      </c>
      <c r="W17" s="60">
        <v>24433500</v>
      </c>
      <c r="X17" s="60">
        <v>-7167826</v>
      </c>
      <c r="Y17" s="61">
        <v>-29.34</v>
      </c>
      <c r="Z17" s="62">
        <v>50984000</v>
      </c>
    </row>
    <row r="18" spans="1:26" ht="12.75">
      <c r="A18" s="70" t="s">
        <v>44</v>
      </c>
      <c r="B18" s="71">
        <f>SUM(B11:B17)</f>
        <v>174332840</v>
      </c>
      <c r="C18" s="71">
        <f>SUM(C11:C17)</f>
        <v>0</v>
      </c>
      <c r="D18" s="72">
        <f aca="true" t="shared" si="1" ref="D18:Z18">SUM(D11:D17)</f>
        <v>177452000</v>
      </c>
      <c r="E18" s="73">
        <f t="shared" si="1"/>
        <v>177452000</v>
      </c>
      <c r="F18" s="73">
        <f t="shared" si="1"/>
        <v>13357922</v>
      </c>
      <c r="G18" s="73">
        <f t="shared" si="1"/>
        <v>13734574</v>
      </c>
      <c r="H18" s="73">
        <f t="shared" si="1"/>
        <v>14332835</v>
      </c>
      <c r="I18" s="73">
        <f t="shared" si="1"/>
        <v>41425331</v>
      </c>
      <c r="J18" s="73">
        <f t="shared" si="1"/>
        <v>13905702</v>
      </c>
      <c r="K18" s="73">
        <f t="shared" si="1"/>
        <v>11892277</v>
      </c>
      <c r="L18" s="73">
        <f t="shared" si="1"/>
        <v>14979421</v>
      </c>
      <c r="M18" s="73">
        <f t="shared" si="1"/>
        <v>40777400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82202731</v>
      </c>
      <c r="W18" s="73">
        <f t="shared" si="1"/>
        <v>86475492</v>
      </c>
      <c r="X18" s="73">
        <f t="shared" si="1"/>
        <v>-4272761</v>
      </c>
      <c r="Y18" s="67">
        <f>+IF(W18&lt;&gt;0,(X18/W18)*100,0)</f>
        <v>-4.94100802571901</v>
      </c>
      <c r="Z18" s="74">
        <f t="shared" si="1"/>
        <v>177452000</v>
      </c>
    </row>
    <row r="19" spans="1:26" ht="12.75">
      <c r="A19" s="70" t="s">
        <v>45</v>
      </c>
      <c r="B19" s="75">
        <f>+B10-B18</f>
        <v>-66491006</v>
      </c>
      <c r="C19" s="75">
        <f>+C10-C18</f>
        <v>0</v>
      </c>
      <c r="D19" s="76">
        <f aca="true" t="shared" si="2" ref="D19:Z19">+D10-D18</f>
        <v>-27698000</v>
      </c>
      <c r="E19" s="77">
        <f t="shared" si="2"/>
        <v>-27698000</v>
      </c>
      <c r="F19" s="77">
        <f t="shared" si="2"/>
        <v>11564612</v>
      </c>
      <c r="G19" s="77">
        <f t="shared" si="2"/>
        <v>-11953348</v>
      </c>
      <c r="H19" s="77">
        <f t="shared" si="2"/>
        <v>-6173718</v>
      </c>
      <c r="I19" s="77">
        <f t="shared" si="2"/>
        <v>-6562454</v>
      </c>
      <c r="J19" s="77">
        <f t="shared" si="2"/>
        <v>-10651659</v>
      </c>
      <c r="K19" s="77">
        <f t="shared" si="2"/>
        <v>10327311</v>
      </c>
      <c r="L19" s="77">
        <f t="shared" si="2"/>
        <v>-11472374</v>
      </c>
      <c r="M19" s="77">
        <f t="shared" si="2"/>
        <v>-11796722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-18359176</v>
      </c>
      <c r="W19" s="77">
        <f>IF(E10=E18,0,W10-W18)</f>
        <v>-14347008</v>
      </c>
      <c r="X19" s="77">
        <f t="shared" si="2"/>
        <v>-4012168</v>
      </c>
      <c r="Y19" s="78">
        <f>+IF(W19&lt;&gt;0,(X19/W19)*100,0)</f>
        <v>27.965189675784664</v>
      </c>
      <c r="Z19" s="79">
        <f t="shared" si="2"/>
        <v>-27698000</v>
      </c>
    </row>
    <row r="20" spans="1:26" ht="12.75">
      <c r="A20" s="58" t="s">
        <v>46</v>
      </c>
      <c r="B20" s="19">
        <v>13267216</v>
      </c>
      <c r="C20" s="19">
        <v>0</v>
      </c>
      <c r="D20" s="59">
        <v>11878000</v>
      </c>
      <c r="E20" s="60">
        <v>11878000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5938998</v>
      </c>
      <c r="X20" s="60">
        <v>-5938998</v>
      </c>
      <c r="Y20" s="61">
        <v>-100</v>
      </c>
      <c r="Z20" s="62">
        <v>11878000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-53223790</v>
      </c>
      <c r="C22" s="86">
        <f>SUM(C19:C21)</f>
        <v>0</v>
      </c>
      <c r="D22" s="87">
        <f aca="true" t="shared" si="3" ref="D22:Z22">SUM(D19:D21)</f>
        <v>-15820000</v>
      </c>
      <c r="E22" s="88">
        <f t="shared" si="3"/>
        <v>-15820000</v>
      </c>
      <c r="F22" s="88">
        <f t="shared" si="3"/>
        <v>11564612</v>
      </c>
      <c r="G22" s="88">
        <f t="shared" si="3"/>
        <v>-11953348</v>
      </c>
      <c r="H22" s="88">
        <f t="shared" si="3"/>
        <v>-6173718</v>
      </c>
      <c r="I22" s="88">
        <f t="shared" si="3"/>
        <v>-6562454</v>
      </c>
      <c r="J22" s="88">
        <f t="shared" si="3"/>
        <v>-10651659</v>
      </c>
      <c r="K22" s="88">
        <f t="shared" si="3"/>
        <v>10327311</v>
      </c>
      <c r="L22" s="88">
        <f t="shared" si="3"/>
        <v>-11472374</v>
      </c>
      <c r="M22" s="88">
        <f t="shared" si="3"/>
        <v>-11796722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-18359176</v>
      </c>
      <c r="W22" s="88">
        <f t="shared" si="3"/>
        <v>-8408010</v>
      </c>
      <c r="X22" s="88">
        <f t="shared" si="3"/>
        <v>-9951166</v>
      </c>
      <c r="Y22" s="89">
        <f>+IF(W22&lt;&gt;0,(X22/W22)*100,0)</f>
        <v>118.35340348072849</v>
      </c>
      <c r="Z22" s="90">
        <f t="shared" si="3"/>
        <v>-15820000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-53223790</v>
      </c>
      <c r="C24" s="75">
        <f>SUM(C22:C23)</f>
        <v>0</v>
      </c>
      <c r="D24" s="76">
        <f aca="true" t="shared" si="4" ref="D24:Z24">SUM(D22:D23)</f>
        <v>-15820000</v>
      </c>
      <c r="E24" s="77">
        <f t="shared" si="4"/>
        <v>-15820000</v>
      </c>
      <c r="F24" s="77">
        <f t="shared" si="4"/>
        <v>11564612</v>
      </c>
      <c r="G24" s="77">
        <f t="shared" si="4"/>
        <v>-11953348</v>
      </c>
      <c r="H24" s="77">
        <f t="shared" si="4"/>
        <v>-6173718</v>
      </c>
      <c r="I24" s="77">
        <f t="shared" si="4"/>
        <v>-6562454</v>
      </c>
      <c r="J24" s="77">
        <f t="shared" si="4"/>
        <v>-10651659</v>
      </c>
      <c r="K24" s="77">
        <f t="shared" si="4"/>
        <v>10327311</v>
      </c>
      <c r="L24" s="77">
        <f t="shared" si="4"/>
        <v>-11472374</v>
      </c>
      <c r="M24" s="77">
        <f t="shared" si="4"/>
        <v>-11796722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-18359176</v>
      </c>
      <c r="W24" s="77">
        <f t="shared" si="4"/>
        <v>-8408010</v>
      </c>
      <c r="X24" s="77">
        <f t="shared" si="4"/>
        <v>-9951166</v>
      </c>
      <c r="Y24" s="78">
        <f>+IF(W24&lt;&gt;0,(X24/W24)*100,0)</f>
        <v>118.35340348072849</v>
      </c>
      <c r="Z24" s="79">
        <f t="shared" si="4"/>
        <v>-15820000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13267216</v>
      </c>
      <c r="C27" s="22">
        <v>0</v>
      </c>
      <c r="D27" s="99">
        <v>16878000</v>
      </c>
      <c r="E27" s="100">
        <v>16878000</v>
      </c>
      <c r="F27" s="100">
        <v>0</v>
      </c>
      <c r="G27" s="100">
        <v>0</v>
      </c>
      <c r="H27" s="100">
        <v>6430000</v>
      </c>
      <c r="I27" s="100">
        <v>6430000</v>
      </c>
      <c r="J27" s="100">
        <v>0</v>
      </c>
      <c r="K27" s="100">
        <v>0</v>
      </c>
      <c r="L27" s="100">
        <v>1000000</v>
      </c>
      <c r="M27" s="100">
        <v>1000000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7430000</v>
      </c>
      <c r="W27" s="100">
        <v>8439000</v>
      </c>
      <c r="X27" s="100">
        <v>-1009000</v>
      </c>
      <c r="Y27" s="101">
        <v>-11.96</v>
      </c>
      <c r="Z27" s="102">
        <v>16878000</v>
      </c>
    </row>
    <row r="28" spans="1:26" ht="12.75">
      <c r="A28" s="103" t="s">
        <v>46</v>
      </c>
      <c r="B28" s="19">
        <v>12164000</v>
      </c>
      <c r="C28" s="19">
        <v>0</v>
      </c>
      <c r="D28" s="59">
        <v>11878000</v>
      </c>
      <c r="E28" s="60">
        <v>11878000</v>
      </c>
      <c r="F28" s="60">
        <v>0</v>
      </c>
      <c r="G28" s="60">
        <v>0</v>
      </c>
      <c r="H28" s="60">
        <v>6430000</v>
      </c>
      <c r="I28" s="60">
        <v>6430000</v>
      </c>
      <c r="J28" s="60">
        <v>0</v>
      </c>
      <c r="K28" s="60">
        <v>0</v>
      </c>
      <c r="L28" s="60">
        <v>1000000</v>
      </c>
      <c r="M28" s="60">
        <v>1000000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7430000</v>
      </c>
      <c r="W28" s="60">
        <v>5939000</v>
      </c>
      <c r="X28" s="60">
        <v>1491000</v>
      </c>
      <c r="Y28" s="61">
        <v>25.11</v>
      </c>
      <c r="Z28" s="62">
        <v>11878000</v>
      </c>
    </row>
    <row r="29" spans="1:26" ht="12.75">
      <c r="A29" s="58" t="s">
        <v>284</v>
      </c>
      <c r="B29" s="19">
        <v>1103216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5000000</v>
      </c>
      <c r="E31" s="60">
        <v>5000000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2500000</v>
      </c>
      <c r="X31" s="60">
        <v>-2500000</v>
      </c>
      <c r="Y31" s="61">
        <v>-100</v>
      </c>
      <c r="Z31" s="62">
        <v>5000000</v>
      </c>
    </row>
    <row r="32" spans="1:26" ht="12.75">
      <c r="A32" s="70" t="s">
        <v>54</v>
      </c>
      <c r="B32" s="22">
        <f>SUM(B28:B31)</f>
        <v>13267216</v>
      </c>
      <c r="C32" s="22">
        <f>SUM(C28:C31)</f>
        <v>0</v>
      </c>
      <c r="D32" s="99">
        <f aca="true" t="shared" si="5" ref="D32:Z32">SUM(D28:D31)</f>
        <v>16878000</v>
      </c>
      <c r="E32" s="100">
        <f t="shared" si="5"/>
        <v>16878000</v>
      </c>
      <c r="F32" s="100">
        <f t="shared" si="5"/>
        <v>0</v>
      </c>
      <c r="G32" s="100">
        <f t="shared" si="5"/>
        <v>0</v>
      </c>
      <c r="H32" s="100">
        <f t="shared" si="5"/>
        <v>6430000</v>
      </c>
      <c r="I32" s="100">
        <f t="shared" si="5"/>
        <v>6430000</v>
      </c>
      <c r="J32" s="100">
        <f t="shared" si="5"/>
        <v>0</v>
      </c>
      <c r="K32" s="100">
        <f t="shared" si="5"/>
        <v>0</v>
      </c>
      <c r="L32" s="100">
        <f t="shared" si="5"/>
        <v>1000000</v>
      </c>
      <c r="M32" s="100">
        <f t="shared" si="5"/>
        <v>1000000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7430000</v>
      </c>
      <c r="W32" s="100">
        <f t="shared" si="5"/>
        <v>8439000</v>
      </c>
      <c r="X32" s="100">
        <f t="shared" si="5"/>
        <v>-1009000</v>
      </c>
      <c r="Y32" s="101">
        <f>+IF(W32&lt;&gt;0,(X32/W32)*100,0)</f>
        <v>-11.956392937551842</v>
      </c>
      <c r="Z32" s="102">
        <f t="shared" si="5"/>
        <v>16878000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56322717</v>
      </c>
      <c r="C35" s="19">
        <v>0</v>
      </c>
      <c r="D35" s="59">
        <v>36650000</v>
      </c>
      <c r="E35" s="60">
        <v>36650000</v>
      </c>
      <c r="F35" s="60">
        <v>72921011</v>
      </c>
      <c r="G35" s="60">
        <v>72921011</v>
      </c>
      <c r="H35" s="60">
        <v>72921011</v>
      </c>
      <c r="I35" s="60">
        <v>72921011</v>
      </c>
      <c r="J35" s="60">
        <v>72921011</v>
      </c>
      <c r="K35" s="60">
        <v>72921011</v>
      </c>
      <c r="L35" s="60">
        <v>56322717</v>
      </c>
      <c r="M35" s="60">
        <v>56322717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56322717</v>
      </c>
      <c r="W35" s="60">
        <v>18325000</v>
      </c>
      <c r="X35" s="60">
        <v>37997717</v>
      </c>
      <c r="Y35" s="61">
        <v>207.35</v>
      </c>
      <c r="Z35" s="62">
        <v>36650000</v>
      </c>
    </row>
    <row r="36" spans="1:26" ht="12.75">
      <c r="A36" s="58" t="s">
        <v>57</v>
      </c>
      <c r="B36" s="19">
        <v>168445946</v>
      </c>
      <c r="C36" s="19">
        <v>0</v>
      </c>
      <c r="D36" s="59">
        <v>213518000</v>
      </c>
      <c r="E36" s="60">
        <v>213518000</v>
      </c>
      <c r="F36" s="60">
        <v>171224614</v>
      </c>
      <c r="G36" s="60">
        <v>171224614</v>
      </c>
      <c r="H36" s="60">
        <v>171224614</v>
      </c>
      <c r="I36" s="60">
        <v>171224614</v>
      </c>
      <c r="J36" s="60">
        <v>171224614</v>
      </c>
      <c r="K36" s="60">
        <v>171224614</v>
      </c>
      <c r="L36" s="60">
        <v>168445946</v>
      </c>
      <c r="M36" s="60">
        <v>168445946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168445946</v>
      </c>
      <c r="W36" s="60">
        <v>106759000</v>
      </c>
      <c r="X36" s="60">
        <v>61686946</v>
      </c>
      <c r="Y36" s="61">
        <v>57.78</v>
      </c>
      <c r="Z36" s="62">
        <v>213518000</v>
      </c>
    </row>
    <row r="37" spans="1:26" ht="12.75">
      <c r="A37" s="58" t="s">
        <v>58</v>
      </c>
      <c r="B37" s="19">
        <v>139971811</v>
      </c>
      <c r="C37" s="19">
        <v>0</v>
      </c>
      <c r="D37" s="59">
        <v>46155000</v>
      </c>
      <c r="E37" s="60">
        <v>46155000</v>
      </c>
      <c r="F37" s="60">
        <v>162388668</v>
      </c>
      <c r="G37" s="60">
        <v>162388668</v>
      </c>
      <c r="H37" s="60">
        <v>162388668</v>
      </c>
      <c r="I37" s="60">
        <v>162388668</v>
      </c>
      <c r="J37" s="60">
        <v>162388668</v>
      </c>
      <c r="K37" s="60">
        <v>162388668</v>
      </c>
      <c r="L37" s="60">
        <v>139971811</v>
      </c>
      <c r="M37" s="60">
        <v>139971811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139971811</v>
      </c>
      <c r="W37" s="60">
        <v>23077500</v>
      </c>
      <c r="X37" s="60">
        <v>116894311</v>
      </c>
      <c r="Y37" s="61">
        <v>506.53</v>
      </c>
      <c r="Z37" s="62">
        <v>46155000</v>
      </c>
    </row>
    <row r="38" spans="1:26" ht="12.75">
      <c r="A38" s="58" t="s">
        <v>59</v>
      </c>
      <c r="B38" s="19">
        <v>34390556</v>
      </c>
      <c r="C38" s="19">
        <v>0</v>
      </c>
      <c r="D38" s="59">
        <v>28663000</v>
      </c>
      <c r="E38" s="60">
        <v>28663000</v>
      </c>
      <c r="F38" s="60">
        <v>27195294</v>
      </c>
      <c r="G38" s="60">
        <v>27195294</v>
      </c>
      <c r="H38" s="60">
        <v>27195294</v>
      </c>
      <c r="I38" s="60">
        <v>27195294</v>
      </c>
      <c r="J38" s="60">
        <v>27195294</v>
      </c>
      <c r="K38" s="60">
        <v>27195294</v>
      </c>
      <c r="L38" s="60">
        <v>34390556</v>
      </c>
      <c r="M38" s="60">
        <v>34390556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34390556</v>
      </c>
      <c r="W38" s="60">
        <v>14331500</v>
      </c>
      <c r="X38" s="60">
        <v>20059056</v>
      </c>
      <c r="Y38" s="61">
        <v>139.96</v>
      </c>
      <c r="Z38" s="62">
        <v>28663000</v>
      </c>
    </row>
    <row r="39" spans="1:26" ht="12.75">
      <c r="A39" s="58" t="s">
        <v>60</v>
      </c>
      <c r="B39" s="19">
        <v>50406296</v>
      </c>
      <c r="C39" s="19">
        <v>0</v>
      </c>
      <c r="D39" s="59">
        <v>175350000</v>
      </c>
      <c r="E39" s="60">
        <v>175350000</v>
      </c>
      <c r="F39" s="60">
        <v>54561663</v>
      </c>
      <c r="G39" s="60">
        <v>54561663</v>
      </c>
      <c r="H39" s="60">
        <v>54561663</v>
      </c>
      <c r="I39" s="60">
        <v>54561663</v>
      </c>
      <c r="J39" s="60">
        <v>54561663</v>
      </c>
      <c r="K39" s="60">
        <v>54561663</v>
      </c>
      <c r="L39" s="60">
        <v>50406296</v>
      </c>
      <c r="M39" s="60">
        <v>50406296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50406296</v>
      </c>
      <c r="W39" s="60">
        <v>87675000</v>
      </c>
      <c r="X39" s="60">
        <v>-37268704</v>
      </c>
      <c r="Y39" s="61">
        <v>-42.51</v>
      </c>
      <c r="Z39" s="62">
        <v>175350000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13649877</v>
      </c>
      <c r="C42" s="19">
        <v>0</v>
      </c>
      <c r="D42" s="59">
        <v>-38721050</v>
      </c>
      <c r="E42" s="60">
        <v>-38721050</v>
      </c>
      <c r="F42" s="60">
        <v>10649037</v>
      </c>
      <c r="G42" s="60">
        <v>-6693867</v>
      </c>
      <c r="H42" s="60">
        <v>-2776000</v>
      </c>
      <c r="I42" s="60">
        <v>1179170</v>
      </c>
      <c r="J42" s="60">
        <v>-4076048</v>
      </c>
      <c r="K42" s="60">
        <v>-711302</v>
      </c>
      <c r="L42" s="60">
        <v>7930095</v>
      </c>
      <c r="M42" s="60">
        <v>3142745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4321915</v>
      </c>
      <c r="W42" s="60">
        <v>-2829871</v>
      </c>
      <c r="X42" s="60">
        <v>7151786</v>
      </c>
      <c r="Y42" s="61">
        <v>-252.72</v>
      </c>
      <c r="Z42" s="62">
        <v>-38721050</v>
      </c>
    </row>
    <row r="43" spans="1:26" ht="12.75">
      <c r="A43" s="58" t="s">
        <v>63</v>
      </c>
      <c r="B43" s="19">
        <v>-11756832</v>
      </c>
      <c r="C43" s="19">
        <v>0</v>
      </c>
      <c r="D43" s="59">
        <v>-16878000</v>
      </c>
      <c r="E43" s="60">
        <v>-16878000</v>
      </c>
      <c r="F43" s="60">
        <v>0</v>
      </c>
      <c r="G43" s="60">
        <v>-6429588</v>
      </c>
      <c r="H43" s="60">
        <v>-6429588</v>
      </c>
      <c r="I43" s="60">
        <v>-12859176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-12859176</v>
      </c>
      <c r="W43" s="60">
        <v>-10938998</v>
      </c>
      <c r="X43" s="60">
        <v>-1920178</v>
      </c>
      <c r="Y43" s="61">
        <v>17.55</v>
      </c>
      <c r="Z43" s="62">
        <v>-16878000</v>
      </c>
    </row>
    <row r="44" spans="1:26" ht="12.75">
      <c r="A44" s="58" t="s">
        <v>64</v>
      </c>
      <c r="B44" s="19">
        <v>0</v>
      </c>
      <c r="C44" s="19">
        <v>0</v>
      </c>
      <c r="D44" s="59">
        <v>-5580000</v>
      </c>
      <c r="E44" s="60">
        <v>-5580000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-2790000</v>
      </c>
      <c r="X44" s="60">
        <v>2790000</v>
      </c>
      <c r="Y44" s="61">
        <v>-100</v>
      </c>
      <c r="Z44" s="62">
        <v>-5580000</v>
      </c>
    </row>
    <row r="45" spans="1:26" ht="12.75">
      <c r="A45" s="70" t="s">
        <v>65</v>
      </c>
      <c r="B45" s="22">
        <v>2389550</v>
      </c>
      <c r="C45" s="22">
        <v>0</v>
      </c>
      <c r="D45" s="99">
        <v>-60682545</v>
      </c>
      <c r="E45" s="100">
        <v>-60682545</v>
      </c>
      <c r="F45" s="100">
        <v>13796304</v>
      </c>
      <c r="G45" s="100">
        <v>672849</v>
      </c>
      <c r="H45" s="100">
        <v>-8532739</v>
      </c>
      <c r="I45" s="100">
        <v>-8532739</v>
      </c>
      <c r="J45" s="100">
        <v>-12608787</v>
      </c>
      <c r="K45" s="100">
        <v>-13320089</v>
      </c>
      <c r="L45" s="100">
        <v>-5389994</v>
      </c>
      <c r="M45" s="100">
        <v>-5389994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-5389994</v>
      </c>
      <c r="W45" s="100">
        <v>-16062364</v>
      </c>
      <c r="X45" s="100">
        <v>10672370</v>
      </c>
      <c r="Y45" s="101">
        <v>-66.44</v>
      </c>
      <c r="Z45" s="102">
        <v>-60682545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-5420857</v>
      </c>
      <c r="C51" s="52">
        <v>0</v>
      </c>
      <c r="D51" s="129">
        <v>2458469</v>
      </c>
      <c r="E51" s="54">
        <v>-2469567</v>
      </c>
      <c r="F51" s="54">
        <v>0</v>
      </c>
      <c r="G51" s="54">
        <v>0</v>
      </c>
      <c r="H51" s="54">
        <v>0</v>
      </c>
      <c r="I51" s="54">
        <v>2260668</v>
      </c>
      <c r="J51" s="54">
        <v>0</v>
      </c>
      <c r="K51" s="54">
        <v>0</v>
      </c>
      <c r="L51" s="54">
        <v>0</v>
      </c>
      <c r="M51" s="54">
        <v>9007366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-4012564</v>
      </c>
      <c r="W51" s="54">
        <v>26969925</v>
      </c>
      <c r="X51" s="54">
        <v>77756210</v>
      </c>
      <c r="Y51" s="54">
        <v>106549650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114.40620947103017</v>
      </c>
      <c r="C58" s="5">
        <f>IF(C67=0,0,+(C76/C67)*100)</f>
        <v>0</v>
      </c>
      <c r="D58" s="6">
        <f aca="true" t="shared" si="6" ref="D58:Z58">IF(D67=0,0,+(D76/D67)*100)</f>
        <v>85.29333874257638</v>
      </c>
      <c r="E58" s="7">
        <f t="shared" si="6"/>
        <v>85.29333874257638</v>
      </c>
      <c r="F58" s="7">
        <f t="shared" si="6"/>
        <v>63.054240169751765</v>
      </c>
      <c r="G58" s="7">
        <f t="shared" si="6"/>
        <v>391.045569759401</v>
      </c>
      <c r="H58" s="7">
        <f t="shared" si="6"/>
        <v>76.90135204119777</v>
      </c>
      <c r="I58" s="7">
        <f t="shared" si="6"/>
        <v>93.51349651903968</v>
      </c>
      <c r="J58" s="7">
        <f t="shared" si="6"/>
        <v>313.691026827012</v>
      </c>
      <c r="K58" s="7">
        <f t="shared" si="6"/>
        <v>250.40820692792153</v>
      </c>
      <c r="L58" s="7">
        <f t="shared" si="6"/>
        <v>95.57697371795479</v>
      </c>
      <c r="M58" s="7">
        <f t="shared" si="6"/>
        <v>217.13014035241378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134.77145671949972</v>
      </c>
      <c r="W58" s="7">
        <f t="shared" si="6"/>
        <v>89.2500084198121</v>
      </c>
      <c r="X58" s="7">
        <f t="shared" si="6"/>
        <v>0</v>
      </c>
      <c r="Y58" s="7">
        <f t="shared" si="6"/>
        <v>0</v>
      </c>
      <c r="Z58" s="8">
        <f t="shared" si="6"/>
        <v>85.29333874257638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105.19442780107849</v>
      </c>
      <c r="E59" s="10">
        <f t="shared" si="7"/>
        <v>105.19442780107849</v>
      </c>
      <c r="F59" s="10">
        <f t="shared" si="7"/>
        <v>140.12158606583583</v>
      </c>
      <c r="G59" s="10">
        <f t="shared" si="7"/>
        <v>45.64948131330634</v>
      </c>
      <c r="H59" s="10">
        <f t="shared" si="7"/>
        <v>74.74185861795075</v>
      </c>
      <c r="I59" s="10">
        <f t="shared" si="7"/>
        <v>86.8623820505343</v>
      </c>
      <c r="J59" s="10">
        <f t="shared" si="7"/>
        <v>105.62913907284768</v>
      </c>
      <c r="K59" s="10">
        <f t="shared" si="7"/>
        <v>85.68336125069793</v>
      </c>
      <c r="L59" s="10">
        <f t="shared" si="7"/>
        <v>42.47748489840747</v>
      </c>
      <c r="M59" s="10">
        <f t="shared" si="7"/>
        <v>77.84115044247788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81.55330746527375</v>
      </c>
      <c r="W59" s="10">
        <f t="shared" si="7"/>
        <v>94.99488014607005</v>
      </c>
      <c r="X59" s="10">
        <f t="shared" si="7"/>
        <v>0</v>
      </c>
      <c r="Y59" s="10">
        <f t="shared" si="7"/>
        <v>0</v>
      </c>
      <c r="Z59" s="11">
        <f t="shared" si="7"/>
        <v>105.19442780107849</v>
      </c>
    </row>
    <row r="60" spans="1:26" ht="12.75">
      <c r="A60" s="38" t="s">
        <v>32</v>
      </c>
      <c r="B60" s="12">
        <f t="shared" si="7"/>
        <v>140.80074164709123</v>
      </c>
      <c r="C60" s="12">
        <f t="shared" si="7"/>
        <v>0</v>
      </c>
      <c r="D60" s="3">
        <f t="shared" si="7"/>
        <v>80.31596034552729</v>
      </c>
      <c r="E60" s="13">
        <f t="shared" si="7"/>
        <v>80.31596034552729</v>
      </c>
      <c r="F60" s="13">
        <f t="shared" si="7"/>
        <v>53.402260976445056</v>
      </c>
      <c r="G60" s="13">
        <f t="shared" si="7"/>
        <v>1859.6661531077032</v>
      </c>
      <c r="H60" s="13">
        <f t="shared" si="7"/>
        <v>77.36240658472447</v>
      </c>
      <c r="I60" s="13">
        <f t="shared" si="7"/>
        <v>95.06011560197457</v>
      </c>
      <c r="J60" s="13">
        <f t="shared" si="7"/>
        <v>577.1488469601677</v>
      </c>
      <c r="K60" s="13">
        <f t="shared" si="7"/>
        <v>441.2032635787355</v>
      </c>
      <c r="L60" s="13">
        <f t="shared" si="7"/>
        <v>153.51677449392494</v>
      </c>
      <c r="M60" s="13">
        <f t="shared" si="7"/>
        <v>379.73860513788725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158.17745466227316</v>
      </c>
      <c r="W60" s="13">
        <f t="shared" si="7"/>
        <v>87.58930818671735</v>
      </c>
      <c r="X60" s="13">
        <f t="shared" si="7"/>
        <v>0</v>
      </c>
      <c r="Y60" s="13">
        <f t="shared" si="7"/>
        <v>0</v>
      </c>
      <c r="Z60" s="14">
        <f t="shared" si="7"/>
        <v>80.31596034552729</v>
      </c>
    </row>
    <row r="61" spans="1:26" ht="12.75">
      <c r="A61" s="39" t="s">
        <v>103</v>
      </c>
      <c r="B61" s="12">
        <f t="shared" si="7"/>
        <v>151.72742985568007</v>
      </c>
      <c r="C61" s="12">
        <f t="shared" si="7"/>
        <v>0</v>
      </c>
      <c r="D61" s="3">
        <f t="shared" si="7"/>
        <v>82.09082540656644</v>
      </c>
      <c r="E61" s="13">
        <f t="shared" si="7"/>
        <v>82.09082540656644</v>
      </c>
      <c r="F61" s="13">
        <f t="shared" si="7"/>
        <v>54.83542394872709</v>
      </c>
      <c r="G61" s="13">
        <f t="shared" si="7"/>
        <v>0</v>
      </c>
      <c r="H61" s="13">
        <f t="shared" si="7"/>
        <v>81.42525450973388</v>
      </c>
      <c r="I61" s="13">
        <f t="shared" si="7"/>
        <v>100.08266276465723</v>
      </c>
      <c r="J61" s="13">
        <f t="shared" si="7"/>
        <v>681.5292105263158</v>
      </c>
      <c r="K61" s="13">
        <f t="shared" si="7"/>
        <v>497.9042876954927</v>
      </c>
      <c r="L61" s="13">
        <f t="shared" si="7"/>
        <v>184.83717220846856</v>
      </c>
      <c r="M61" s="13">
        <f t="shared" si="7"/>
        <v>439.38301489755685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166.63264153593977</v>
      </c>
      <c r="W61" s="13">
        <f t="shared" si="7"/>
        <v>90.00202449048136</v>
      </c>
      <c r="X61" s="13">
        <f t="shared" si="7"/>
        <v>0</v>
      </c>
      <c r="Y61" s="13">
        <f t="shared" si="7"/>
        <v>0</v>
      </c>
      <c r="Z61" s="14">
        <f t="shared" si="7"/>
        <v>82.09082540656644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50</v>
      </c>
      <c r="E64" s="13">
        <f t="shared" si="7"/>
        <v>50</v>
      </c>
      <c r="F64" s="13">
        <f t="shared" si="7"/>
        <v>6.178819217175023</v>
      </c>
      <c r="G64" s="13">
        <f t="shared" si="7"/>
        <v>18.107484870150138</v>
      </c>
      <c r="H64" s="13">
        <f t="shared" si="7"/>
        <v>1.0069783600350428</v>
      </c>
      <c r="I64" s="13">
        <f t="shared" si="7"/>
        <v>8.431094149120069</v>
      </c>
      <c r="J64" s="13">
        <f t="shared" si="7"/>
        <v>168.2360824742268</v>
      </c>
      <c r="K64" s="13">
        <f t="shared" si="7"/>
        <v>202.38102460908925</v>
      </c>
      <c r="L64" s="13">
        <f t="shared" si="7"/>
        <v>8.91399684299451</v>
      </c>
      <c r="M64" s="13">
        <f t="shared" si="7"/>
        <v>126.18434079720072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67.01087790733959</v>
      </c>
      <c r="W64" s="13">
        <f t="shared" si="7"/>
        <v>50</v>
      </c>
      <c r="X64" s="13">
        <f t="shared" si="7"/>
        <v>0</v>
      </c>
      <c r="Y64" s="13">
        <f t="shared" si="7"/>
        <v>0</v>
      </c>
      <c r="Z64" s="14">
        <f t="shared" si="7"/>
        <v>50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88.98721730580138</v>
      </c>
      <c r="E66" s="16">
        <f t="shared" si="7"/>
        <v>88.98721730580138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88.88888888888889</v>
      </c>
      <c r="X66" s="16">
        <f t="shared" si="7"/>
        <v>0</v>
      </c>
      <c r="Y66" s="16">
        <f t="shared" si="7"/>
        <v>0</v>
      </c>
      <c r="Z66" s="17">
        <f t="shared" si="7"/>
        <v>88.98721730580138</v>
      </c>
    </row>
    <row r="67" spans="1:26" ht="12.75" hidden="1">
      <c r="A67" s="41" t="s">
        <v>287</v>
      </c>
      <c r="B67" s="24">
        <v>57900713</v>
      </c>
      <c r="C67" s="24"/>
      <c r="D67" s="25">
        <v>88737000</v>
      </c>
      <c r="E67" s="26">
        <v>88737000</v>
      </c>
      <c r="F67" s="26">
        <v>11381325</v>
      </c>
      <c r="G67" s="26">
        <v>1564678</v>
      </c>
      <c r="H67" s="26">
        <v>7155921</v>
      </c>
      <c r="I67" s="26">
        <v>20101924</v>
      </c>
      <c r="J67" s="26">
        <v>3243000</v>
      </c>
      <c r="K67" s="26">
        <v>3337278</v>
      </c>
      <c r="L67" s="26">
        <v>3489873</v>
      </c>
      <c r="M67" s="26">
        <v>10070151</v>
      </c>
      <c r="N67" s="26"/>
      <c r="O67" s="26"/>
      <c r="P67" s="26"/>
      <c r="Q67" s="26"/>
      <c r="R67" s="26"/>
      <c r="S67" s="26"/>
      <c r="T67" s="26"/>
      <c r="U67" s="26"/>
      <c r="V67" s="26">
        <v>30172075</v>
      </c>
      <c r="W67" s="26">
        <v>42399996</v>
      </c>
      <c r="X67" s="26"/>
      <c r="Y67" s="25"/>
      <c r="Z67" s="27">
        <v>88737000</v>
      </c>
    </row>
    <row r="68" spans="1:26" ht="12.75" hidden="1">
      <c r="A68" s="37" t="s">
        <v>31</v>
      </c>
      <c r="B68" s="19">
        <v>10854078</v>
      </c>
      <c r="C68" s="19"/>
      <c r="D68" s="20">
        <v>16690000</v>
      </c>
      <c r="E68" s="21">
        <v>16690000</v>
      </c>
      <c r="F68" s="21">
        <v>1266757</v>
      </c>
      <c r="G68" s="21">
        <v>1266757</v>
      </c>
      <c r="H68" s="21">
        <v>1259000</v>
      </c>
      <c r="I68" s="21">
        <v>3792514</v>
      </c>
      <c r="J68" s="21">
        <v>1812000</v>
      </c>
      <c r="K68" s="21">
        <v>1791000</v>
      </c>
      <c r="L68" s="21">
        <v>1821000</v>
      </c>
      <c r="M68" s="21">
        <v>5424000</v>
      </c>
      <c r="N68" s="21"/>
      <c r="O68" s="21"/>
      <c r="P68" s="21"/>
      <c r="Q68" s="21"/>
      <c r="R68" s="21"/>
      <c r="S68" s="21"/>
      <c r="T68" s="21"/>
      <c r="U68" s="21"/>
      <c r="V68" s="21">
        <v>9216514</v>
      </c>
      <c r="W68" s="21">
        <v>9240498</v>
      </c>
      <c r="X68" s="21"/>
      <c r="Y68" s="20"/>
      <c r="Z68" s="23">
        <v>16690000</v>
      </c>
    </row>
    <row r="69" spans="1:26" ht="12.75" hidden="1">
      <c r="A69" s="38" t="s">
        <v>32</v>
      </c>
      <c r="B69" s="19">
        <v>47046635</v>
      </c>
      <c r="C69" s="19"/>
      <c r="D69" s="20">
        <v>68996000</v>
      </c>
      <c r="E69" s="21">
        <v>68996000</v>
      </c>
      <c r="F69" s="21">
        <v>10114568</v>
      </c>
      <c r="G69" s="21">
        <v>297921</v>
      </c>
      <c r="H69" s="21">
        <v>5896921</v>
      </c>
      <c r="I69" s="21">
        <v>16309410</v>
      </c>
      <c r="J69" s="21">
        <v>1431000</v>
      </c>
      <c r="K69" s="21">
        <v>1546278</v>
      </c>
      <c r="L69" s="21">
        <v>1668873</v>
      </c>
      <c r="M69" s="21">
        <v>4646151</v>
      </c>
      <c r="N69" s="21"/>
      <c r="O69" s="21"/>
      <c r="P69" s="21"/>
      <c r="Q69" s="21"/>
      <c r="R69" s="21"/>
      <c r="S69" s="21"/>
      <c r="T69" s="21"/>
      <c r="U69" s="21"/>
      <c r="V69" s="21">
        <v>20955561</v>
      </c>
      <c r="W69" s="21">
        <v>31633998</v>
      </c>
      <c r="X69" s="21"/>
      <c r="Y69" s="20"/>
      <c r="Z69" s="23">
        <v>68996000</v>
      </c>
    </row>
    <row r="70" spans="1:26" ht="12.75" hidden="1">
      <c r="A70" s="39" t="s">
        <v>103</v>
      </c>
      <c r="B70" s="19">
        <v>43658560</v>
      </c>
      <c r="C70" s="19"/>
      <c r="D70" s="20">
        <v>65180000</v>
      </c>
      <c r="E70" s="21">
        <v>65180000</v>
      </c>
      <c r="F70" s="21">
        <v>9816647</v>
      </c>
      <c r="G70" s="21"/>
      <c r="H70" s="21">
        <v>5599000</v>
      </c>
      <c r="I70" s="21">
        <v>15415647</v>
      </c>
      <c r="J70" s="21">
        <v>1140000</v>
      </c>
      <c r="K70" s="21">
        <v>1249599</v>
      </c>
      <c r="L70" s="21">
        <v>1371756</v>
      </c>
      <c r="M70" s="21">
        <v>3761355</v>
      </c>
      <c r="N70" s="21"/>
      <c r="O70" s="21"/>
      <c r="P70" s="21"/>
      <c r="Q70" s="21"/>
      <c r="R70" s="21"/>
      <c r="S70" s="21"/>
      <c r="T70" s="21"/>
      <c r="U70" s="21"/>
      <c r="V70" s="21">
        <v>19177002</v>
      </c>
      <c r="W70" s="21">
        <v>29725998</v>
      </c>
      <c r="X70" s="21"/>
      <c r="Y70" s="20"/>
      <c r="Z70" s="23">
        <v>65180000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3388075</v>
      </c>
      <c r="C73" s="19"/>
      <c r="D73" s="20">
        <v>3816000</v>
      </c>
      <c r="E73" s="21">
        <v>3816000</v>
      </c>
      <c r="F73" s="21">
        <v>297921</v>
      </c>
      <c r="G73" s="21">
        <v>297921</v>
      </c>
      <c r="H73" s="21">
        <v>297921</v>
      </c>
      <c r="I73" s="21">
        <v>893763</v>
      </c>
      <c r="J73" s="21">
        <v>291000</v>
      </c>
      <c r="K73" s="21">
        <v>296679</v>
      </c>
      <c r="L73" s="21">
        <v>297117</v>
      </c>
      <c r="M73" s="21">
        <v>884796</v>
      </c>
      <c r="N73" s="21"/>
      <c r="O73" s="21"/>
      <c r="P73" s="21"/>
      <c r="Q73" s="21"/>
      <c r="R73" s="21"/>
      <c r="S73" s="21"/>
      <c r="T73" s="21"/>
      <c r="U73" s="21"/>
      <c r="V73" s="21">
        <v>1778559</v>
      </c>
      <c r="W73" s="21">
        <v>1908000</v>
      </c>
      <c r="X73" s="21"/>
      <c r="Y73" s="20"/>
      <c r="Z73" s="23">
        <v>3816000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3051000</v>
      </c>
      <c r="E75" s="30">
        <v>3051000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1525500</v>
      </c>
      <c r="X75" s="30"/>
      <c r="Y75" s="29"/>
      <c r="Z75" s="31">
        <v>3051000</v>
      </c>
    </row>
    <row r="76" spans="1:26" ht="12.75" hidden="1">
      <c r="A76" s="42" t="s">
        <v>288</v>
      </c>
      <c r="B76" s="32">
        <v>66242011</v>
      </c>
      <c r="C76" s="32"/>
      <c r="D76" s="33">
        <v>75686750</v>
      </c>
      <c r="E76" s="34">
        <v>75686750</v>
      </c>
      <c r="F76" s="34">
        <v>7176408</v>
      </c>
      <c r="G76" s="34">
        <v>6118604</v>
      </c>
      <c r="H76" s="34">
        <v>5503000</v>
      </c>
      <c r="I76" s="34">
        <v>18798012</v>
      </c>
      <c r="J76" s="34">
        <v>10173000</v>
      </c>
      <c r="K76" s="34">
        <v>8356818</v>
      </c>
      <c r="L76" s="34">
        <v>3335515</v>
      </c>
      <c r="M76" s="34">
        <v>21865333</v>
      </c>
      <c r="N76" s="34"/>
      <c r="O76" s="34"/>
      <c r="P76" s="34"/>
      <c r="Q76" s="34"/>
      <c r="R76" s="34"/>
      <c r="S76" s="34"/>
      <c r="T76" s="34"/>
      <c r="U76" s="34"/>
      <c r="V76" s="34">
        <v>40663345</v>
      </c>
      <c r="W76" s="34">
        <v>37842000</v>
      </c>
      <c r="X76" s="34"/>
      <c r="Y76" s="33"/>
      <c r="Z76" s="35">
        <v>75686750</v>
      </c>
    </row>
    <row r="77" spans="1:26" ht="12.75" hidden="1">
      <c r="A77" s="37" t="s">
        <v>31</v>
      </c>
      <c r="B77" s="19"/>
      <c r="C77" s="19"/>
      <c r="D77" s="20">
        <v>17556950</v>
      </c>
      <c r="E77" s="21">
        <v>17556950</v>
      </c>
      <c r="F77" s="21">
        <v>1775000</v>
      </c>
      <c r="G77" s="21">
        <v>578268</v>
      </c>
      <c r="H77" s="21">
        <v>941000</v>
      </c>
      <c r="I77" s="21">
        <v>3294268</v>
      </c>
      <c r="J77" s="21">
        <v>1914000</v>
      </c>
      <c r="K77" s="21">
        <v>1534589</v>
      </c>
      <c r="L77" s="21">
        <v>773515</v>
      </c>
      <c r="M77" s="21">
        <v>4222104</v>
      </c>
      <c r="N77" s="21"/>
      <c r="O77" s="21"/>
      <c r="P77" s="21"/>
      <c r="Q77" s="21"/>
      <c r="R77" s="21"/>
      <c r="S77" s="21"/>
      <c r="T77" s="21"/>
      <c r="U77" s="21"/>
      <c r="V77" s="21">
        <v>7516372</v>
      </c>
      <c r="W77" s="21">
        <v>8778000</v>
      </c>
      <c r="X77" s="21"/>
      <c r="Y77" s="20"/>
      <c r="Z77" s="23">
        <v>17556950</v>
      </c>
    </row>
    <row r="78" spans="1:26" ht="12.75" hidden="1">
      <c r="A78" s="38" t="s">
        <v>32</v>
      </c>
      <c r="B78" s="19">
        <v>66242011</v>
      </c>
      <c r="C78" s="19"/>
      <c r="D78" s="20">
        <v>55414800</v>
      </c>
      <c r="E78" s="21">
        <v>55414800</v>
      </c>
      <c r="F78" s="21">
        <v>5401408</v>
      </c>
      <c r="G78" s="21">
        <v>5540336</v>
      </c>
      <c r="H78" s="21">
        <v>4562000</v>
      </c>
      <c r="I78" s="21">
        <v>15503744</v>
      </c>
      <c r="J78" s="21">
        <v>8259000</v>
      </c>
      <c r="K78" s="21">
        <v>6822229</v>
      </c>
      <c r="L78" s="21">
        <v>2562000</v>
      </c>
      <c r="M78" s="21">
        <v>17643229</v>
      </c>
      <c r="N78" s="21"/>
      <c r="O78" s="21"/>
      <c r="P78" s="21"/>
      <c r="Q78" s="21"/>
      <c r="R78" s="21"/>
      <c r="S78" s="21"/>
      <c r="T78" s="21"/>
      <c r="U78" s="21"/>
      <c r="V78" s="21">
        <v>33146973</v>
      </c>
      <c r="W78" s="21">
        <v>27708000</v>
      </c>
      <c r="X78" s="21"/>
      <c r="Y78" s="20"/>
      <c r="Z78" s="23">
        <v>55414800</v>
      </c>
    </row>
    <row r="79" spans="1:26" ht="12.75" hidden="1">
      <c r="A79" s="39" t="s">
        <v>103</v>
      </c>
      <c r="B79" s="19">
        <v>66242011</v>
      </c>
      <c r="C79" s="19"/>
      <c r="D79" s="20">
        <v>53506800</v>
      </c>
      <c r="E79" s="21">
        <v>53506800</v>
      </c>
      <c r="F79" s="21">
        <v>5383000</v>
      </c>
      <c r="G79" s="21">
        <v>5486390</v>
      </c>
      <c r="H79" s="21">
        <v>4559000</v>
      </c>
      <c r="I79" s="21">
        <v>15428390</v>
      </c>
      <c r="J79" s="21">
        <v>7769433</v>
      </c>
      <c r="K79" s="21">
        <v>6221807</v>
      </c>
      <c r="L79" s="21">
        <v>2535515</v>
      </c>
      <c r="M79" s="21">
        <v>16526755</v>
      </c>
      <c r="N79" s="21"/>
      <c r="O79" s="21"/>
      <c r="P79" s="21"/>
      <c r="Q79" s="21"/>
      <c r="R79" s="21"/>
      <c r="S79" s="21"/>
      <c r="T79" s="21"/>
      <c r="U79" s="21"/>
      <c r="V79" s="21">
        <v>31955145</v>
      </c>
      <c r="W79" s="21">
        <v>26754000</v>
      </c>
      <c r="X79" s="21"/>
      <c r="Y79" s="20"/>
      <c r="Z79" s="23">
        <v>53506800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1908000</v>
      </c>
      <c r="E82" s="21">
        <v>1908000</v>
      </c>
      <c r="F82" s="21">
        <v>18408</v>
      </c>
      <c r="G82" s="21">
        <v>53946</v>
      </c>
      <c r="H82" s="21">
        <v>3000</v>
      </c>
      <c r="I82" s="21">
        <v>75354</v>
      </c>
      <c r="J82" s="21">
        <v>489567</v>
      </c>
      <c r="K82" s="21">
        <v>600422</v>
      </c>
      <c r="L82" s="21">
        <v>26485</v>
      </c>
      <c r="M82" s="21">
        <v>1116474</v>
      </c>
      <c r="N82" s="21"/>
      <c r="O82" s="21"/>
      <c r="P82" s="21"/>
      <c r="Q82" s="21"/>
      <c r="R82" s="21"/>
      <c r="S82" s="21"/>
      <c r="T82" s="21"/>
      <c r="U82" s="21"/>
      <c r="V82" s="21">
        <v>1191828</v>
      </c>
      <c r="W82" s="21">
        <v>954000</v>
      </c>
      <c r="X82" s="21"/>
      <c r="Y82" s="20"/>
      <c r="Z82" s="23">
        <v>1908000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2715000</v>
      </c>
      <c r="E84" s="30">
        <v>2715000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1356000</v>
      </c>
      <c r="X84" s="30"/>
      <c r="Y84" s="29"/>
      <c r="Z84" s="31">
        <v>2715000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2800000</v>
      </c>
      <c r="F5" s="358">
        <f t="shared" si="0"/>
        <v>2800000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1400000</v>
      </c>
      <c r="Y5" s="358">
        <f t="shared" si="0"/>
        <v>-1400000</v>
      </c>
      <c r="Z5" s="359">
        <f>+IF(X5&lt;&gt;0,+(Y5/X5)*100,0)</f>
        <v>-100</v>
      </c>
      <c r="AA5" s="360">
        <f>+AA6+AA8+AA11+AA13+AA15</f>
        <v>2800000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550000</v>
      </c>
      <c r="F6" s="59">
        <f t="shared" si="1"/>
        <v>550000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275000</v>
      </c>
      <c r="Y6" s="59">
        <f t="shared" si="1"/>
        <v>-275000</v>
      </c>
      <c r="Z6" s="61">
        <f>+IF(X6&lt;&gt;0,+(Y6/X6)*100,0)</f>
        <v>-100</v>
      </c>
      <c r="AA6" s="62">
        <f t="shared" si="1"/>
        <v>550000</v>
      </c>
    </row>
    <row r="7" spans="1:27" ht="12.75">
      <c r="A7" s="291" t="s">
        <v>230</v>
      </c>
      <c r="B7" s="142"/>
      <c r="C7" s="60"/>
      <c r="D7" s="340"/>
      <c r="E7" s="60">
        <v>550000</v>
      </c>
      <c r="F7" s="59">
        <v>550000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275000</v>
      </c>
      <c r="Y7" s="59">
        <v>-275000</v>
      </c>
      <c r="Z7" s="61">
        <v>-100</v>
      </c>
      <c r="AA7" s="62">
        <v>550000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2250000</v>
      </c>
      <c r="F8" s="59">
        <f t="shared" si="2"/>
        <v>2250000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1125000</v>
      </c>
      <c r="Y8" s="59">
        <f t="shared" si="2"/>
        <v>-1125000</v>
      </c>
      <c r="Z8" s="61">
        <f>+IF(X8&lt;&gt;0,+(Y8/X8)*100,0)</f>
        <v>-100</v>
      </c>
      <c r="AA8" s="62">
        <f>SUM(AA9:AA10)</f>
        <v>2250000</v>
      </c>
    </row>
    <row r="9" spans="1:27" ht="12.75">
      <c r="A9" s="291" t="s">
        <v>231</v>
      </c>
      <c r="B9" s="142"/>
      <c r="C9" s="60"/>
      <c r="D9" s="340"/>
      <c r="E9" s="60">
        <v>2250000</v>
      </c>
      <c r="F9" s="59">
        <v>2250000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1125000</v>
      </c>
      <c r="Y9" s="59">
        <v>-1125000</v>
      </c>
      <c r="Z9" s="61">
        <v>-100</v>
      </c>
      <c r="AA9" s="62">
        <v>2250000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2800000</v>
      </c>
      <c r="F60" s="264">
        <f t="shared" si="14"/>
        <v>2800000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1400000</v>
      </c>
      <c r="Y60" s="264">
        <f t="shared" si="14"/>
        <v>-1400000</v>
      </c>
      <c r="Z60" s="337">
        <f>+IF(X60&lt;&gt;0,+(Y60/X60)*100,0)</f>
        <v>-100</v>
      </c>
      <c r="AA60" s="232">
        <f>+AA57+AA54+AA51+AA40+AA37+AA34+AA22+AA5</f>
        <v>2800000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73991157</v>
      </c>
      <c r="D5" s="153">
        <f>SUM(D6:D8)</f>
        <v>0</v>
      </c>
      <c r="E5" s="154">
        <f t="shared" si="0"/>
        <v>65573000</v>
      </c>
      <c r="F5" s="100">
        <f t="shared" si="0"/>
        <v>65573000</v>
      </c>
      <c r="G5" s="100">
        <f t="shared" si="0"/>
        <v>9301883</v>
      </c>
      <c r="H5" s="100">
        <f t="shared" si="0"/>
        <v>1300883</v>
      </c>
      <c r="I5" s="100">
        <f t="shared" si="0"/>
        <v>2099126</v>
      </c>
      <c r="J5" s="100">
        <f t="shared" si="0"/>
        <v>12701892</v>
      </c>
      <c r="K5" s="100">
        <f t="shared" si="0"/>
        <v>1819000</v>
      </c>
      <c r="L5" s="100">
        <f t="shared" si="0"/>
        <v>1814000</v>
      </c>
      <c r="M5" s="100">
        <f t="shared" si="0"/>
        <v>1832000</v>
      </c>
      <c r="N5" s="100">
        <f t="shared" si="0"/>
        <v>5465000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18166892</v>
      </c>
      <c r="X5" s="100">
        <f t="shared" si="0"/>
        <v>21365496</v>
      </c>
      <c r="Y5" s="100">
        <f t="shared" si="0"/>
        <v>-3198604</v>
      </c>
      <c r="Z5" s="137">
        <f>+IF(X5&lt;&gt;0,+(Y5/X5)*100,0)</f>
        <v>-14.9708857683435</v>
      </c>
      <c r="AA5" s="153">
        <f>SUM(AA6:AA8)</f>
        <v>65573000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2667000</v>
      </c>
      <c r="H6" s="60"/>
      <c r="I6" s="60"/>
      <c r="J6" s="60">
        <v>2667000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2667000</v>
      </c>
      <c r="X6" s="60">
        <v>3201498</v>
      </c>
      <c r="Y6" s="60">
        <v>-534498</v>
      </c>
      <c r="Z6" s="140">
        <v>-16.7</v>
      </c>
      <c r="AA6" s="155"/>
    </row>
    <row r="7" spans="1:27" ht="12.75">
      <c r="A7" s="138" t="s">
        <v>76</v>
      </c>
      <c r="B7" s="136"/>
      <c r="C7" s="157">
        <v>73991157</v>
      </c>
      <c r="D7" s="157"/>
      <c r="E7" s="158">
        <v>65440000</v>
      </c>
      <c r="F7" s="159">
        <v>65440000</v>
      </c>
      <c r="G7" s="159">
        <v>3967883</v>
      </c>
      <c r="H7" s="159">
        <v>1300883</v>
      </c>
      <c r="I7" s="159">
        <v>2099126</v>
      </c>
      <c r="J7" s="159">
        <v>7367892</v>
      </c>
      <c r="K7" s="159">
        <v>1819000</v>
      </c>
      <c r="L7" s="159">
        <v>1814000</v>
      </c>
      <c r="M7" s="159">
        <v>1832000</v>
      </c>
      <c r="N7" s="159">
        <v>5465000</v>
      </c>
      <c r="O7" s="159"/>
      <c r="P7" s="159"/>
      <c r="Q7" s="159"/>
      <c r="R7" s="159"/>
      <c r="S7" s="159"/>
      <c r="T7" s="159"/>
      <c r="U7" s="159"/>
      <c r="V7" s="159"/>
      <c r="W7" s="159">
        <v>12832892</v>
      </c>
      <c r="X7" s="159">
        <v>18163998</v>
      </c>
      <c r="Y7" s="159">
        <v>-5331106</v>
      </c>
      <c r="Z7" s="141">
        <v>-29.35</v>
      </c>
      <c r="AA7" s="157">
        <v>65440000</v>
      </c>
    </row>
    <row r="8" spans="1:27" ht="12.75">
      <c r="A8" s="138" t="s">
        <v>77</v>
      </c>
      <c r="B8" s="136"/>
      <c r="C8" s="155"/>
      <c r="D8" s="155"/>
      <c r="E8" s="156">
        <v>133000</v>
      </c>
      <c r="F8" s="60">
        <v>133000</v>
      </c>
      <c r="G8" s="60">
        <v>2667000</v>
      </c>
      <c r="H8" s="60"/>
      <c r="I8" s="60"/>
      <c r="J8" s="60">
        <v>2667000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2667000</v>
      </c>
      <c r="X8" s="60"/>
      <c r="Y8" s="60">
        <v>2667000</v>
      </c>
      <c r="Z8" s="140">
        <v>0</v>
      </c>
      <c r="AA8" s="155">
        <v>133000</v>
      </c>
    </row>
    <row r="9" spans="1:27" ht="12.75">
      <c r="A9" s="135" t="s">
        <v>78</v>
      </c>
      <c r="B9" s="136"/>
      <c r="C9" s="153">
        <f aca="true" t="shared" si="1" ref="C9:Y9">SUM(C10:C14)</f>
        <v>71258</v>
      </c>
      <c r="D9" s="153">
        <f>SUM(D10:D14)</f>
        <v>0</v>
      </c>
      <c r="E9" s="154">
        <f t="shared" si="1"/>
        <v>12508000</v>
      </c>
      <c r="F9" s="100">
        <f t="shared" si="1"/>
        <v>12508000</v>
      </c>
      <c r="G9" s="100">
        <f t="shared" si="1"/>
        <v>2839083</v>
      </c>
      <c r="H9" s="100">
        <f t="shared" si="1"/>
        <v>182422</v>
      </c>
      <c r="I9" s="100">
        <f t="shared" si="1"/>
        <v>163070</v>
      </c>
      <c r="J9" s="100">
        <f t="shared" si="1"/>
        <v>3184575</v>
      </c>
      <c r="K9" s="100">
        <f t="shared" si="1"/>
        <v>4043</v>
      </c>
      <c r="L9" s="100">
        <f t="shared" si="1"/>
        <v>18859310</v>
      </c>
      <c r="M9" s="100">
        <f t="shared" si="1"/>
        <v>6174</v>
      </c>
      <c r="N9" s="100">
        <f t="shared" si="1"/>
        <v>18869527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22054102</v>
      </c>
      <c r="X9" s="100">
        <f t="shared" si="1"/>
        <v>4950996</v>
      </c>
      <c r="Y9" s="100">
        <f t="shared" si="1"/>
        <v>17103106</v>
      </c>
      <c r="Z9" s="137">
        <f>+IF(X9&lt;&gt;0,+(Y9/X9)*100,0)</f>
        <v>345.4477846477759</v>
      </c>
      <c r="AA9" s="153">
        <f>SUM(AA10:AA14)</f>
        <v>12508000</v>
      </c>
    </row>
    <row r="10" spans="1:27" ht="12.75">
      <c r="A10" s="138" t="s">
        <v>79</v>
      </c>
      <c r="B10" s="136"/>
      <c r="C10" s="155">
        <v>4696</v>
      </c>
      <c r="D10" s="155"/>
      <c r="E10" s="156"/>
      <c r="F10" s="60"/>
      <c r="G10" s="60">
        <v>2667608</v>
      </c>
      <c r="H10" s="60">
        <v>6000</v>
      </c>
      <c r="I10" s="60">
        <v>608</v>
      </c>
      <c r="J10" s="60">
        <v>2674216</v>
      </c>
      <c r="K10" s="60">
        <v>4043</v>
      </c>
      <c r="L10" s="60">
        <v>18859310</v>
      </c>
      <c r="M10" s="60">
        <v>6174</v>
      </c>
      <c r="N10" s="60">
        <v>18869527</v>
      </c>
      <c r="O10" s="60"/>
      <c r="P10" s="60"/>
      <c r="Q10" s="60"/>
      <c r="R10" s="60"/>
      <c r="S10" s="60"/>
      <c r="T10" s="60"/>
      <c r="U10" s="60"/>
      <c r="V10" s="60"/>
      <c r="W10" s="60">
        <v>21543743</v>
      </c>
      <c r="X10" s="60">
        <v>4750500</v>
      </c>
      <c r="Y10" s="60">
        <v>16793243</v>
      </c>
      <c r="Z10" s="140">
        <v>353.5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12508000</v>
      </c>
      <c r="F12" s="60">
        <v>12508000</v>
      </c>
      <c r="G12" s="60">
        <v>171040</v>
      </c>
      <c r="H12" s="60">
        <v>175987</v>
      </c>
      <c r="I12" s="60">
        <v>162027</v>
      </c>
      <c r="J12" s="60">
        <v>509054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509054</v>
      </c>
      <c r="X12" s="60">
        <v>133998</v>
      </c>
      <c r="Y12" s="60">
        <v>375056</v>
      </c>
      <c r="Z12" s="140">
        <v>279.9</v>
      </c>
      <c r="AA12" s="155">
        <v>12508000</v>
      </c>
    </row>
    <row r="13" spans="1:27" ht="12.75">
      <c r="A13" s="138" t="s">
        <v>82</v>
      </c>
      <c r="B13" s="136"/>
      <c r="C13" s="155">
        <v>66562</v>
      </c>
      <c r="D13" s="155"/>
      <c r="E13" s="156"/>
      <c r="F13" s="60"/>
      <c r="G13" s="60">
        <v>435</v>
      </c>
      <c r="H13" s="60">
        <v>435</v>
      </c>
      <c r="I13" s="60">
        <v>435</v>
      </c>
      <c r="J13" s="60">
        <v>1305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1305</v>
      </c>
      <c r="X13" s="60">
        <v>66498</v>
      </c>
      <c r="Y13" s="60">
        <v>-65193</v>
      </c>
      <c r="Z13" s="140">
        <v>-98.04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14555000</v>
      </c>
      <c r="F15" s="100">
        <f t="shared" si="2"/>
        <v>14555000</v>
      </c>
      <c r="G15" s="100">
        <f t="shared" si="2"/>
        <v>2667000</v>
      </c>
      <c r="H15" s="100">
        <f t="shared" si="2"/>
        <v>0</v>
      </c>
      <c r="I15" s="100">
        <f t="shared" si="2"/>
        <v>0</v>
      </c>
      <c r="J15" s="100">
        <f t="shared" si="2"/>
        <v>2667000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2667000</v>
      </c>
      <c r="X15" s="100">
        <f t="shared" si="2"/>
        <v>15360996</v>
      </c>
      <c r="Y15" s="100">
        <f t="shared" si="2"/>
        <v>-12693996</v>
      </c>
      <c r="Z15" s="137">
        <f>+IF(X15&lt;&gt;0,+(Y15/X15)*100,0)</f>
        <v>-82.6378445772657</v>
      </c>
      <c r="AA15" s="153">
        <f>SUM(AA16:AA18)</f>
        <v>14555000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9996</v>
      </c>
      <c r="Y16" s="60">
        <v>-9996</v>
      </c>
      <c r="Z16" s="140">
        <v>-100</v>
      </c>
      <c r="AA16" s="155"/>
    </row>
    <row r="17" spans="1:27" ht="12.75">
      <c r="A17" s="138" t="s">
        <v>86</v>
      </c>
      <c r="B17" s="136"/>
      <c r="C17" s="155"/>
      <c r="D17" s="155"/>
      <c r="E17" s="156">
        <v>14555000</v>
      </c>
      <c r="F17" s="60">
        <v>14555000</v>
      </c>
      <c r="G17" s="60">
        <v>2667000</v>
      </c>
      <c r="H17" s="60"/>
      <c r="I17" s="60"/>
      <c r="J17" s="60">
        <v>2667000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2667000</v>
      </c>
      <c r="X17" s="60">
        <v>15351000</v>
      </c>
      <c r="Y17" s="60">
        <v>-12684000</v>
      </c>
      <c r="Z17" s="140">
        <v>-82.63</v>
      </c>
      <c r="AA17" s="155">
        <v>14555000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47046635</v>
      </c>
      <c r="D19" s="153">
        <f>SUM(D20:D23)</f>
        <v>0</v>
      </c>
      <c r="E19" s="154">
        <f t="shared" si="3"/>
        <v>68996000</v>
      </c>
      <c r="F19" s="100">
        <f t="shared" si="3"/>
        <v>68996000</v>
      </c>
      <c r="G19" s="100">
        <f t="shared" si="3"/>
        <v>10114568</v>
      </c>
      <c r="H19" s="100">
        <f t="shared" si="3"/>
        <v>297921</v>
      </c>
      <c r="I19" s="100">
        <f t="shared" si="3"/>
        <v>5896921</v>
      </c>
      <c r="J19" s="100">
        <f t="shared" si="3"/>
        <v>16309410</v>
      </c>
      <c r="K19" s="100">
        <f t="shared" si="3"/>
        <v>1431000</v>
      </c>
      <c r="L19" s="100">
        <f t="shared" si="3"/>
        <v>1546278</v>
      </c>
      <c r="M19" s="100">
        <f t="shared" si="3"/>
        <v>1668873</v>
      </c>
      <c r="N19" s="100">
        <f t="shared" si="3"/>
        <v>4646151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20955561</v>
      </c>
      <c r="X19" s="100">
        <f t="shared" si="3"/>
        <v>31086498</v>
      </c>
      <c r="Y19" s="100">
        <f t="shared" si="3"/>
        <v>-10130937</v>
      </c>
      <c r="Z19" s="137">
        <f>+IF(X19&lt;&gt;0,+(Y19/X19)*100,0)</f>
        <v>-32.58950879574792</v>
      </c>
      <c r="AA19" s="153">
        <f>SUM(AA20:AA23)</f>
        <v>68996000</v>
      </c>
    </row>
    <row r="20" spans="1:27" ht="12.75">
      <c r="A20" s="138" t="s">
        <v>89</v>
      </c>
      <c r="B20" s="136"/>
      <c r="C20" s="155">
        <v>43658560</v>
      </c>
      <c r="D20" s="155"/>
      <c r="E20" s="156">
        <v>65180000</v>
      </c>
      <c r="F20" s="60">
        <v>65180000</v>
      </c>
      <c r="G20" s="60">
        <v>9816647</v>
      </c>
      <c r="H20" s="60"/>
      <c r="I20" s="60">
        <v>5599000</v>
      </c>
      <c r="J20" s="60">
        <v>15415647</v>
      </c>
      <c r="K20" s="60">
        <v>1140000</v>
      </c>
      <c r="L20" s="60">
        <v>1249599</v>
      </c>
      <c r="M20" s="60">
        <v>1371756</v>
      </c>
      <c r="N20" s="60">
        <v>3761355</v>
      </c>
      <c r="O20" s="60"/>
      <c r="P20" s="60"/>
      <c r="Q20" s="60"/>
      <c r="R20" s="60"/>
      <c r="S20" s="60"/>
      <c r="T20" s="60"/>
      <c r="U20" s="60"/>
      <c r="V20" s="60"/>
      <c r="W20" s="60">
        <v>19177002</v>
      </c>
      <c r="X20" s="60">
        <v>29173500</v>
      </c>
      <c r="Y20" s="60">
        <v>-9996498</v>
      </c>
      <c r="Z20" s="140">
        <v>-34.27</v>
      </c>
      <c r="AA20" s="155">
        <v>65180000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3388075</v>
      </c>
      <c r="D23" s="155"/>
      <c r="E23" s="156">
        <v>3816000</v>
      </c>
      <c r="F23" s="60">
        <v>3816000</v>
      </c>
      <c r="G23" s="60">
        <v>297921</v>
      </c>
      <c r="H23" s="60">
        <v>297921</v>
      </c>
      <c r="I23" s="60">
        <v>297921</v>
      </c>
      <c r="J23" s="60">
        <v>893763</v>
      </c>
      <c r="K23" s="60">
        <v>291000</v>
      </c>
      <c r="L23" s="60">
        <v>296679</v>
      </c>
      <c r="M23" s="60">
        <v>297117</v>
      </c>
      <c r="N23" s="60">
        <v>884796</v>
      </c>
      <c r="O23" s="60"/>
      <c r="P23" s="60"/>
      <c r="Q23" s="60"/>
      <c r="R23" s="60"/>
      <c r="S23" s="60"/>
      <c r="T23" s="60"/>
      <c r="U23" s="60"/>
      <c r="V23" s="60"/>
      <c r="W23" s="60">
        <v>1778559</v>
      </c>
      <c r="X23" s="60">
        <v>1912998</v>
      </c>
      <c r="Y23" s="60">
        <v>-134439</v>
      </c>
      <c r="Z23" s="140">
        <v>-7.03</v>
      </c>
      <c r="AA23" s="155">
        <v>3816000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121109050</v>
      </c>
      <c r="D25" s="168">
        <f>+D5+D9+D15+D19+D24</f>
        <v>0</v>
      </c>
      <c r="E25" s="169">
        <f t="shared" si="4"/>
        <v>161632000</v>
      </c>
      <c r="F25" s="73">
        <f t="shared" si="4"/>
        <v>161632000</v>
      </c>
      <c r="G25" s="73">
        <f t="shared" si="4"/>
        <v>24922534</v>
      </c>
      <c r="H25" s="73">
        <f t="shared" si="4"/>
        <v>1781226</v>
      </c>
      <c r="I25" s="73">
        <f t="shared" si="4"/>
        <v>8159117</v>
      </c>
      <c r="J25" s="73">
        <f t="shared" si="4"/>
        <v>34862877</v>
      </c>
      <c r="K25" s="73">
        <f t="shared" si="4"/>
        <v>3254043</v>
      </c>
      <c r="L25" s="73">
        <f t="shared" si="4"/>
        <v>22219588</v>
      </c>
      <c r="M25" s="73">
        <f t="shared" si="4"/>
        <v>3507047</v>
      </c>
      <c r="N25" s="73">
        <f t="shared" si="4"/>
        <v>28980678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63843555</v>
      </c>
      <c r="X25" s="73">
        <f t="shared" si="4"/>
        <v>72763986</v>
      </c>
      <c r="Y25" s="73">
        <f t="shared" si="4"/>
        <v>-8920431</v>
      </c>
      <c r="Z25" s="170">
        <f>+IF(X25&lt;&gt;0,+(Y25/X25)*100,0)</f>
        <v>-12.259403985922376</v>
      </c>
      <c r="AA25" s="168">
        <f>+AA5+AA9+AA15+AA19+AA24</f>
        <v>161632000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96604308</v>
      </c>
      <c r="D28" s="153">
        <f>SUM(D29:D31)</f>
        <v>0</v>
      </c>
      <c r="E28" s="154">
        <f t="shared" si="5"/>
        <v>73502000</v>
      </c>
      <c r="F28" s="100">
        <f t="shared" si="5"/>
        <v>73502000</v>
      </c>
      <c r="G28" s="100">
        <f t="shared" si="5"/>
        <v>5252631</v>
      </c>
      <c r="H28" s="100">
        <f t="shared" si="5"/>
        <v>5629283</v>
      </c>
      <c r="I28" s="100">
        <f t="shared" si="5"/>
        <v>6227544</v>
      </c>
      <c r="J28" s="100">
        <f t="shared" si="5"/>
        <v>17109458</v>
      </c>
      <c r="K28" s="100">
        <f t="shared" si="5"/>
        <v>7646616</v>
      </c>
      <c r="L28" s="100">
        <f t="shared" si="5"/>
        <v>4474277</v>
      </c>
      <c r="M28" s="100">
        <f t="shared" si="5"/>
        <v>8979421</v>
      </c>
      <c r="N28" s="100">
        <f t="shared" si="5"/>
        <v>21100314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38209772</v>
      </c>
      <c r="X28" s="100">
        <f t="shared" si="5"/>
        <v>24922494</v>
      </c>
      <c r="Y28" s="100">
        <f t="shared" si="5"/>
        <v>13287278</v>
      </c>
      <c r="Z28" s="137">
        <f>+IF(X28&lt;&gt;0,+(Y28/X28)*100,0)</f>
        <v>53.31439943370033</v>
      </c>
      <c r="AA28" s="153">
        <f>SUM(AA29:AA31)</f>
        <v>73502000</v>
      </c>
    </row>
    <row r="29" spans="1:27" ht="12.75">
      <c r="A29" s="138" t="s">
        <v>75</v>
      </c>
      <c r="B29" s="136"/>
      <c r="C29" s="155">
        <v>2524606</v>
      </c>
      <c r="D29" s="155"/>
      <c r="E29" s="156">
        <v>2691000</v>
      </c>
      <c r="F29" s="60">
        <v>2691000</v>
      </c>
      <c r="G29" s="60">
        <v>230000</v>
      </c>
      <c r="H29" s="60">
        <v>230000</v>
      </c>
      <c r="I29" s="60">
        <v>230000</v>
      </c>
      <c r="J29" s="60">
        <v>690000</v>
      </c>
      <c r="K29" s="60">
        <v>230420</v>
      </c>
      <c r="L29" s="60">
        <v>230420</v>
      </c>
      <c r="M29" s="60">
        <v>230420</v>
      </c>
      <c r="N29" s="60">
        <v>691260</v>
      </c>
      <c r="O29" s="60"/>
      <c r="P29" s="60"/>
      <c r="Q29" s="60"/>
      <c r="R29" s="60"/>
      <c r="S29" s="60"/>
      <c r="T29" s="60"/>
      <c r="U29" s="60"/>
      <c r="V29" s="60"/>
      <c r="W29" s="60">
        <v>1381260</v>
      </c>
      <c r="X29" s="60">
        <v>2722998</v>
      </c>
      <c r="Y29" s="60">
        <v>-1341738</v>
      </c>
      <c r="Z29" s="140">
        <v>-49.27</v>
      </c>
      <c r="AA29" s="155">
        <v>2691000</v>
      </c>
    </row>
    <row r="30" spans="1:27" ht="12.75">
      <c r="A30" s="138" t="s">
        <v>76</v>
      </c>
      <c r="B30" s="136"/>
      <c r="C30" s="157">
        <v>80303690</v>
      </c>
      <c r="D30" s="157"/>
      <c r="E30" s="158">
        <v>1570000</v>
      </c>
      <c r="F30" s="159">
        <v>1570000</v>
      </c>
      <c r="G30" s="159">
        <v>4051283</v>
      </c>
      <c r="H30" s="159">
        <v>4051283</v>
      </c>
      <c r="I30" s="159">
        <v>5026196</v>
      </c>
      <c r="J30" s="159">
        <v>13128762</v>
      </c>
      <c r="K30" s="159">
        <v>6124196</v>
      </c>
      <c r="L30" s="159">
        <v>4211857</v>
      </c>
      <c r="M30" s="159">
        <v>8122001</v>
      </c>
      <c r="N30" s="159">
        <v>18458054</v>
      </c>
      <c r="O30" s="159"/>
      <c r="P30" s="159"/>
      <c r="Q30" s="159"/>
      <c r="R30" s="159"/>
      <c r="S30" s="159"/>
      <c r="T30" s="159"/>
      <c r="U30" s="159"/>
      <c r="V30" s="159"/>
      <c r="W30" s="159">
        <v>31586816</v>
      </c>
      <c r="X30" s="159">
        <v>22199496</v>
      </c>
      <c r="Y30" s="159">
        <v>9387320</v>
      </c>
      <c r="Z30" s="141">
        <v>42.29</v>
      </c>
      <c r="AA30" s="157">
        <v>1570000</v>
      </c>
    </row>
    <row r="31" spans="1:27" ht="12.75">
      <c r="A31" s="138" t="s">
        <v>77</v>
      </c>
      <c r="B31" s="136"/>
      <c r="C31" s="155">
        <v>13776012</v>
      </c>
      <c r="D31" s="155"/>
      <c r="E31" s="156">
        <v>69241000</v>
      </c>
      <c r="F31" s="60">
        <v>69241000</v>
      </c>
      <c r="G31" s="60">
        <v>971348</v>
      </c>
      <c r="H31" s="60">
        <v>1348000</v>
      </c>
      <c r="I31" s="60">
        <v>971348</v>
      </c>
      <c r="J31" s="60">
        <v>3290696</v>
      </c>
      <c r="K31" s="60">
        <v>1292000</v>
      </c>
      <c r="L31" s="60">
        <v>32000</v>
      </c>
      <c r="M31" s="60">
        <v>627000</v>
      </c>
      <c r="N31" s="60">
        <v>1951000</v>
      </c>
      <c r="O31" s="60"/>
      <c r="P31" s="60"/>
      <c r="Q31" s="60"/>
      <c r="R31" s="60"/>
      <c r="S31" s="60"/>
      <c r="T31" s="60"/>
      <c r="U31" s="60"/>
      <c r="V31" s="60"/>
      <c r="W31" s="60">
        <v>5241696</v>
      </c>
      <c r="X31" s="60"/>
      <c r="Y31" s="60">
        <v>5241696</v>
      </c>
      <c r="Z31" s="140">
        <v>0</v>
      </c>
      <c r="AA31" s="155">
        <v>69241000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2856009</v>
      </c>
      <c r="Y32" s="100">
        <f t="shared" si="6"/>
        <v>-2856009</v>
      </c>
      <c r="Z32" s="137">
        <f>+IF(X32&lt;&gt;0,+(Y32/X32)*100,0)</f>
        <v>-100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1973511</v>
      </c>
      <c r="Y33" s="60">
        <v>-1973511</v>
      </c>
      <c r="Z33" s="140">
        <v>-100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882498</v>
      </c>
      <c r="Y35" s="60">
        <v>-882498</v>
      </c>
      <c r="Z35" s="140">
        <v>-100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19476776</v>
      </c>
      <c r="D38" s="153">
        <f>SUM(D39:D41)</f>
        <v>0</v>
      </c>
      <c r="E38" s="154">
        <f t="shared" si="7"/>
        <v>13700000</v>
      </c>
      <c r="F38" s="100">
        <f t="shared" si="7"/>
        <v>13700000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8103498</v>
      </c>
      <c r="Y38" s="100">
        <f t="shared" si="7"/>
        <v>-8103498</v>
      </c>
      <c r="Z38" s="137">
        <f>+IF(X38&lt;&gt;0,+(Y38/X38)*100,0)</f>
        <v>-100</v>
      </c>
      <c r="AA38" s="153">
        <f>SUM(AA39:AA41)</f>
        <v>13700000</v>
      </c>
    </row>
    <row r="39" spans="1:27" ht="12.75">
      <c r="A39" s="138" t="s">
        <v>85</v>
      </c>
      <c r="B39" s="136"/>
      <c r="C39" s="155">
        <v>9738388</v>
      </c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942000</v>
      </c>
      <c r="Y39" s="60">
        <v>-942000</v>
      </c>
      <c r="Z39" s="140">
        <v>-100</v>
      </c>
      <c r="AA39" s="155"/>
    </row>
    <row r="40" spans="1:27" ht="12.75">
      <c r="A40" s="138" t="s">
        <v>86</v>
      </c>
      <c r="B40" s="136"/>
      <c r="C40" s="155">
        <v>9738388</v>
      </c>
      <c r="D40" s="155"/>
      <c r="E40" s="156">
        <v>13700000</v>
      </c>
      <c r="F40" s="60">
        <v>13700000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7161498</v>
      </c>
      <c r="Y40" s="60">
        <v>-7161498</v>
      </c>
      <c r="Z40" s="140">
        <v>-100</v>
      </c>
      <c r="AA40" s="155">
        <v>13700000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58251756</v>
      </c>
      <c r="D42" s="153">
        <f>SUM(D43:D46)</f>
        <v>0</v>
      </c>
      <c r="E42" s="154">
        <f t="shared" si="8"/>
        <v>90250000</v>
      </c>
      <c r="F42" s="100">
        <f t="shared" si="8"/>
        <v>90250000</v>
      </c>
      <c r="G42" s="100">
        <f t="shared" si="8"/>
        <v>8105291</v>
      </c>
      <c r="H42" s="100">
        <f t="shared" si="8"/>
        <v>8105291</v>
      </c>
      <c r="I42" s="100">
        <f t="shared" si="8"/>
        <v>8105291</v>
      </c>
      <c r="J42" s="100">
        <f t="shared" si="8"/>
        <v>24315873</v>
      </c>
      <c r="K42" s="100">
        <f t="shared" si="8"/>
        <v>6259086</v>
      </c>
      <c r="L42" s="100">
        <f t="shared" si="8"/>
        <v>7418000</v>
      </c>
      <c r="M42" s="100">
        <f t="shared" si="8"/>
        <v>6000000</v>
      </c>
      <c r="N42" s="100">
        <f t="shared" si="8"/>
        <v>19677086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43992959</v>
      </c>
      <c r="X42" s="100">
        <f t="shared" si="8"/>
        <v>50594496</v>
      </c>
      <c r="Y42" s="100">
        <f t="shared" si="8"/>
        <v>-6601537</v>
      </c>
      <c r="Z42" s="137">
        <f>+IF(X42&lt;&gt;0,+(Y42/X42)*100,0)</f>
        <v>-13.047935095548732</v>
      </c>
      <c r="AA42" s="153">
        <f>SUM(AA43:AA46)</f>
        <v>90250000</v>
      </c>
    </row>
    <row r="43" spans="1:27" ht="12.75">
      <c r="A43" s="138" t="s">
        <v>89</v>
      </c>
      <c r="B43" s="136"/>
      <c r="C43" s="155">
        <v>58251756</v>
      </c>
      <c r="D43" s="155"/>
      <c r="E43" s="156">
        <v>90250000</v>
      </c>
      <c r="F43" s="60">
        <v>90250000</v>
      </c>
      <c r="G43" s="60">
        <v>8101205</v>
      </c>
      <c r="H43" s="60">
        <v>8101205</v>
      </c>
      <c r="I43" s="60">
        <v>8101205</v>
      </c>
      <c r="J43" s="60">
        <v>24303615</v>
      </c>
      <c r="K43" s="60">
        <v>6255000</v>
      </c>
      <c r="L43" s="60">
        <v>7418000</v>
      </c>
      <c r="M43" s="60">
        <v>6000000</v>
      </c>
      <c r="N43" s="60">
        <v>19673000</v>
      </c>
      <c r="O43" s="60"/>
      <c r="P43" s="60"/>
      <c r="Q43" s="60"/>
      <c r="R43" s="60"/>
      <c r="S43" s="60"/>
      <c r="T43" s="60"/>
      <c r="U43" s="60"/>
      <c r="V43" s="60"/>
      <c r="W43" s="60">
        <v>43976615</v>
      </c>
      <c r="X43" s="60">
        <v>48937500</v>
      </c>
      <c r="Y43" s="60">
        <v>-4960885</v>
      </c>
      <c r="Z43" s="140">
        <v>-10.14</v>
      </c>
      <c r="AA43" s="155">
        <v>90250000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4086</v>
      </c>
      <c r="H46" s="60">
        <v>4086</v>
      </c>
      <c r="I46" s="60">
        <v>4086</v>
      </c>
      <c r="J46" s="60">
        <v>12258</v>
      </c>
      <c r="K46" s="60">
        <v>4086</v>
      </c>
      <c r="L46" s="60"/>
      <c r="M46" s="60"/>
      <c r="N46" s="60">
        <v>4086</v>
      </c>
      <c r="O46" s="60"/>
      <c r="P46" s="60"/>
      <c r="Q46" s="60"/>
      <c r="R46" s="60"/>
      <c r="S46" s="60"/>
      <c r="T46" s="60"/>
      <c r="U46" s="60"/>
      <c r="V46" s="60"/>
      <c r="W46" s="60">
        <v>16344</v>
      </c>
      <c r="X46" s="60">
        <v>1656996</v>
      </c>
      <c r="Y46" s="60">
        <v>-1640652</v>
      </c>
      <c r="Z46" s="140">
        <v>-99.01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174332840</v>
      </c>
      <c r="D48" s="168">
        <f>+D28+D32+D38+D42+D47</f>
        <v>0</v>
      </c>
      <c r="E48" s="169">
        <f t="shared" si="9"/>
        <v>177452000</v>
      </c>
      <c r="F48" s="73">
        <f t="shared" si="9"/>
        <v>177452000</v>
      </c>
      <c r="G48" s="73">
        <f t="shared" si="9"/>
        <v>13357922</v>
      </c>
      <c r="H48" s="73">
        <f t="shared" si="9"/>
        <v>13734574</v>
      </c>
      <c r="I48" s="73">
        <f t="shared" si="9"/>
        <v>14332835</v>
      </c>
      <c r="J48" s="73">
        <f t="shared" si="9"/>
        <v>41425331</v>
      </c>
      <c r="K48" s="73">
        <f t="shared" si="9"/>
        <v>13905702</v>
      </c>
      <c r="L48" s="73">
        <f t="shared" si="9"/>
        <v>11892277</v>
      </c>
      <c r="M48" s="73">
        <f t="shared" si="9"/>
        <v>14979421</v>
      </c>
      <c r="N48" s="73">
        <f t="shared" si="9"/>
        <v>40777400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82202731</v>
      </c>
      <c r="X48" s="73">
        <f t="shared" si="9"/>
        <v>86476497</v>
      </c>
      <c r="Y48" s="73">
        <f t="shared" si="9"/>
        <v>-4273766</v>
      </c>
      <c r="Z48" s="170">
        <f>+IF(X48&lt;&gt;0,+(Y48/X48)*100,0)</f>
        <v>-4.942112768513276</v>
      </c>
      <c r="AA48" s="168">
        <f>+AA28+AA32+AA38+AA42+AA47</f>
        <v>177452000</v>
      </c>
    </row>
    <row r="49" spans="1:27" ht="12.75">
      <c r="A49" s="148" t="s">
        <v>49</v>
      </c>
      <c r="B49" s="149"/>
      <c r="C49" s="171">
        <f aca="true" t="shared" si="10" ref="C49:Y49">+C25-C48</f>
        <v>-53223790</v>
      </c>
      <c r="D49" s="171">
        <f>+D25-D48</f>
        <v>0</v>
      </c>
      <c r="E49" s="172">
        <f t="shared" si="10"/>
        <v>-15820000</v>
      </c>
      <c r="F49" s="173">
        <f t="shared" si="10"/>
        <v>-15820000</v>
      </c>
      <c r="G49" s="173">
        <f t="shared" si="10"/>
        <v>11564612</v>
      </c>
      <c r="H49" s="173">
        <f t="shared" si="10"/>
        <v>-11953348</v>
      </c>
      <c r="I49" s="173">
        <f t="shared" si="10"/>
        <v>-6173718</v>
      </c>
      <c r="J49" s="173">
        <f t="shared" si="10"/>
        <v>-6562454</v>
      </c>
      <c r="K49" s="173">
        <f t="shared" si="10"/>
        <v>-10651659</v>
      </c>
      <c r="L49" s="173">
        <f t="shared" si="10"/>
        <v>10327311</v>
      </c>
      <c r="M49" s="173">
        <f t="shared" si="10"/>
        <v>-11472374</v>
      </c>
      <c r="N49" s="173">
        <f t="shared" si="10"/>
        <v>-11796722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-18359176</v>
      </c>
      <c r="X49" s="173">
        <f>IF(F25=F48,0,X25-X48)</f>
        <v>-13712511</v>
      </c>
      <c r="Y49" s="173">
        <f t="shared" si="10"/>
        <v>-4646665</v>
      </c>
      <c r="Z49" s="174">
        <f>+IF(X49&lt;&gt;0,+(Y49/X49)*100,0)</f>
        <v>33.8863173929268</v>
      </c>
      <c r="AA49" s="171">
        <f>+AA25-AA48</f>
        <v>-15820000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10854078</v>
      </c>
      <c r="D5" s="155">
        <v>0</v>
      </c>
      <c r="E5" s="156">
        <v>16690000</v>
      </c>
      <c r="F5" s="60">
        <v>16690000</v>
      </c>
      <c r="G5" s="60">
        <v>1266757</v>
      </c>
      <c r="H5" s="60">
        <v>1266757</v>
      </c>
      <c r="I5" s="60">
        <v>1259000</v>
      </c>
      <c r="J5" s="60">
        <v>3792514</v>
      </c>
      <c r="K5" s="60">
        <v>1812000</v>
      </c>
      <c r="L5" s="60">
        <v>1791000</v>
      </c>
      <c r="M5" s="60">
        <v>1821000</v>
      </c>
      <c r="N5" s="60">
        <v>5424000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9216514</v>
      </c>
      <c r="X5" s="60">
        <v>9240498</v>
      </c>
      <c r="Y5" s="60">
        <v>-23984</v>
      </c>
      <c r="Z5" s="140">
        <v>-0.26</v>
      </c>
      <c r="AA5" s="155">
        <v>16690000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1560000</v>
      </c>
      <c r="F6" s="60">
        <v>1560000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1560000</v>
      </c>
    </row>
    <row r="7" spans="1:27" ht="12.75">
      <c r="A7" s="183" t="s">
        <v>103</v>
      </c>
      <c r="B7" s="182"/>
      <c r="C7" s="155">
        <v>43658560</v>
      </c>
      <c r="D7" s="155">
        <v>0</v>
      </c>
      <c r="E7" s="156">
        <v>65180000</v>
      </c>
      <c r="F7" s="60">
        <v>65180000</v>
      </c>
      <c r="G7" s="60">
        <v>9816647</v>
      </c>
      <c r="H7" s="60">
        <v>0</v>
      </c>
      <c r="I7" s="60">
        <v>5599000</v>
      </c>
      <c r="J7" s="60">
        <v>15415647</v>
      </c>
      <c r="K7" s="60">
        <v>1140000</v>
      </c>
      <c r="L7" s="60">
        <v>1249599</v>
      </c>
      <c r="M7" s="60">
        <v>1371756</v>
      </c>
      <c r="N7" s="60">
        <v>3761355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19177002</v>
      </c>
      <c r="X7" s="60">
        <v>29725998</v>
      </c>
      <c r="Y7" s="60">
        <v>-10548996</v>
      </c>
      <c r="Z7" s="140">
        <v>-35.49</v>
      </c>
      <c r="AA7" s="155">
        <v>65180000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3388075</v>
      </c>
      <c r="D10" s="155">
        <v>0</v>
      </c>
      <c r="E10" s="156">
        <v>3816000</v>
      </c>
      <c r="F10" s="54">
        <v>3816000</v>
      </c>
      <c r="G10" s="54">
        <v>297921</v>
      </c>
      <c r="H10" s="54">
        <v>297921</v>
      </c>
      <c r="I10" s="54">
        <v>297921</v>
      </c>
      <c r="J10" s="54">
        <v>893763</v>
      </c>
      <c r="K10" s="54">
        <v>291000</v>
      </c>
      <c r="L10" s="54">
        <v>296679</v>
      </c>
      <c r="M10" s="54">
        <v>297117</v>
      </c>
      <c r="N10" s="54">
        <v>884796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1778559</v>
      </c>
      <c r="X10" s="54">
        <v>1908000</v>
      </c>
      <c r="Y10" s="54">
        <v>-129441</v>
      </c>
      <c r="Z10" s="184">
        <v>-6.78</v>
      </c>
      <c r="AA10" s="130">
        <v>3816000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71258</v>
      </c>
      <c r="D12" s="155">
        <v>0</v>
      </c>
      <c r="E12" s="156">
        <v>133000</v>
      </c>
      <c r="F12" s="60">
        <v>133000</v>
      </c>
      <c r="G12" s="60">
        <v>1043</v>
      </c>
      <c r="H12" s="60">
        <v>6435</v>
      </c>
      <c r="I12" s="60">
        <v>1043</v>
      </c>
      <c r="J12" s="60">
        <v>8521</v>
      </c>
      <c r="K12" s="60">
        <v>3869</v>
      </c>
      <c r="L12" s="60">
        <v>0</v>
      </c>
      <c r="M12" s="60">
        <v>6000</v>
      </c>
      <c r="N12" s="60">
        <v>9869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18390</v>
      </c>
      <c r="X12" s="60">
        <v>66498</v>
      </c>
      <c r="Y12" s="60">
        <v>-48108</v>
      </c>
      <c r="Z12" s="140">
        <v>-72.35</v>
      </c>
      <c r="AA12" s="155">
        <v>133000</v>
      </c>
    </row>
    <row r="13" spans="1:27" ht="12.75">
      <c r="A13" s="181" t="s">
        <v>109</v>
      </c>
      <c r="B13" s="185"/>
      <c r="C13" s="155">
        <v>4068917</v>
      </c>
      <c r="D13" s="155">
        <v>0</v>
      </c>
      <c r="E13" s="156">
        <v>117000</v>
      </c>
      <c r="F13" s="60">
        <v>117000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58500</v>
      </c>
      <c r="Y13" s="60">
        <v>-58500</v>
      </c>
      <c r="Z13" s="140">
        <v>-100</v>
      </c>
      <c r="AA13" s="155">
        <v>117000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3051000</v>
      </c>
      <c r="F14" s="60">
        <v>3051000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1525500</v>
      </c>
      <c r="Y14" s="60">
        <v>-1525500</v>
      </c>
      <c r="Z14" s="140">
        <v>-100</v>
      </c>
      <c r="AA14" s="155">
        <v>3051000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3375700</v>
      </c>
      <c r="D16" s="155">
        <v>0</v>
      </c>
      <c r="E16" s="156">
        <v>8654000</v>
      </c>
      <c r="F16" s="60">
        <v>8654000</v>
      </c>
      <c r="G16" s="60">
        <v>9013</v>
      </c>
      <c r="H16" s="60">
        <v>0</v>
      </c>
      <c r="I16" s="60">
        <v>0</v>
      </c>
      <c r="J16" s="60">
        <v>9013</v>
      </c>
      <c r="K16" s="60">
        <v>0</v>
      </c>
      <c r="L16" s="60">
        <v>18858788</v>
      </c>
      <c r="M16" s="60">
        <v>0</v>
      </c>
      <c r="N16" s="60">
        <v>18858788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18867801</v>
      </c>
      <c r="X16" s="60">
        <v>4326996</v>
      </c>
      <c r="Y16" s="60">
        <v>14540805</v>
      </c>
      <c r="Z16" s="140">
        <v>336.05</v>
      </c>
      <c r="AA16" s="155">
        <v>8654000</v>
      </c>
    </row>
    <row r="17" spans="1:27" ht="12.75">
      <c r="A17" s="181" t="s">
        <v>113</v>
      </c>
      <c r="B17" s="185"/>
      <c r="C17" s="155">
        <v>2145716</v>
      </c>
      <c r="D17" s="155">
        <v>0</v>
      </c>
      <c r="E17" s="156">
        <v>2677000</v>
      </c>
      <c r="F17" s="60">
        <v>2677000</v>
      </c>
      <c r="G17" s="60">
        <v>162027</v>
      </c>
      <c r="H17" s="60">
        <v>175987</v>
      </c>
      <c r="I17" s="60">
        <v>162027</v>
      </c>
      <c r="J17" s="60">
        <v>500041</v>
      </c>
      <c r="K17" s="60">
        <v>174</v>
      </c>
      <c r="L17" s="60">
        <v>522</v>
      </c>
      <c r="M17" s="60">
        <v>174</v>
      </c>
      <c r="N17" s="60">
        <v>870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500911</v>
      </c>
      <c r="X17" s="60">
        <v>1338498</v>
      </c>
      <c r="Y17" s="60">
        <v>-837587</v>
      </c>
      <c r="Z17" s="140">
        <v>-62.58</v>
      </c>
      <c r="AA17" s="155">
        <v>2677000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34764782</v>
      </c>
      <c r="D19" s="155">
        <v>0</v>
      </c>
      <c r="E19" s="156">
        <v>44022000</v>
      </c>
      <c r="F19" s="60">
        <v>44022000</v>
      </c>
      <c r="G19" s="60">
        <v>13335000</v>
      </c>
      <c r="H19" s="60">
        <v>0</v>
      </c>
      <c r="I19" s="60">
        <v>806000</v>
      </c>
      <c r="J19" s="60">
        <v>14141000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14141000</v>
      </c>
      <c r="X19" s="60">
        <v>22011000</v>
      </c>
      <c r="Y19" s="60">
        <v>-7870000</v>
      </c>
      <c r="Z19" s="140">
        <v>-35.75</v>
      </c>
      <c r="AA19" s="155">
        <v>44022000</v>
      </c>
    </row>
    <row r="20" spans="1:27" ht="12.75">
      <c r="A20" s="181" t="s">
        <v>35</v>
      </c>
      <c r="B20" s="185"/>
      <c r="C20" s="155">
        <v>5514748</v>
      </c>
      <c r="D20" s="155">
        <v>0</v>
      </c>
      <c r="E20" s="156">
        <v>3854000</v>
      </c>
      <c r="F20" s="54">
        <v>3854000</v>
      </c>
      <c r="G20" s="54">
        <v>34126</v>
      </c>
      <c r="H20" s="54">
        <v>34126</v>
      </c>
      <c r="I20" s="54">
        <v>34126</v>
      </c>
      <c r="J20" s="54">
        <v>102378</v>
      </c>
      <c r="K20" s="54">
        <v>7000</v>
      </c>
      <c r="L20" s="54">
        <v>23000</v>
      </c>
      <c r="M20" s="54">
        <v>11000</v>
      </c>
      <c r="N20" s="54">
        <v>41000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143378</v>
      </c>
      <c r="X20" s="54">
        <v>1926996</v>
      </c>
      <c r="Y20" s="54">
        <v>-1783618</v>
      </c>
      <c r="Z20" s="184">
        <v>-92.56</v>
      </c>
      <c r="AA20" s="130">
        <v>3854000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107841834</v>
      </c>
      <c r="D22" s="188">
        <f>SUM(D5:D21)</f>
        <v>0</v>
      </c>
      <c r="E22" s="189">
        <f t="shared" si="0"/>
        <v>149754000</v>
      </c>
      <c r="F22" s="190">
        <f t="shared" si="0"/>
        <v>149754000</v>
      </c>
      <c r="G22" s="190">
        <f t="shared" si="0"/>
        <v>24922534</v>
      </c>
      <c r="H22" s="190">
        <f t="shared" si="0"/>
        <v>1781226</v>
      </c>
      <c r="I22" s="190">
        <f t="shared" si="0"/>
        <v>8159117</v>
      </c>
      <c r="J22" s="190">
        <f t="shared" si="0"/>
        <v>34862877</v>
      </c>
      <c r="K22" s="190">
        <f t="shared" si="0"/>
        <v>3254043</v>
      </c>
      <c r="L22" s="190">
        <f t="shared" si="0"/>
        <v>22219588</v>
      </c>
      <c r="M22" s="190">
        <f t="shared" si="0"/>
        <v>3507047</v>
      </c>
      <c r="N22" s="190">
        <f t="shared" si="0"/>
        <v>28980678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63843555</v>
      </c>
      <c r="X22" s="190">
        <f t="shared" si="0"/>
        <v>72128484</v>
      </c>
      <c r="Y22" s="190">
        <f t="shared" si="0"/>
        <v>-8284929</v>
      </c>
      <c r="Z22" s="191">
        <f>+IF(X22&lt;&gt;0,+(Y22/X22)*100,0)</f>
        <v>-11.486348444534062</v>
      </c>
      <c r="AA22" s="188">
        <f>SUM(AA5:AA21)</f>
        <v>149754000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38953552</v>
      </c>
      <c r="D25" s="155">
        <v>0</v>
      </c>
      <c r="E25" s="156">
        <v>37257000</v>
      </c>
      <c r="F25" s="60">
        <v>37257000</v>
      </c>
      <c r="G25" s="60">
        <v>2956087</v>
      </c>
      <c r="H25" s="60">
        <v>2956087</v>
      </c>
      <c r="I25" s="60">
        <v>3931000</v>
      </c>
      <c r="J25" s="60">
        <v>9843174</v>
      </c>
      <c r="K25" s="60">
        <v>3389196</v>
      </c>
      <c r="L25" s="60">
        <v>3331857</v>
      </c>
      <c r="M25" s="60">
        <v>3497001</v>
      </c>
      <c r="N25" s="60">
        <v>10218054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20061228</v>
      </c>
      <c r="X25" s="60">
        <v>18628500</v>
      </c>
      <c r="Y25" s="60">
        <v>1432728</v>
      </c>
      <c r="Z25" s="140">
        <v>7.69</v>
      </c>
      <c r="AA25" s="155">
        <v>37257000</v>
      </c>
    </row>
    <row r="26" spans="1:27" ht="12.75">
      <c r="A26" s="183" t="s">
        <v>38</v>
      </c>
      <c r="B26" s="182"/>
      <c r="C26" s="155">
        <v>2524606</v>
      </c>
      <c r="D26" s="155">
        <v>0</v>
      </c>
      <c r="E26" s="156">
        <v>2691000</v>
      </c>
      <c r="F26" s="60">
        <v>2691000</v>
      </c>
      <c r="G26" s="60">
        <v>230000</v>
      </c>
      <c r="H26" s="60">
        <v>230000</v>
      </c>
      <c r="I26" s="60">
        <v>230000</v>
      </c>
      <c r="J26" s="60">
        <v>690000</v>
      </c>
      <c r="K26" s="60">
        <v>230420</v>
      </c>
      <c r="L26" s="60">
        <v>230420</v>
      </c>
      <c r="M26" s="60">
        <v>230420</v>
      </c>
      <c r="N26" s="60">
        <v>691260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1381260</v>
      </c>
      <c r="X26" s="60">
        <v>1375998</v>
      </c>
      <c r="Y26" s="60">
        <v>5262</v>
      </c>
      <c r="Z26" s="140">
        <v>0.38</v>
      </c>
      <c r="AA26" s="155">
        <v>2691000</v>
      </c>
    </row>
    <row r="27" spans="1:27" ht="12.75">
      <c r="A27" s="183" t="s">
        <v>118</v>
      </c>
      <c r="B27" s="182"/>
      <c r="C27" s="155">
        <v>15186651</v>
      </c>
      <c r="D27" s="155">
        <v>0</v>
      </c>
      <c r="E27" s="156">
        <v>19000000</v>
      </c>
      <c r="F27" s="60">
        <v>19000000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5250000</v>
      </c>
      <c r="Y27" s="60">
        <v>-5250000</v>
      </c>
      <c r="Z27" s="140">
        <v>-100</v>
      </c>
      <c r="AA27" s="155">
        <v>19000000</v>
      </c>
    </row>
    <row r="28" spans="1:27" ht="12.75">
      <c r="A28" s="183" t="s">
        <v>39</v>
      </c>
      <c r="B28" s="182"/>
      <c r="C28" s="155">
        <v>17937638</v>
      </c>
      <c r="D28" s="155">
        <v>0</v>
      </c>
      <c r="E28" s="156">
        <v>13700000</v>
      </c>
      <c r="F28" s="60">
        <v>13700000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6849996</v>
      </c>
      <c r="Y28" s="60">
        <v>-6849996</v>
      </c>
      <c r="Z28" s="140">
        <v>-100</v>
      </c>
      <c r="AA28" s="155">
        <v>13700000</v>
      </c>
    </row>
    <row r="29" spans="1:27" ht="12.75">
      <c r="A29" s="183" t="s">
        <v>40</v>
      </c>
      <c r="B29" s="182"/>
      <c r="C29" s="155">
        <v>2145214</v>
      </c>
      <c r="D29" s="155">
        <v>0</v>
      </c>
      <c r="E29" s="156">
        <v>1570000</v>
      </c>
      <c r="F29" s="60">
        <v>1570000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199998</v>
      </c>
      <c r="Y29" s="60">
        <v>-199998</v>
      </c>
      <c r="Z29" s="140">
        <v>-100</v>
      </c>
      <c r="AA29" s="155">
        <v>1570000</v>
      </c>
    </row>
    <row r="30" spans="1:27" ht="12.75">
      <c r="A30" s="183" t="s">
        <v>119</v>
      </c>
      <c r="B30" s="182"/>
      <c r="C30" s="155">
        <v>58251756</v>
      </c>
      <c r="D30" s="155">
        <v>0</v>
      </c>
      <c r="E30" s="156">
        <v>71250000</v>
      </c>
      <c r="F30" s="60">
        <v>71250000</v>
      </c>
      <c r="G30" s="60">
        <v>7791267</v>
      </c>
      <c r="H30" s="60">
        <v>7791267</v>
      </c>
      <c r="I30" s="60">
        <v>7791267</v>
      </c>
      <c r="J30" s="60">
        <v>23373801</v>
      </c>
      <c r="K30" s="60">
        <v>6255000</v>
      </c>
      <c r="L30" s="60">
        <v>7418000</v>
      </c>
      <c r="M30" s="60">
        <v>6000000</v>
      </c>
      <c r="N30" s="60">
        <v>19673000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43046801</v>
      </c>
      <c r="X30" s="60">
        <v>34987500</v>
      </c>
      <c r="Y30" s="60">
        <v>8059301</v>
      </c>
      <c r="Z30" s="140">
        <v>23.03</v>
      </c>
      <c r="AA30" s="155">
        <v>71250000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149256</v>
      </c>
      <c r="H31" s="60">
        <v>149256</v>
      </c>
      <c r="I31" s="60">
        <v>149256</v>
      </c>
      <c r="J31" s="60">
        <v>447768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447768</v>
      </c>
      <c r="X31" s="60"/>
      <c r="Y31" s="60">
        <v>447768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4037624</v>
      </c>
      <c r="D32" s="155">
        <v>0</v>
      </c>
      <c r="E32" s="156">
        <v>8344000</v>
      </c>
      <c r="F32" s="60">
        <v>8344000</v>
      </c>
      <c r="G32" s="60">
        <v>971348</v>
      </c>
      <c r="H32" s="60">
        <v>1348000</v>
      </c>
      <c r="I32" s="60">
        <v>971348</v>
      </c>
      <c r="J32" s="60">
        <v>3290696</v>
      </c>
      <c r="K32" s="60">
        <v>1292000</v>
      </c>
      <c r="L32" s="60">
        <v>32000</v>
      </c>
      <c r="M32" s="60">
        <v>627000</v>
      </c>
      <c r="N32" s="60">
        <v>1951000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5241696</v>
      </c>
      <c r="X32" s="60">
        <v>7404000</v>
      </c>
      <c r="Y32" s="60">
        <v>-2162304</v>
      </c>
      <c r="Z32" s="140">
        <v>-29.2</v>
      </c>
      <c r="AA32" s="155">
        <v>8344000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35295799</v>
      </c>
      <c r="D34" s="155">
        <v>0</v>
      </c>
      <c r="E34" s="156">
        <v>23640000</v>
      </c>
      <c r="F34" s="60">
        <v>23640000</v>
      </c>
      <c r="G34" s="60">
        <v>1259964</v>
      </c>
      <c r="H34" s="60">
        <v>1259964</v>
      </c>
      <c r="I34" s="60">
        <v>1259964</v>
      </c>
      <c r="J34" s="60">
        <v>3779892</v>
      </c>
      <c r="K34" s="60">
        <v>2739086</v>
      </c>
      <c r="L34" s="60">
        <v>880000</v>
      </c>
      <c r="M34" s="60">
        <v>4625000</v>
      </c>
      <c r="N34" s="60">
        <v>8244086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12023978</v>
      </c>
      <c r="X34" s="60">
        <v>11779500</v>
      </c>
      <c r="Y34" s="60">
        <v>244478</v>
      </c>
      <c r="Z34" s="140">
        <v>2.08</v>
      </c>
      <c r="AA34" s="155">
        <v>23640000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174332840</v>
      </c>
      <c r="D36" s="188">
        <f>SUM(D25:D35)</f>
        <v>0</v>
      </c>
      <c r="E36" s="189">
        <f t="shared" si="1"/>
        <v>177452000</v>
      </c>
      <c r="F36" s="190">
        <f t="shared" si="1"/>
        <v>177452000</v>
      </c>
      <c r="G36" s="190">
        <f t="shared" si="1"/>
        <v>13357922</v>
      </c>
      <c r="H36" s="190">
        <f t="shared" si="1"/>
        <v>13734574</v>
      </c>
      <c r="I36" s="190">
        <f t="shared" si="1"/>
        <v>14332835</v>
      </c>
      <c r="J36" s="190">
        <f t="shared" si="1"/>
        <v>41425331</v>
      </c>
      <c r="K36" s="190">
        <f t="shared" si="1"/>
        <v>13905702</v>
      </c>
      <c r="L36" s="190">
        <f t="shared" si="1"/>
        <v>11892277</v>
      </c>
      <c r="M36" s="190">
        <f t="shared" si="1"/>
        <v>14979421</v>
      </c>
      <c r="N36" s="190">
        <f t="shared" si="1"/>
        <v>40777400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82202731</v>
      </c>
      <c r="X36" s="190">
        <f t="shared" si="1"/>
        <v>86475492</v>
      </c>
      <c r="Y36" s="190">
        <f t="shared" si="1"/>
        <v>-4272761</v>
      </c>
      <c r="Z36" s="191">
        <f>+IF(X36&lt;&gt;0,+(Y36/X36)*100,0)</f>
        <v>-4.94100802571901</v>
      </c>
      <c r="AA36" s="188">
        <f>SUM(AA25:AA35)</f>
        <v>177452000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-66491006</v>
      </c>
      <c r="D38" s="199">
        <f>+D22-D36</f>
        <v>0</v>
      </c>
      <c r="E38" s="200">
        <f t="shared" si="2"/>
        <v>-27698000</v>
      </c>
      <c r="F38" s="106">
        <f t="shared" si="2"/>
        <v>-27698000</v>
      </c>
      <c r="G38" s="106">
        <f t="shared" si="2"/>
        <v>11564612</v>
      </c>
      <c r="H38" s="106">
        <f t="shared" si="2"/>
        <v>-11953348</v>
      </c>
      <c r="I38" s="106">
        <f t="shared" si="2"/>
        <v>-6173718</v>
      </c>
      <c r="J38" s="106">
        <f t="shared" si="2"/>
        <v>-6562454</v>
      </c>
      <c r="K38" s="106">
        <f t="shared" si="2"/>
        <v>-10651659</v>
      </c>
      <c r="L38" s="106">
        <f t="shared" si="2"/>
        <v>10327311</v>
      </c>
      <c r="M38" s="106">
        <f t="shared" si="2"/>
        <v>-11472374</v>
      </c>
      <c r="N38" s="106">
        <f t="shared" si="2"/>
        <v>-11796722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-18359176</v>
      </c>
      <c r="X38" s="106">
        <f>IF(F22=F36,0,X22-X36)</f>
        <v>-14347008</v>
      </c>
      <c r="Y38" s="106">
        <f t="shared" si="2"/>
        <v>-4012168</v>
      </c>
      <c r="Z38" s="201">
        <f>+IF(X38&lt;&gt;0,+(Y38/X38)*100,0)</f>
        <v>27.965189675784664</v>
      </c>
      <c r="AA38" s="199">
        <f>+AA22-AA36</f>
        <v>-27698000</v>
      </c>
    </row>
    <row r="39" spans="1:27" ht="12.75">
      <c r="A39" s="181" t="s">
        <v>46</v>
      </c>
      <c r="B39" s="185"/>
      <c r="C39" s="155">
        <v>13267216</v>
      </c>
      <c r="D39" s="155">
        <v>0</v>
      </c>
      <c r="E39" s="156">
        <v>11878000</v>
      </c>
      <c r="F39" s="60">
        <v>11878000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5938998</v>
      </c>
      <c r="Y39" s="60">
        <v>-5938998</v>
      </c>
      <c r="Z39" s="140">
        <v>-100</v>
      </c>
      <c r="AA39" s="155">
        <v>11878000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-53223790</v>
      </c>
      <c r="D42" s="206">
        <f>SUM(D38:D41)</f>
        <v>0</v>
      </c>
      <c r="E42" s="207">
        <f t="shared" si="3"/>
        <v>-15820000</v>
      </c>
      <c r="F42" s="88">
        <f t="shared" si="3"/>
        <v>-15820000</v>
      </c>
      <c r="G42" s="88">
        <f t="shared" si="3"/>
        <v>11564612</v>
      </c>
      <c r="H42" s="88">
        <f t="shared" si="3"/>
        <v>-11953348</v>
      </c>
      <c r="I42" s="88">
        <f t="shared" si="3"/>
        <v>-6173718</v>
      </c>
      <c r="J42" s="88">
        <f t="shared" si="3"/>
        <v>-6562454</v>
      </c>
      <c r="K42" s="88">
        <f t="shared" si="3"/>
        <v>-10651659</v>
      </c>
      <c r="L42" s="88">
        <f t="shared" si="3"/>
        <v>10327311</v>
      </c>
      <c r="M42" s="88">
        <f t="shared" si="3"/>
        <v>-11472374</v>
      </c>
      <c r="N42" s="88">
        <f t="shared" si="3"/>
        <v>-11796722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-18359176</v>
      </c>
      <c r="X42" s="88">
        <f t="shared" si="3"/>
        <v>-8408010</v>
      </c>
      <c r="Y42" s="88">
        <f t="shared" si="3"/>
        <v>-9951166</v>
      </c>
      <c r="Z42" s="208">
        <f>+IF(X42&lt;&gt;0,+(Y42/X42)*100,0)</f>
        <v>118.35340348072849</v>
      </c>
      <c r="AA42" s="206">
        <f>SUM(AA38:AA41)</f>
        <v>-15820000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-53223790</v>
      </c>
      <c r="D44" s="210">
        <f>+D42-D43</f>
        <v>0</v>
      </c>
      <c r="E44" s="211">
        <f t="shared" si="4"/>
        <v>-15820000</v>
      </c>
      <c r="F44" s="77">
        <f t="shared" si="4"/>
        <v>-15820000</v>
      </c>
      <c r="G44" s="77">
        <f t="shared" si="4"/>
        <v>11564612</v>
      </c>
      <c r="H44" s="77">
        <f t="shared" si="4"/>
        <v>-11953348</v>
      </c>
      <c r="I44" s="77">
        <f t="shared" si="4"/>
        <v>-6173718</v>
      </c>
      <c r="J44" s="77">
        <f t="shared" si="4"/>
        <v>-6562454</v>
      </c>
      <c r="K44" s="77">
        <f t="shared" si="4"/>
        <v>-10651659</v>
      </c>
      <c r="L44" s="77">
        <f t="shared" si="4"/>
        <v>10327311</v>
      </c>
      <c r="M44" s="77">
        <f t="shared" si="4"/>
        <v>-11472374</v>
      </c>
      <c r="N44" s="77">
        <f t="shared" si="4"/>
        <v>-11796722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-18359176</v>
      </c>
      <c r="X44" s="77">
        <f t="shared" si="4"/>
        <v>-8408010</v>
      </c>
      <c r="Y44" s="77">
        <f t="shared" si="4"/>
        <v>-9951166</v>
      </c>
      <c r="Z44" s="212">
        <f>+IF(X44&lt;&gt;0,+(Y44/X44)*100,0)</f>
        <v>118.35340348072849</v>
      </c>
      <c r="AA44" s="210">
        <f>+AA42-AA43</f>
        <v>-15820000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-53223790</v>
      </c>
      <c r="D46" s="206">
        <f>SUM(D44:D45)</f>
        <v>0</v>
      </c>
      <c r="E46" s="207">
        <f t="shared" si="5"/>
        <v>-15820000</v>
      </c>
      <c r="F46" s="88">
        <f t="shared" si="5"/>
        <v>-15820000</v>
      </c>
      <c r="G46" s="88">
        <f t="shared" si="5"/>
        <v>11564612</v>
      </c>
      <c r="H46" s="88">
        <f t="shared" si="5"/>
        <v>-11953348</v>
      </c>
      <c r="I46" s="88">
        <f t="shared" si="5"/>
        <v>-6173718</v>
      </c>
      <c r="J46" s="88">
        <f t="shared" si="5"/>
        <v>-6562454</v>
      </c>
      <c r="K46" s="88">
        <f t="shared" si="5"/>
        <v>-10651659</v>
      </c>
      <c r="L46" s="88">
        <f t="shared" si="5"/>
        <v>10327311</v>
      </c>
      <c r="M46" s="88">
        <f t="shared" si="5"/>
        <v>-11472374</v>
      </c>
      <c r="N46" s="88">
        <f t="shared" si="5"/>
        <v>-11796722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-18359176</v>
      </c>
      <c r="X46" s="88">
        <f t="shared" si="5"/>
        <v>-8408010</v>
      </c>
      <c r="Y46" s="88">
        <f t="shared" si="5"/>
        <v>-9951166</v>
      </c>
      <c r="Z46" s="208">
        <f>+IF(X46&lt;&gt;0,+(Y46/X46)*100,0)</f>
        <v>118.35340348072849</v>
      </c>
      <c r="AA46" s="206">
        <f>SUM(AA44:AA45)</f>
        <v>-15820000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-53223790</v>
      </c>
      <c r="D48" s="217">
        <f>SUM(D46:D47)</f>
        <v>0</v>
      </c>
      <c r="E48" s="218">
        <f t="shared" si="6"/>
        <v>-15820000</v>
      </c>
      <c r="F48" s="219">
        <f t="shared" si="6"/>
        <v>-15820000</v>
      </c>
      <c r="G48" s="219">
        <f t="shared" si="6"/>
        <v>11564612</v>
      </c>
      <c r="H48" s="220">
        <f t="shared" si="6"/>
        <v>-11953348</v>
      </c>
      <c r="I48" s="220">
        <f t="shared" si="6"/>
        <v>-6173718</v>
      </c>
      <c r="J48" s="220">
        <f t="shared" si="6"/>
        <v>-6562454</v>
      </c>
      <c r="K48" s="220">
        <f t="shared" si="6"/>
        <v>-10651659</v>
      </c>
      <c r="L48" s="220">
        <f t="shared" si="6"/>
        <v>10327311</v>
      </c>
      <c r="M48" s="219">
        <f t="shared" si="6"/>
        <v>-11472374</v>
      </c>
      <c r="N48" s="219">
        <f t="shared" si="6"/>
        <v>-11796722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-18359176</v>
      </c>
      <c r="X48" s="220">
        <f t="shared" si="6"/>
        <v>-8408010</v>
      </c>
      <c r="Y48" s="220">
        <f t="shared" si="6"/>
        <v>-9951166</v>
      </c>
      <c r="Z48" s="221">
        <f>+IF(X48&lt;&gt;0,+(Y48/X48)*100,0)</f>
        <v>118.35340348072849</v>
      </c>
      <c r="AA48" s="222">
        <f>SUM(AA46:AA47)</f>
        <v>-15820000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13267216</v>
      </c>
      <c r="D15" s="153">
        <f>SUM(D16:D18)</f>
        <v>0</v>
      </c>
      <c r="E15" s="154">
        <f t="shared" si="2"/>
        <v>16878000</v>
      </c>
      <c r="F15" s="100">
        <f t="shared" si="2"/>
        <v>16878000</v>
      </c>
      <c r="G15" s="100">
        <f t="shared" si="2"/>
        <v>0</v>
      </c>
      <c r="H15" s="100">
        <f t="shared" si="2"/>
        <v>0</v>
      </c>
      <c r="I15" s="100">
        <f t="shared" si="2"/>
        <v>6430000</v>
      </c>
      <c r="J15" s="100">
        <f t="shared" si="2"/>
        <v>6430000</v>
      </c>
      <c r="K15" s="100">
        <f t="shared" si="2"/>
        <v>0</v>
      </c>
      <c r="L15" s="100">
        <f t="shared" si="2"/>
        <v>0</v>
      </c>
      <c r="M15" s="100">
        <f t="shared" si="2"/>
        <v>1000000</v>
      </c>
      <c r="N15" s="100">
        <f t="shared" si="2"/>
        <v>1000000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7430000</v>
      </c>
      <c r="X15" s="100">
        <f t="shared" si="2"/>
        <v>10938998</v>
      </c>
      <c r="Y15" s="100">
        <f t="shared" si="2"/>
        <v>-3508998</v>
      </c>
      <c r="Z15" s="137">
        <f>+IF(X15&lt;&gt;0,+(Y15/X15)*100,0)</f>
        <v>-32.077874042942504</v>
      </c>
      <c r="AA15" s="102">
        <f>SUM(AA16:AA18)</f>
        <v>16878000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13267216</v>
      </c>
      <c r="D17" s="155"/>
      <c r="E17" s="156">
        <v>16878000</v>
      </c>
      <c r="F17" s="60">
        <v>16878000</v>
      </c>
      <c r="G17" s="60"/>
      <c r="H17" s="60"/>
      <c r="I17" s="60">
        <v>6430000</v>
      </c>
      <c r="J17" s="60">
        <v>6430000</v>
      </c>
      <c r="K17" s="60"/>
      <c r="L17" s="60"/>
      <c r="M17" s="60">
        <v>1000000</v>
      </c>
      <c r="N17" s="60">
        <v>1000000</v>
      </c>
      <c r="O17" s="60"/>
      <c r="P17" s="60"/>
      <c r="Q17" s="60"/>
      <c r="R17" s="60"/>
      <c r="S17" s="60"/>
      <c r="T17" s="60"/>
      <c r="U17" s="60"/>
      <c r="V17" s="60"/>
      <c r="W17" s="60">
        <v>7430000</v>
      </c>
      <c r="X17" s="60">
        <v>10938998</v>
      </c>
      <c r="Y17" s="60">
        <v>-3508998</v>
      </c>
      <c r="Z17" s="140">
        <v>-32.08</v>
      </c>
      <c r="AA17" s="62">
        <v>16878000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13267216</v>
      </c>
      <c r="D25" s="217">
        <f>+D5+D9+D15+D19+D24</f>
        <v>0</v>
      </c>
      <c r="E25" s="230">
        <f t="shared" si="4"/>
        <v>16878000</v>
      </c>
      <c r="F25" s="219">
        <f t="shared" si="4"/>
        <v>16878000</v>
      </c>
      <c r="G25" s="219">
        <f t="shared" si="4"/>
        <v>0</v>
      </c>
      <c r="H25" s="219">
        <f t="shared" si="4"/>
        <v>0</v>
      </c>
      <c r="I25" s="219">
        <f t="shared" si="4"/>
        <v>6430000</v>
      </c>
      <c r="J25" s="219">
        <f t="shared" si="4"/>
        <v>6430000</v>
      </c>
      <c r="K25" s="219">
        <f t="shared" si="4"/>
        <v>0</v>
      </c>
      <c r="L25" s="219">
        <f t="shared" si="4"/>
        <v>0</v>
      </c>
      <c r="M25" s="219">
        <f t="shared" si="4"/>
        <v>1000000</v>
      </c>
      <c r="N25" s="219">
        <f t="shared" si="4"/>
        <v>1000000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7430000</v>
      </c>
      <c r="X25" s="219">
        <f t="shared" si="4"/>
        <v>10938998</v>
      </c>
      <c r="Y25" s="219">
        <f t="shared" si="4"/>
        <v>-3508998</v>
      </c>
      <c r="Z25" s="231">
        <f>+IF(X25&lt;&gt;0,+(Y25/X25)*100,0)</f>
        <v>-32.077874042942504</v>
      </c>
      <c r="AA25" s="232">
        <f>+AA5+AA9+AA15+AA19+AA24</f>
        <v>16878000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12164000</v>
      </c>
      <c r="D28" s="155"/>
      <c r="E28" s="156">
        <v>11878000</v>
      </c>
      <c r="F28" s="60">
        <v>11878000</v>
      </c>
      <c r="G28" s="60"/>
      <c r="H28" s="60"/>
      <c r="I28" s="60">
        <v>6430000</v>
      </c>
      <c r="J28" s="60">
        <v>6430000</v>
      </c>
      <c r="K28" s="60"/>
      <c r="L28" s="60"/>
      <c r="M28" s="60">
        <v>1000000</v>
      </c>
      <c r="N28" s="60">
        <v>1000000</v>
      </c>
      <c r="O28" s="60"/>
      <c r="P28" s="60"/>
      <c r="Q28" s="60"/>
      <c r="R28" s="60"/>
      <c r="S28" s="60"/>
      <c r="T28" s="60"/>
      <c r="U28" s="60"/>
      <c r="V28" s="60"/>
      <c r="W28" s="60">
        <v>7430000</v>
      </c>
      <c r="X28" s="60">
        <v>5938998</v>
      </c>
      <c r="Y28" s="60">
        <v>1491002</v>
      </c>
      <c r="Z28" s="140">
        <v>25.11</v>
      </c>
      <c r="AA28" s="155">
        <v>11878000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12164000</v>
      </c>
      <c r="D32" s="210">
        <f>SUM(D28:D31)</f>
        <v>0</v>
      </c>
      <c r="E32" s="211">
        <f t="shared" si="5"/>
        <v>11878000</v>
      </c>
      <c r="F32" s="77">
        <f t="shared" si="5"/>
        <v>11878000</v>
      </c>
      <c r="G32" s="77">
        <f t="shared" si="5"/>
        <v>0</v>
      </c>
      <c r="H32" s="77">
        <f t="shared" si="5"/>
        <v>0</v>
      </c>
      <c r="I32" s="77">
        <f t="shared" si="5"/>
        <v>6430000</v>
      </c>
      <c r="J32" s="77">
        <f t="shared" si="5"/>
        <v>6430000</v>
      </c>
      <c r="K32" s="77">
        <f t="shared" si="5"/>
        <v>0</v>
      </c>
      <c r="L32" s="77">
        <f t="shared" si="5"/>
        <v>0</v>
      </c>
      <c r="M32" s="77">
        <f t="shared" si="5"/>
        <v>1000000</v>
      </c>
      <c r="N32" s="77">
        <f t="shared" si="5"/>
        <v>1000000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7430000</v>
      </c>
      <c r="X32" s="77">
        <f t="shared" si="5"/>
        <v>5938998</v>
      </c>
      <c r="Y32" s="77">
        <f t="shared" si="5"/>
        <v>1491002</v>
      </c>
      <c r="Z32" s="212">
        <f>+IF(X32&lt;&gt;0,+(Y32/X32)*100,0)</f>
        <v>25.105278701895507</v>
      </c>
      <c r="AA32" s="79">
        <f>SUM(AA28:AA31)</f>
        <v>11878000</v>
      </c>
    </row>
    <row r="33" spans="1:27" ht="12.75">
      <c r="A33" s="237" t="s">
        <v>51</v>
      </c>
      <c r="B33" s="136" t="s">
        <v>137</v>
      </c>
      <c r="C33" s="155">
        <v>1103216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5000000</v>
      </c>
      <c r="F35" s="60">
        <v>5000000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5000000</v>
      </c>
      <c r="Y35" s="60">
        <v>-5000000</v>
      </c>
      <c r="Z35" s="140">
        <v>-100</v>
      </c>
      <c r="AA35" s="62">
        <v>5000000</v>
      </c>
    </row>
    <row r="36" spans="1:27" ht="12.75">
      <c r="A36" s="238" t="s">
        <v>139</v>
      </c>
      <c r="B36" s="149"/>
      <c r="C36" s="222">
        <f aca="true" t="shared" si="6" ref="C36:Y36">SUM(C32:C35)</f>
        <v>13267216</v>
      </c>
      <c r="D36" s="222">
        <f>SUM(D32:D35)</f>
        <v>0</v>
      </c>
      <c r="E36" s="218">
        <f t="shared" si="6"/>
        <v>16878000</v>
      </c>
      <c r="F36" s="220">
        <f t="shared" si="6"/>
        <v>16878000</v>
      </c>
      <c r="G36" s="220">
        <f t="shared" si="6"/>
        <v>0</v>
      </c>
      <c r="H36" s="220">
        <f t="shared" si="6"/>
        <v>0</v>
      </c>
      <c r="I36" s="220">
        <f t="shared" si="6"/>
        <v>6430000</v>
      </c>
      <c r="J36" s="220">
        <f t="shared" si="6"/>
        <v>6430000</v>
      </c>
      <c r="K36" s="220">
        <f t="shared" si="6"/>
        <v>0</v>
      </c>
      <c r="L36" s="220">
        <f t="shared" si="6"/>
        <v>0</v>
      </c>
      <c r="M36" s="220">
        <f t="shared" si="6"/>
        <v>1000000</v>
      </c>
      <c r="N36" s="220">
        <f t="shared" si="6"/>
        <v>1000000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7430000</v>
      </c>
      <c r="X36" s="220">
        <f t="shared" si="6"/>
        <v>10938998</v>
      </c>
      <c r="Y36" s="220">
        <f t="shared" si="6"/>
        <v>-3508998</v>
      </c>
      <c r="Z36" s="221">
        <f>+IF(X36&lt;&gt;0,+(Y36/X36)*100,0)</f>
        <v>-32.077874042942504</v>
      </c>
      <c r="AA36" s="239">
        <f>SUM(AA32:AA35)</f>
        <v>16878000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2389550</v>
      </c>
      <c r="D6" s="155"/>
      <c r="E6" s="59"/>
      <c r="F6" s="60"/>
      <c r="G6" s="60">
        <v>3147267</v>
      </c>
      <c r="H6" s="60">
        <v>3147267</v>
      </c>
      <c r="I6" s="60">
        <v>3147267</v>
      </c>
      <c r="J6" s="60">
        <v>3147267</v>
      </c>
      <c r="K6" s="60">
        <v>3147267</v>
      </c>
      <c r="L6" s="60">
        <v>3147267</v>
      </c>
      <c r="M6" s="60">
        <v>2389550</v>
      </c>
      <c r="N6" s="60">
        <v>2389550</v>
      </c>
      <c r="O6" s="60"/>
      <c r="P6" s="60"/>
      <c r="Q6" s="60"/>
      <c r="R6" s="60"/>
      <c r="S6" s="60"/>
      <c r="T6" s="60"/>
      <c r="U6" s="60"/>
      <c r="V6" s="60"/>
      <c r="W6" s="60">
        <v>2389550</v>
      </c>
      <c r="X6" s="60"/>
      <c r="Y6" s="60">
        <v>2389550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47139254</v>
      </c>
      <c r="D8" s="155"/>
      <c r="E8" s="59">
        <v>32937000</v>
      </c>
      <c r="F8" s="60">
        <v>32937000</v>
      </c>
      <c r="G8" s="60">
        <v>25680050</v>
      </c>
      <c r="H8" s="60">
        <v>25680050</v>
      </c>
      <c r="I8" s="60">
        <v>25680050</v>
      </c>
      <c r="J8" s="60">
        <v>25680050</v>
      </c>
      <c r="K8" s="60">
        <v>25680050</v>
      </c>
      <c r="L8" s="60">
        <v>25680050</v>
      </c>
      <c r="M8" s="60">
        <v>47139254</v>
      </c>
      <c r="N8" s="60">
        <v>47139254</v>
      </c>
      <c r="O8" s="60"/>
      <c r="P8" s="60"/>
      <c r="Q8" s="60"/>
      <c r="R8" s="60"/>
      <c r="S8" s="60"/>
      <c r="T8" s="60"/>
      <c r="U8" s="60"/>
      <c r="V8" s="60"/>
      <c r="W8" s="60">
        <v>47139254</v>
      </c>
      <c r="X8" s="60">
        <v>16468500</v>
      </c>
      <c r="Y8" s="60">
        <v>30670754</v>
      </c>
      <c r="Z8" s="140">
        <v>186.24</v>
      </c>
      <c r="AA8" s="62">
        <v>32937000</v>
      </c>
    </row>
    <row r="9" spans="1:27" ht="12.75">
      <c r="A9" s="249" t="s">
        <v>146</v>
      </c>
      <c r="B9" s="182"/>
      <c r="C9" s="155">
        <v>6034425</v>
      </c>
      <c r="D9" s="155"/>
      <c r="E9" s="59">
        <v>2816000</v>
      </c>
      <c r="F9" s="60">
        <v>2816000</v>
      </c>
      <c r="G9" s="60">
        <v>41928906</v>
      </c>
      <c r="H9" s="60">
        <v>41928906</v>
      </c>
      <c r="I9" s="60">
        <v>41928906</v>
      </c>
      <c r="J9" s="60">
        <v>41928906</v>
      </c>
      <c r="K9" s="60">
        <v>41928906</v>
      </c>
      <c r="L9" s="60">
        <v>41928906</v>
      </c>
      <c r="M9" s="60">
        <v>6034425</v>
      </c>
      <c r="N9" s="60">
        <v>6034425</v>
      </c>
      <c r="O9" s="60"/>
      <c r="P9" s="60"/>
      <c r="Q9" s="60"/>
      <c r="R9" s="60"/>
      <c r="S9" s="60"/>
      <c r="T9" s="60"/>
      <c r="U9" s="60"/>
      <c r="V9" s="60"/>
      <c r="W9" s="60">
        <v>6034425</v>
      </c>
      <c r="X9" s="60">
        <v>1408000</v>
      </c>
      <c r="Y9" s="60">
        <v>4626425</v>
      </c>
      <c r="Z9" s="140">
        <v>328.58</v>
      </c>
      <c r="AA9" s="62">
        <v>2816000</v>
      </c>
    </row>
    <row r="10" spans="1:27" ht="12.75">
      <c r="A10" s="249" t="s">
        <v>147</v>
      </c>
      <c r="B10" s="182"/>
      <c r="C10" s="155">
        <v>399638</v>
      </c>
      <c r="D10" s="155"/>
      <c r="E10" s="59">
        <v>497000</v>
      </c>
      <c r="F10" s="60">
        <v>497000</v>
      </c>
      <c r="G10" s="159">
        <v>399638</v>
      </c>
      <c r="H10" s="159">
        <v>399638</v>
      </c>
      <c r="I10" s="159">
        <v>399638</v>
      </c>
      <c r="J10" s="60">
        <v>399638</v>
      </c>
      <c r="K10" s="159">
        <v>399638</v>
      </c>
      <c r="L10" s="159">
        <v>399638</v>
      </c>
      <c r="M10" s="60">
        <v>399638</v>
      </c>
      <c r="N10" s="159">
        <v>399638</v>
      </c>
      <c r="O10" s="159"/>
      <c r="P10" s="159"/>
      <c r="Q10" s="60"/>
      <c r="R10" s="159"/>
      <c r="S10" s="159"/>
      <c r="T10" s="60"/>
      <c r="U10" s="159"/>
      <c r="V10" s="159"/>
      <c r="W10" s="159">
        <v>399638</v>
      </c>
      <c r="X10" s="60">
        <v>248500</v>
      </c>
      <c r="Y10" s="159">
        <v>151138</v>
      </c>
      <c r="Z10" s="141">
        <v>60.82</v>
      </c>
      <c r="AA10" s="225">
        <v>497000</v>
      </c>
    </row>
    <row r="11" spans="1:27" ht="12.75">
      <c r="A11" s="249" t="s">
        <v>148</v>
      </c>
      <c r="B11" s="182"/>
      <c r="C11" s="155">
        <v>359850</v>
      </c>
      <c r="D11" s="155"/>
      <c r="E11" s="59">
        <v>400000</v>
      </c>
      <c r="F11" s="60">
        <v>400000</v>
      </c>
      <c r="G11" s="60">
        <v>1765150</v>
      </c>
      <c r="H11" s="60">
        <v>1765150</v>
      </c>
      <c r="I11" s="60">
        <v>1765150</v>
      </c>
      <c r="J11" s="60">
        <v>1765150</v>
      </c>
      <c r="K11" s="60">
        <v>1765150</v>
      </c>
      <c r="L11" s="60">
        <v>1765150</v>
      </c>
      <c r="M11" s="60">
        <v>359850</v>
      </c>
      <c r="N11" s="60">
        <v>359850</v>
      </c>
      <c r="O11" s="60"/>
      <c r="P11" s="60"/>
      <c r="Q11" s="60"/>
      <c r="R11" s="60"/>
      <c r="S11" s="60"/>
      <c r="T11" s="60"/>
      <c r="U11" s="60"/>
      <c r="V11" s="60"/>
      <c r="W11" s="60">
        <v>359850</v>
      </c>
      <c r="X11" s="60">
        <v>200000</v>
      </c>
      <c r="Y11" s="60">
        <v>159850</v>
      </c>
      <c r="Z11" s="140">
        <v>79.92</v>
      </c>
      <c r="AA11" s="62">
        <v>400000</v>
      </c>
    </row>
    <row r="12" spans="1:27" ht="12.75">
      <c r="A12" s="250" t="s">
        <v>56</v>
      </c>
      <c r="B12" s="251"/>
      <c r="C12" s="168">
        <f aca="true" t="shared" si="0" ref="C12:Y12">SUM(C6:C11)</f>
        <v>56322717</v>
      </c>
      <c r="D12" s="168">
        <f>SUM(D6:D11)</f>
        <v>0</v>
      </c>
      <c r="E12" s="72">
        <f t="shared" si="0"/>
        <v>36650000</v>
      </c>
      <c r="F12" s="73">
        <f t="shared" si="0"/>
        <v>36650000</v>
      </c>
      <c r="G12" s="73">
        <f t="shared" si="0"/>
        <v>72921011</v>
      </c>
      <c r="H12" s="73">
        <f t="shared" si="0"/>
        <v>72921011</v>
      </c>
      <c r="I12" s="73">
        <f t="shared" si="0"/>
        <v>72921011</v>
      </c>
      <c r="J12" s="73">
        <f t="shared" si="0"/>
        <v>72921011</v>
      </c>
      <c r="K12" s="73">
        <f t="shared" si="0"/>
        <v>72921011</v>
      </c>
      <c r="L12" s="73">
        <f t="shared" si="0"/>
        <v>72921011</v>
      </c>
      <c r="M12" s="73">
        <f t="shared" si="0"/>
        <v>56322717</v>
      </c>
      <c r="N12" s="73">
        <f t="shared" si="0"/>
        <v>56322717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56322717</v>
      </c>
      <c r="X12" s="73">
        <f t="shared" si="0"/>
        <v>18325000</v>
      </c>
      <c r="Y12" s="73">
        <f t="shared" si="0"/>
        <v>37997717</v>
      </c>
      <c r="Z12" s="170">
        <f>+IF(X12&lt;&gt;0,+(Y12/X12)*100,0)</f>
        <v>207.35452660300137</v>
      </c>
      <c r="AA12" s="74">
        <f>SUM(AA6:AA11)</f>
        <v>36650000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16389012</v>
      </c>
      <c r="D17" s="155"/>
      <c r="E17" s="59">
        <v>17244000</v>
      </c>
      <c r="F17" s="60">
        <v>17244000</v>
      </c>
      <c r="G17" s="60">
        <v>16389012</v>
      </c>
      <c r="H17" s="60">
        <v>16389012</v>
      </c>
      <c r="I17" s="60">
        <v>16389012</v>
      </c>
      <c r="J17" s="60">
        <v>16389012</v>
      </c>
      <c r="K17" s="60">
        <v>16389012</v>
      </c>
      <c r="L17" s="60">
        <v>16389012</v>
      </c>
      <c r="M17" s="60">
        <v>16389012</v>
      </c>
      <c r="N17" s="60">
        <v>16389012</v>
      </c>
      <c r="O17" s="60"/>
      <c r="P17" s="60"/>
      <c r="Q17" s="60"/>
      <c r="R17" s="60"/>
      <c r="S17" s="60"/>
      <c r="T17" s="60"/>
      <c r="U17" s="60"/>
      <c r="V17" s="60"/>
      <c r="W17" s="60">
        <v>16389012</v>
      </c>
      <c r="X17" s="60">
        <v>8622000</v>
      </c>
      <c r="Y17" s="60">
        <v>7767012</v>
      </c>
      <c r="Z17" s="140">
        <v>90.08</v>
      </c>
      <c r="AA17" s="62">
        <v>17244000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151063830</v>
      </c>
      <c r="D19" s="155"/>
      <c r="E19" s="59">
        <v>166798000</v>
      </c>
      <c r="F19" s="60">
        <v>166798000</v>
      </c>
      <c r="G19" s="60">
        <v>153909688</v>
      </c>
      <c r="H19" s="60">
        <v>153909688</v>
      </c>
      <c r="I19" s="60">
        <v>153909688</v>
      </c>
      <c r="J19" s="60">
        <v>153909688</v>
      </c>
      <c r="K19" s="60">
        <v>153909688</v>
      </c>
      <c r="L19" s="60">
        <v>153909688</v>
      </c>
      <c r="M19" s="60">
        <v>151063830</v>
      </c>
      <c r="N19" s="60">
        <v>151063830</v>
      </c>
      <c r="O19" s="60"/>
      <c r="P19" s="60"/>
      <c r="Q19" s="60"/>
      <c r="R19" s="60"/>
      <c r="S19" s="60"/>
      <c r="T19" s="60"/>
      <c r="U19" s="60"/>
      <c r="V19" s="60"/>
      <c r="W19" s="60">
        <v>151063830</v>
      </c>
      <c r="X19" s="60">
        <v>83399000</v>
      </c>
      <c r="Y19" s="60">
        <v>67664830</v>
      </c>
      <c r="Z19" s="140">
        <v>81.13</v>
      </c>
      <c r="AA19" s="62">
        <v>166798000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115000</v>
      </c>
      <c r="F21" s="60">
        <v>115000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57500</v>
      </c>
      <c r="Y21" s="60">
        <v>-57500</v>
      </c>
      <c r="Z21" s="140">
        <v>-100</v>
      </c>
      <c r="AA21" s="62">
        <v>115000</v>
      </c>
    </row>
    <row r="22" spans="1:27" ht="12.75">
      <c r="A22" s="249" t="s">
        <v>157</v>
      </c>
      <c r="B22" s="182"/>
      <c r="C22" s="155">
        <v>882604</v>
      </c>
      <c r="D22" s="155"/>
      <c r="E22" s="59">
        <v>1012000</v>
      </c>
      <c r="F22" s="60">
        <v>1012000</v>
      </c>
      <c r="G22" s="60">
        <v>815414</v>
      </c>
      <c r="H22" s="60">
        <v>815414</v>
      </c>
      <c r="I22" s="60">
        <v>815414</v>
      </c>
      <c r="J22" s="60">
        <v>815414</v>
      </c>
      <c r="K22" s="60">
        <v>815414</v>
      </c>
      <c r="L22" s="60">
        <v>815414</v>
      </c>
      <c r="M22" s="60">
        <v>882604</v>
      </c>
      <c r="N22" s="60">
        <v>882604</v>
      </c>
      <c r="O22" s="60"/>
      <c r="P22" s="60"/>
      <c r="Q22" s="60"/>
      <c r="R22" s="60"/>
      <c r="S22" s="60"/>
      <c r="T22" s="60"/>
      <c r="U22" s="60"/>
      <c r="V22" s="60"/>
      <c r="W22" s="60">
        <v>882604</v>
      </c>
      <c r="X22" s="60">
        <v>506000</v>
      </c>
      <c r="Y22" s="60">
        <v>376604</v>
      </c>
      <c r="Z22" s="140">
        <v>74.43</v>
      </c>
      <c r="AA22" s="62">
        <v>1012000</v>
      </c>
    </row>
    <row r="23" spans="1:27" ht="12.75">
      <c r="A23" s="249" t="s">
        <v>158</v>
      </c>
      <c r="B23" s="182"/>
      <c r="C23" s="155">
        <v>110500</v>
      </c>
      <c r="D23" s="155"/>
      <c r="E23" s="59">
        <v>28349000</v>
      </c>
      <c r="F23" s="60">
        <v>28349000</v>
      </c>
      <c r="G23" s="159">
        <v>110500</v>
      </c>
      <c r="H23" s="159">
        <v>110500</v>
      </c>
      <c r="I23" s="159">
        <v>110500</v>
      </c>
      <c r="J23" s="60">
        <v>110500</v>
      </c>
      <c r="K23" s="159">
        <v>110500</v>
      </c>
      <c r="L23" s="159">
        <v>110500</v>
      </c>
      <c r="M23" s="60">
        <v>110500</v>
      </c>
      <c r="N23" s="159">
        <v>110500</v>
      </c>
      <c r="O23" s="159"/>
      <c r="P23" s="159"/>
      <c r="Q23" s="60"/>
      <c r="R23" s="159"/>
      <c r="S23" s="159"/>
      <c r="T23" s="60"/>
      <c r="U23" s="159"/>
      <c r="V23" s="159"/>
      <c r="W23" s="159">
        <v>110500</v>
      </c>
      <c r="X23" s="60">
        <v>14174500</v>
      </c>
      <c r="Y23" s="159">
        <v>-14064000</v>
      </c>
      <c r="Z23" s="141">
        <v>-99.22</v>
      </c>
      <c r="AA23" s="225">
        <v>28349000</v>
      </c>
    </row>
    <row r="24" spans="1:27" ht="12.75">
      <c r="A24" s="250" t="s">
        <v>57</v>
      </c>
      <c r="B24" s="253"/>
      <c r="C24" s="168">
        <f aca="true" t="shared" si="1" ref="C24:Y24">SUM(C15:C23)</f>
        <v>168445946</v>
      </c>
      <c r="D24" s="168">
        <f>SUM(D15:D23)</f>
        <v>0</v>
      </c>
      <c r="E24" s="76">
        <f t="shared" si="1"/>
        <v>213518000</v>
      </c>
      <c r="F24" s="77">
        <f t="shared" si="1"/>
        <v>213518000</v>
      </c>
      <c r="G24" s="77">
        <f t="shared" si="1"/>
        <v>171224614</v>
      </c>
      <c r="H24" s="77">
        <f t="shared" si="1"/>
        <v>171224614</v>
      </c>
      <c r="I24" s="77">
        <f t="shared" si="1"/>
        <v>171224614</v>
      </c>
      <c r="J24" s="77">
        <f t="shared" si="1"/>
        <v>171224614</v>
      </c>
      <c r="K24" s="77">
        <f t="shared" si="1"/>
        <v>171224614</v>
      </c>
      <c r="L24" s="77">
        <f t="shared" si="1"/>
        <v>171224614</v>
      </c>
      <c r="M24" s="77">
        <f t="shared" si="1"/>
        <v>168445946</v>
      </c>
      <c r="N24" s="77">
        <f t="shared" si="1"/>
        <v>168445946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168445946</v>
      </c>
      <c r="X24" s="77">
        <f t="shared" si="1"/>
        <v>106759000</v>
      </c>
      <c r="Y24" s="77">
        <f t="shared" si="1"/>
        <v>61686946</v>
      </c>
      <c r="Z24" s="212">
        <f>+IF(X24&lt;&gt;0,+(Y24/X24)*100,0)</f>
        <v>57.78149476859093</v>
      </c>
      <c r="AA24" s="79">
        <f>SUM(AA15:AA23)</f>
        <v>213518000</v>
      </c>
    </row>
    <row r="25" spans="1:27" ht="12.75">
      <c r="A25" s="250" t="s">
        <v>159</v>
      </c>
      <c r="B25" s="251"/>
      <c r="C25" s="168">
        <f aca="true" t="shared" si="2" ref="C25:Y25">+C12+C24</f>
        <v>224768663</v>
      </c>
      <c r="D25" s="168">
        <f>+D12+D24</f>
        <v>0</v>
      </c>
      <c r="E25" s="72">
        <f t="shared" si="2"/>
        <v>250168000</v>
      </c>
      <c r="F25" s="73">
        <f t="shared" si="2"/>
        <v>250168000</v>
      </c>
      <c r="G25" s="73">
        <f t="shared" si="2"/>
        <v>244145625</v>
      </c>
      <c r="H25" s="73">
        <f t="shared" si="2"/>
        <v>244145625</v>
      </c>
      <c r="I25" s="73">
        <f t="shared" si="2"/>
        <v>244145625</v>
      </c>
      <c r="J25" s="73">
        <f t="shared" si="2"/>
        <v>244145625</v>
      </c>
      <c r="K25" s="73">
        <f t="shared" si="2"/>
        <v>244145625</v>
      </c>
      <c r="L25" s="73">
        <f t="shared" si="2"/>
        <v>244145625</v>
      </c>
      <c r="M25" s="73">
        <f t="shared" si="2"/>
        <v>224768663</v>
      </c>
      <c r="N25" s="73">
        <f t="shared" si="2"/>
        <v>224768663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224768663</v>
      </c>
      <c r="X25" s="73">
        <f t="shared" si="2"/>
        <v>125084000</v>
      </c>
      <c r="Y25" s="73">
        <f t="shared" si="2"/>
        <v>99684663</v>
      </c>
      <c r="Z25" s="170">
        <f>+IF(X25&lt;&gt;0,+(Y25/X25)*100,0)</f>
        <v>79.69417591378594</v>
      </c>
      <c r="AA25" s="74">
        <f>+AA12+AA24</f>
        <v>250168000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4665680</v>
      </c>
      <c r="D30" s="155"/>
      <c r="E30" s="59">
        <v>5580000</v>
      </c>
      <c r="F30" s="60">
        <v>5580000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2790000</v>
      </c>
      <c r="Y30" s="60">
        <v>-2790000</v>
      </c>
      <c r="Z30" s="140">
        <v>-100</v>
      </c>
      <c r="AA30" s="62">
        <v>5580000</v>
      </c>
    </row>
    <row r="31" spans="1:27" ht="12.75">
      <c r="A31" s="249" t="s">
        <v>163</v>
      </c>
      <c r="B31" s="182"/>
      <c r="C31" s="155">
        <v>327298</v>
      </c>
      <c r="D31" s="155"/>
      <c r="E31" s="59">
        <v>266000</v>
      </c>
      <c r="F31" s="60">
        <v>266000</v>
      </c>
      <c r="G31" s="60">
        <v>327298</v>
      </c>
      <c r="H31" s="60">
        <v>327298</v>
      </c>
      <c r="I31" s="60">
        <v>327298</v>
      </c>
      <c r="J31" s="60">
        <v>327298</v>
      </c>
      <c r="K31" s="60">
        <v>327298</v>
      </c>
      <c r="L31" s="60">
        <v>327298</v>
      </c>
      <c r="M31" s="60">
        <v>327298</v>
      </c>
      <c r="N31" s="60">
        <v>327298</v>
      </c>
      <c r="O31" s="60"/>
      <c r="P31" s="60"/>
      <c r="Q31" s="60"/>
      <c r="R31" s="60"/>
      <c r="S31" s="60"/>
      <c r="T31" s="60"/>
      <c r="U31" s="60"/>
      <c r="V31" s="60"/>
      <c r="W31" s="60">
        <v>327298</v>
      </c>
      <c r="X31" s="60">
        <v>133000</v>
      </c>
      <c r="Y31" s="60">
        <v>194298</v>
      </c>
      <c r="Z31" s="140">
        <v>146.09</v>
      </c>
      <c r="AA31" s="62">
        <v>266000</v>
      </c>
    </row>
    <row r="32" spans="1:27" ht="12.75">
      <c r="A32" s="249" t="s">
        <v>164</v>
      </c>
      <c r="B32" s="182"/>
      <c r="C32" s="155">
        <v>130941998</v>
      </c>
      <c r="D32" s="155"/>
      <c r="E32" s="59">
        <v>40309000</v>
      </c>
      <c r="F32" s="60">
        <v>40309000</v>
      </c>
      <c r="G32" s="60">
        <v>146202361</v>
      </c>
      <c r="H32" s="60">
        <v>146202361</v>
      </c>
      <c r="I32" s="60">
        <v>146202361</v>
      </c>
      <c r="J32" s="60">
        <v>146202361</v>
      </c>
      <c r="K32" s="60">
        <v>146202361</v>
      </c>
      <c r="L32" s="60">
        <v>146202361</v>
      </c>
      <c r="M32" s="60">
        <v>130941998</v>
      </c>
      <c r="N32" s="60">
        <v>130941998</v>
      </c>
      <c r="O32" s="60"/>
      <c r="P32" s="60"/>
      <c r="Q32" s="60"/>
      <c r="R32" s="60"/>
      <c r="S32" s="60"/>
      <c r="T32" s="60"/>
      <c r="U32" s="60"/>
      <c r="V32" s="60"/>
      <c r="W32" s="60">
        <v>130941998</v>
      </c>
      <c r="X32" s="60">
        <v>20154500</v>
      </c>
      <c r="Y32" s="60">
        <v>110787498</v>
      </c>
      <c r="Z32" s="140">
        <v>549.69</v>
      </c>
      <c r="AA32" s="62">
        <v>40309000</v>
      </c>
    </row>
    <row r="33" spans="1:27" ht="12.75">
      <c r="A33" s="249" t="s">
        <v>165</v>
      </c>
      <c r="B33" s="182"/>
      <c r="C33" s="155">
        <v>4036835</v>
      </c>
      <c r="D33" s="155"/>
      <c r="E33" s="59"/>
      <c r="F33" s="60"/>
      <c r="G33" s="60">
        <v>15859009</v>
      </c>
      <c r="H33" s="60">
        <v>15859009</v>
      </c>
      <c r="I33" s="60">
        <v>15859009</v>
      </c>
      <c r="J33" s="60">
        <v>15859009</v>
      </c>
      <c r="K33" s="60">
        <v>15859009</v>
      </c>
      <c r="L33" s="60">
        <v>15859009</v>
      </c>
      <c r="M33" s="60">
        <v>8702515</v>
      </c>
      <c r="N33" s="60">
        <v>8702515</v>
      </c>
      <c r="O33" s="60"/>
      <c r="P33" s="60"/>
      <c r="Q33" s="60"/>
      <c r="R33" s="60"/>
      <c r="S33" s="60"/>
      <c r="T33" s="60"/>
      <c r="U33" s="60"/>
      <c r="V33" s="60"/>
      <c r="W33" s="60">
        <v>8702515</v>
      </c>
      <c r="X33" s="60"/>
      <c r="Y33" s="60">
        <v>8702515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139971811</v>
      </c>
      <c r="D34" s="168">
        <f>SUM(D29:D33)</f>
        <v>0</v>
      </c>
      <c r="E34" s="72">
        <f t="shared" si="3"/>
        <v>46155000</v>
      </c>
      <c r="F34" s="73">
        <f t="shared" si="3"/>
        <v>46155000</v>
      </c>
      <c r="G34" s="73">
        <f t="shared" si="3"/>
        <v>162388668</v>
      </c>
      <c r="H34" s="73">
        <f t="shared" si="3"/>
        <v>162388668</v>
      </c>
      <c r="I34" s="73">
        <f t="shared" si="3"/>
        <v>162388668</v>
      </c>
      <c r="J34" s="73">
        <f t="shared" si="3"/>
        <v>162388668</v>
      </c>
      <c r="K34" s="73">
        <f t="shared" si="3"/>
        <v>162388668</v>
      </c>
      <c r="L34" s="73">
        <f t="shared" si="3"/>
        <v>162388668</v>
      </c>
      <c r="M34" s="73">
        <f t="shared" si="3"/>
        <v>139971811</v>
      </c>
      <c r="N34" s="73">
        <f t="shared" si="3"/>
        <v>139971811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139971811</v>
      </c>
      <c r="X34" s="73">
        <f t="shared" si="3"/>
        <v>23077500</v>
      </c>
      <c r="Y34" s="73">
        <f t="shared" si="3"/>
        <v>116894311</v>
      </c>
      <c r="Z34" s="170">
        <f>+IF(X34&lt;&gt;0,+(Y34/X34)*100,0)</f>
        <v>506.5293510995558</v>
      </c>
      <c r="AA34" s="74">
        <f>SUM(AA29:AA33)</f>
        <v>46155000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14079062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20311494</v>
      </c>
      <c r="D38" s="155"/>
      <c r="E38" s="59">
        <v>28663000</v>
      </c>
      <c r="F38" s="60">
        <v>28663000</v>
      </c>
      <c r="G38" s="60">
        <v>27195294</v>
      </c>
      <c r="H38" s="60">
        <v>27195294</v>
      </c>
      <c r="I38" s="60">
        <v>27195294</v>
      </c>
      <c r="J38" s="60">
        <v>27195294</v>
      </c>
      <c r="K38" s="60">
        <v>27195294</v>
      </c>
      <c r="L38" s="60">
        <v>27195294</v>
      </c>
      <c r="M38" s="60">
        <v>34390556</v>
      </c>
      <c r="N38" s="60">
        <v>34390556</v>
      </c>
      <c r="O38" s="60"/>
      <c r="P38" s="60"/>
      <c r="Q38" s="60"/>
      <c r="R38" s="60"/>
      <c r="S38" s="60"/>
      <c r="T38" s="60"/>
      <c r="U38" s="60"/>
      <c r="V38" s="60"/>
      <c r="W38" s="60">
        <v>34390556</v>
      </c>
      <c r="X38" s="60">
        <v>14331500</v>
      </c>
      <c r="Y38" s="60">
        <v>20059056</v>
      </c>
      <c r="Z38" s="140">
        <v>139.96</v>
      </c>
      <c r="AA38" s="62">
        <v>28663000</v>
      </c>
    </row>
    <row r="39" spans="1:27" ht="12.75">
      <c r="A39" s="250" t="s">
        <v>59</v>
      </c>
      <c r="B39" s="253"/>
      <c r="C39" s="168">
        <f aca="true" t="shared" si="4" ref="C39:Y39">SUM(C37:C38)</f>
        <v>34390556</v>
      </c>
      <c r="D39" s="168">
        <f>SUM(D37:D38)</f>
        <v>0</v>
      </c>
      <c r="E39" s="76">
        <f t="shared" si="4"/>
        <v>28663000</v>
      </c>
      <c r="F39" s="77">
        <f t="shared" si="4"/>
        <v>28663000</v>
      </c>
      <c r="G39" s="77">
        <f t="shared" si="4"/>
        <v>27195294</v>
      </c>
      <c r="H39" s="77">
        <f t="shared" si="4"/>
        <v>27195294</v>
      </c>
      <c r="I39" s="77">
        <f t="shared" si="4"/>
        <v>27195294</v>
      </c>
      <c r="J39" s="77">
        <f t="shared" si="4"/>
        <v>27195294</v>
      </c>
      <c r="K39" s="77">
        <f t="shared" si="4"/>
        <v>27195294</v>
      </c>
      <c r="L39" s="77">
        <f t="shared" si="4"/>
        <v>27195294</v>
      </c>
      <c r="M39" s="77">
        <f t="shared" si="4"/>
        <v>34390556</v>
      </c>
      <c r="N39" s="77">
        <f t="shared" si="4"/>
        <v>34390556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34390556</v>
      </c>
      <c r="X39" s="77">
        <f t="shared" si="4"/>
        <v>14331500</v>
      </c>
      <c r="Y39" s="77">
        <f t="shared" si="4"/>
        <v>20059056</v>
      </c>
      <c r="Z39" s="212">
        <f>+IF(X39&lt;&gt;0,+(Y39/X39)*100,0)</f>
        <v>139.96480480061405</v>
      </c>
      <c r="AA39" s="79">
        <f>SUM(AA37:AA38)</f>
        <v>28663000</v>
      </c>
    </row>
    <row r="40" spans="1:27" ht="12.75">
      <c r="A40" s="250" t="s">
        <v>167</v>
      </c>
      <c r="B40" s="251"/>
      <c r="C40" s="168">
        <f aca="true" t="shared" si="5" ref="C40:Y40">+C34+C39</f>
        <v>174362367</v>
      </c>
      <c r="D40" s="168">
        <f>+D34+D39</f>
        <v>0</v>
      </c>
      <c r="E40" s="72">
        <f t="shared" si="5"/>
        <v>74818000</v>
      </c>
      <c r="F40" s="73">
        <f t="shared" si="5"/>
        <v>74818000</v>
      </c>
      <c r="G40" s="73">
        <f t="shared" si="5"/>
        <v>189583962</v>
      </c>
      <c r="H40" s="73">
        <f t="shared" si="5"/>
        <v>189583962</v>
      </c>
      <c r="I40" s="73">
        <f t="shared" si="5"/>
        <v>189583962</v>
      </c>
      <c r="J40" s="73">
        <f t="shared" si="5"/>
        <v>189583962</v>
      </c>
      <c r="K40" s="73">
        <f t="shared" si="5"/>
        <v>189583962</v>
      </c>
      <c r="L40" s="73">
        <f t="shared" si="5"/>
        <v>189583962</v>
      </c>
      <c r="M40" s="73">
        <f t="shared" si="5"/>
        <v>174362367</v>
      </c>
      <c r="N40" s="73">
        <f t="shared" si="5"/>
        <v>174362367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174362367</v>
      </c>
      <c r="X40" s="73">
        <f t="shared" si="5"/>
        <v>37409000</v>
      </c>
      <c r="Y40" s="73">
        <f t="shared" si="5"/>
        <v>136953367</v>
      </c>
      <c r="Z40" s="170">
        <f>+IF(X40&lt;&gt;0,+(Y40/X40)*100,0)</f>
        <v>366.09737496324414</v>
      </c>
      <c r="AA40" s="74">
        <f>+AA34+AA39</f>
        <v>74818000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50406296</v>
      </c>
      <c r="D42" s="257">
        <f>+D25-D40</f>
        <v>0</v>
      </c>
      <c r="E42" s="258">
        <f t="shared" si="6"/>
        <v>175350000</v>
      </c>
      <c r="F42" s="259">
        <f t="shared" si="6"/>
        <v>175350000</v>
      </c>
      <c r="G42" s="259">
        <f t="shared" si="6"/>
        <v>54561663</v>
      </c>
      <c r="H42" s="259">
        <f t="shared" si="6"/>
        <v>54561663</v>
      </c>
      <c r="I42" s="259">
        <f t="shared" si="6"/>
        <v>54561663</v>
      </c>
      <c r="J42" s="259">
        <f t="shared" si="6"/>
        <v>54561663</v>
      </c>
      <c r="K42" s="259">
        <f t="shared" si="6"/>
        <v>54561663</v>
      </c>
      <c r="L42" s="259">
        <f t="shared" si="6"/>
        <v>54561663</v>
      </c>
      <c r="M42" s="259">
        <f t="shared" si="6"/>
        <v>50406296</v>
      </c>
      <c r="N42" s="259">
        <f t="shared" si="6"/>
        <v>50406296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50406296</v>
      </c>
      <c r="X42" s="259">
        <f t="shared" si="6"/>
        <v>87675000</v>
      </c>
      <c r="Y42" s="259">
        <f t="shared" si="6"/>
        <v>-37268704</v>
      </c>
      <c r="Z42" s="260">
        <f>+IF(X42&lt;&gt;0,+(Y42/X42)*100,0)</f>
        <v>-42.507788993441686</v>
      </c>
      <c r="AA42" s="261">
        <f>+AA25-AA40</f>
        <v>175350000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50406296</v>
      </c>
      <c r="D45" s="155"/>
      <c r="E45" s="59">
        <v>175350000</v>
      </c>
      <c r="F45" s="60">
        <v>175350000</v>
      </c>
      <c r="G45" s="60">
        <v>54561663</v>
      </c>
      <c r="H45" s="60">
        <v>54561663</v>
      </c>
      <c r="I45" s="60">
        <v>54561663</v>
      </c>
      <c r="J45" s="60">
        <v>54561663</v>
      </c>
      <c r="K45" s="60">
        <v>54561663</v>
      </c>
      <c r="L45" s="60">
        <v>54561663</v>
      </c>
      <c r="M45" s="60">
        <v>50406296</v>
      </c>
      <c r="N45" s="60">
        <v>50406296</v>
      </c>
      <c r="O45" s="60"/>
      <c r="P45" s="60"/>
      <c r="Q45" s="60"/>
      <c r="R45" s="60"/>
      <c r="S45" s="60"/>
      <c r="T45" s="60"/>
      <c r="U45" s="60"/>
      <c r="V45" s="60"/>
      <c r="W45" s="60">
        <v>50406296</v>
      </c>
      <c r="X45" s="60">
        <v>87675000</v>
      </c>
      <c r="Y45" s="60">
        <v>-37268704</v>
      </c>
      <c r="Z45" s="139">
        <v>-42.51</v>
      </c>
      <c r="AA45" s="62">
        <v>175350000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50406296</v>
      </c>
      <c r="D48" s="217">
        <f>SUM(D45:D47)</f>
        <v>0</v>
      </c>
      <c r="E48" s="264">
        <f t="shared" si="7"/>
        <v>175350000</v>
      </c>
      <c r="F48" s="219">
        <f t="shared" si="7"/>
        <v>175350000</v>
      </c>
      <c r="G48" s="219">
        <f t="shared" si="7"/>
        <v>54561663</v>
      </c>
      <c r="H48" s="219">
        <f t="shared" si="7"/>
        <v>54561663</v>
      </c>
      <c r="I48" s="219">
        <f t="shared" si="7"/>
        <v>54561663</v>
      </c>
      <c r="J48" s="219">
        <f t="shared" si="7"/>
        <v>54561663</v>
      </c>
      <c r="K48" s="219">
        <f t="shared" si="7"/>
        <v>54561663</v>
      </c>
      <c r="L48" s="219">
        <f t="shared" si="7"/>
        <v>54561663</v>
      </c>
      <c r="M48" s="219">
        <f t="shared" si="7"/>
        <v>50406296</v>
      </c>
      <c r="N48" s="219">
        <f t="shared" si="7"/>
        <v>50406296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50406296</v>
      </c>
      <c r="X48" s="219">
        <f t="shared" si="7"/>
        <v>87675000</v>
      </c>
      <c r="Y48" s="219">
        <f t="shared" si="7"/>
        <v>-37268704</v>
      </c>
      <c r="Z48" s="265">
        <f>+IF(X48&lt;&gt;0,+(Y48/X48)*100,0)</f>
        <v>-42.507788993441686</v>
      </c>
      <c r="AA48" s="232">
        <f>SUM(AA45:AA47)</f>
        <v>175350000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17556950</v>
      </c>
      <c r="F6" s="60">
        <v>17556950</v>
      </c>
      <c r="G6" s="60">
        <v>1775000</v>
      </c>
      <c r="H6" s="60">
        <v>578268</v>
      </c>
      <c r="I6" s="60">
        <v>941000</v>
      </c>
      <c r="J6" s="60">
        <v>3294268</v>
      </c>
      <c r="K6" s="60">
        <v>1914000</v>
      </c>
      <c r="L6" s="60">
        <v>1534589</v>
      </c>
      <c r="M6" s="60">
        <v>773515</v>
      </c>
      <c r="N6" s="60">
        <v>4222104</v>
      </c>
      <c r="O6" s="60"/>
      <c r="P6" s="60"/>
      <c r="Q6" s="60"/>
      <c r="R6" s="60"/>
      <c r="S6" s="60"/>
      <c r="T6" s="60"/>
      <c r="U6" s="60"/>
      <c r="V6" s="60"/>
      <c r="W6" s="60">
        <v>7516372</v>
      </c>
      <c r="X6" s="60">
        <v>8778000</v>
      </c>
      <c r="Y6" s="60">
        <v>-1261628</v>
      </c>
      <c r="Z6" s="140">
        <v>-14.37</v>
      </c>
      <c r="AA6" s="62">
        <v>17556950</v>
      </c>
    </row>
    <row r="7" spans="1:27" ht="12.75">
      <c r="A7" s="249" t="s">
        <v>32</v>
      </c>
      <c r="B7" s="182"/>
      <c r="C7" s="155">
        <v>66242011</v>
      </c>
      <c r="D7" s="155"/>
      <c r="E7" s="59">
        <v>55414800</v>
      </c>
      <c r="F7" s="60">
        <v>55414800</v>
      </c>
      <c r="G7" s="60">
        <v>5401408</v>
      </c>
      <c r="H7" s="60">
        <v>5540336</v>
      </c>
      <c r="I7" s="60">
        <v>4562000</v>
      </c>
      <c r="J7" s="60">
        <v>15503744</v>
      </c>
      <c r="K7" s="60">
        <v>8259000</v>
      </c>
      <c r="L7" s="60">
        <v>6822229</v>
      </c>
      <c r="M7" s="60">
        <v>2562000</v>
      </c>
      <c r="N7" s="60">
        <v>17643229</v>
      </c>
      <c r="O7" s="60"/>
      <c r="P7" s="60"/>
      <c r="Q7" s="60"/>
      <c r="R7" s="60"/>
      <c r="S7" s="60"/>
      <c r="T7" s="60"/>
      <c r="U7" s="60"/>
      <c r="V7" s="60"/>
      <c r="W7" s="60">
        <v>33146973</v>
      </c>
      <c r="X7" s="60">
        <v>27708000</v>
      </c>
      <c r="Y7" s="60">
        <v>5438973</v>
      </c>
      <c r="Z7" s="140">
        <v>19.63</v>
      </c>
      <c r="AA7" s="62">
        <v>55414800</v>
      </c>
    </row>
    <row r="8" spans="1:27" ht="12.75">
      <c r="A8" s="249" t="s">
        <v>178</v>
      </c>
      <c r="B8" s="182"/>
      <c r="C8" s="155"/>
      <c r="D8" s="155"/>
      <c r="E8" s="59">
        <v>9260200</v>
      </c>
      <c r="F8" s="60">
        <v>9260200</v>
      </c>
      <c r="G8" s="60">
        <v>223196</v>
      </c>
      <c r="H8" s="60">
        <v>500</v>
      </c>
      <c r="I8" s="60">
        <v>824000</v>
      </c>
      <c r="J8" s="60">
        <v>1047696</v>
      </c>
      <c r="K8" s="60"/>
      <c r="L8" s="60"/>
      <c r="M8" s="60">
        <v>717000</v>
      </c>
      <c r="N8" s="60">
        <v>717000</v>
      </c>
      <c r="O8" s="60"/>
      <c r="P8" s="60"/>
      <c r="Q8" s="60"/>
      <c r="R8" s="60"/>
      <c r="S8" s="60"/>
      <c r="T8" s="60"/>
      <c r="U8" s="60"/>
      <c r="V8" s="60"/>
      <c r="W8" s="60">
        <v>1764696</v>
      </c>
      <c r="X8" s="60">
        <v>4629990</v>
      </c>
      <c r="Y8" s="60">
        <v>-2865294</v>
      </c>
      <c r="Z8" s="140">
        <v>-61.89</v>
      </c>
      <c r="AA8" s="62">
        <v>9260200</v>
      </c>
    </row>
    <row r="9" spans="1:27" ht="12.75">
      <c r="A9" s="249" t="s">
        <v>179</v>
      </c>
      <c r="B9" s="182"/>
      <c r="C9" s="155">
        <v>39254905</v>
      </c>
      <c r="D9" s="155"/>
      <c r="E9" s="59">
        <v>44022000</v>
      </c>
      <c r="F9" s="60">
        <v>44022000</v>
      </c>
      <c r="G9" s="60">
        <v>13335000</v>
      </c>
      <c r="H9" s="60">
        <v>2220000</v>
      </c>
      <c r="I9" s="60"/>
      <c r="J9" s="60">
        <v>15555000</v>
      </c>
      <c r="K9" s="60"/>
      <c r="L9" s="60">
        <v>450000</v>
      </c>
      <c r="M9" s="60">
        <v>12652000</v>
      </c>
      <c r="N9" s="60">
        <v>13102000</v>
      </c>
      <c r="O9" s="60"/>
      <c r="P9" s="60"/>
      <c r="Q9" s="60"/>
      <c r="R9" s="60"/>
      <c r="S9" s="60"/>
      <c r="T9" s="60"/>
      <c r="U9" s="60"/>
      <c r="V9" s="60"/>
      <c r="W9" s="60">
        <v>28657000</v>
      </c>
      <c r="X9" s="60">
        <v>31753633</v>
      </c>
      <c r="Y9" s="60">
        <v>-3096633</v>
      </c>
      <c r="Z9" s="140">
        <v>-9.75</v>
      </c>
      <c r="AA9" s="62">
        <v>44022000</v>
      </c>
    </row>
    <row r="10" spans="1:27" ht="12.75">
      <c r="A10" s="249" t="s">
        <v>180</v>
      </c>
      <c r="B10" s="182"/>
      <c r="C10" s="155">
        <v>12164000</v>
      </c>
      <c r="D10" s="155"/>
      <c r="E10" s="59">
        <v>11878000</v>
      </c>
      <c r="F10" s="60">
        <v>11878000</v>
      </c>
      <c r="G10" s="60">
        <v>10000000</v>
      </c>
      <c r="H10" s="60"/>
      <c r="I10" s="60"/>
      <c r="J10" s="60">
        <v>10000000</v>
      </c>
      <c r="K10" s="60"/>
      <c r="L10" s="60"/>
      <c r="M10" s="60">
        <v>1000000</v>
      </c>
      <c r="N10" s="60">
        <v>1000000</v>
      </c>
      <c r="O10" s="60"/>
      <c r="P10" s="60"/>
      <c r="Q10" s="60"/>
      <c r="R10" s="60"/>
      <c r="S10" s="60"/>
      <c r="T10" s="60"/>
      <c r="U10" s="60"/>
      <c r="V10" s="60"/>
      <c r="W10" s="60">
        <v>11000000</v>
      </c>
      <c r="X10" s="60">
        <v>11878000</v>
      </c>
      <c r="Y10" s="60">
        <v>-878000</v>
      </c>
      <c r="Z10" s="140">
        <v>-7.39</v>
      </c>
      <c r="AA10" s="62">
        <v>11878000</v>
      </c>
    </row>
    <row r="11" spans="1:27" ht="12.75">
      <c r="A11" s="249" t="s">
        <v>181</v>
      </c>
      <c r="B11" s="182"/>
      <c r="C11" s="155">
        <v>2253470</v>
      </c>
      <c r="D11" s="155"/>
      <c r="E11" s="59">
        <v>2832000</v>
      </c>
      <c r="F11" s="60">
        <v>2832000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1414500</v>
      </c>
      <c r="Y11" s="60">
        <v>-1414500</v>
      </c>
      <c r="Z11" s="140">
        <v>-100</v>
      </c>
      <c r="AA11" s="62">
        <v>2832000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-104119295</v>
      </c>
      <c r="D14" s="155"/>
      <c r="E14" s="59">
        <v>-178185000</v>
      </c>
      <c r="F14" s="60">
        <v>-178185000</v>
      </c>
      <c r="G14" s="60">
        <v>-20085567</v>
      </c>
      <c r="H14" s="60">
        <v>-15032971</v>
      </c>
      <c r="I14" s="60">
        <v>-9103000</v>
      </c>
      <c r="J14" s="60">
        <v>-44221538</v>
      </c>
      <c r="K14" s="60">
        <v>-14249048</v>
      </c>
      <c r="L14" s="60">
        <v>-9518120</v>
      </c>
      <c r="M14" s="60">
        <v>-9774420</v>
      </c>
      <c r="N14" s="60">
        <v>-33541588</v>
      </c>
      <c r="O14" s="60"/>
      <c r="P14" s="60"/>
      <c r="Q14" s="60"/>
      <c r="R14" s="60"/>
      <c r="S14" s="60"/>
      <c r="T14" s="60"/>
      <c r="U14" s="60"/>
      <c r="V14" s="60"/>
      <c r="W14" s="60">
        <v>-77763126</v>
      </c>
      <c r="X14" s="60">
        <v>-88241994</v>
      </c>
      <c r="Y14" s="60">
        <v>10478868</v>
      </c>
      <c r="Z14" s="140">
        <v>-11.88</v>
      </c>
      <c r="AA14" s="62">
        <v>-178185000</v>
      </c>
    </row>
    <row r="15" spans="1:27" ht="12.75">
      <c r="A15" s="249" t="s">
        <v>40</v>
      </c>
      <c r="B15" s="182"/>
      <c r="C15" s="155">
        <v>-2145214</v>
      </c>
      <c r="D15" s="155"/>
      <c r="E15" s="59">
        <v>-1500000</v>
      </c>
      <c r="F15" s="60">
        <v>-1500000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-750000</v>
      </c>
      <c r="Y15" s="60">
        <v>750000</v>
      </c>
      <c r="Z15" s="140">
        <v>-100</v>
      </c>
      <c r="AA15" s="62">
        <v>-1500000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13649877</v>
      </c>
      <c r="D17" s="168">
        <f t="shared" si="0"/>
        <v>0</v>
      </c>
      <c r="E17" s="72">
        <f t="shared" si="0"/>
        <v>-38721050</v>
      </c>
      <c r="F17" s="73">
        <f t="shared" si="0"/>
        <v>-38721050</v>
      </c>
      <c r="G17" s="73">
        <f t="shared" si="0"/>
        <v>10649037</v>
      </c>
      <c r="H17" s="73">
        <f t="shared" si="0"/>
        <v>-6693867</v>
      </c>
      <c r="I17" s="73">
        <f t="shared" si="0"/>
        <v>-2776000</v>
      </c>
      <c r="J17" s="73">
        <f t="shared" si="0"/>
        <v>1179170</v>
      </c>
      <c r="K17" s="73">
        <f t="shared" si="0"/>
        <v>-4076048</v>
      </c>
      <c r="L17" s="73">
        <f t="shared" si="0"/>
        <v>-711302</v>
      </c>
      <c r="M17" s="73">
        <f t="shared" si="0"/>
        <v>7930095</v>
      </c>
      <c r="N17" s="73">
        <f t="shared" si="0"/>
        <v>3142745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4321915</v>
      </c>
      <c r="X17" s="73">
        <f t="shared" si="0"/>
        <v>-2829871</v>
      </c>
      <c r="Y17" s="73">
        <f t="shared" si="0"/>
        <v>7151786</v>
      </c>
      <c r="Z17" s="170">
        <f>+IF(X17&lt;&gt;0,+(Y17/X17)*100,0)</f>
        <v>-252.7248061837448</v>
      </c>
      <c r="AA17" s="74">
        <f>SUM(AA6:AA16)</f>
        <v>-38721050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-11756832</v>
      </c>
      <c r="D26" s="155"/>
      <c r="E26" s="59">
        <v>-16878000</v>
      </c>
      <c r="F26" s="60">
        <v>-16878000</v>
      </c>
      <c r="G26" s="60"/>
      <c r="H26" s="60">
        <v>-6429588</v>
      </c>
      <c r="I26" s="60">
        <v>-6429588</v>
      </c>
      <c r="J26" s="60">
        <v>-12859176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-12859176</v>
      </c>
      <c r="X26" s="60">
        <v>-10938998</v>
      </c>
      <c r="Y26" s="60">
        <v>-1920178</v>
      </c>
      <c r="Z26" s="140">
        <v>17.55</v>
      </c>
      <c r="AA26" s="62">
        <v>-16878000</v>
      </c>
    </row>
    <row r="27" spans="1:27" ht="12.75">
      <c r="A27" s="250" t="s">
        <v>192</v>
      </c>
      <c r="B27" s="251"/>
      <c r="C27" s="168">
        <f aca="true" t="shared" si="1" ref="C27:Y27">SUM(C21:C26)</f>
        <v>-11756832</v>
      </c>
      <c r="D27" s="168">
        <f>SUM(D21:D26)</f>
        <v>0</v>
      </c>
      <c r="E27" s="72">
        <f t="shared" si="1"/>
        <v>-16878000</v>
      </c>
      <c r="F27" s="73">
        <f t="shared" si="1"/>
        <v>-16878000</v>
      </c>
      <c r="G27" s="73">
        <f t="shared" si="1"/>
        <v>0</v>
      </c>
      <c r="H27" s="73">
        <f t="shared" si="1"/>
        <v>-6429588</v>
      </c>
      <c r="I27" s="73">
        <f t="shared" si="1"/>
        <v>-6429588</v>
      </c>
      <c r="J27" s="73">
        <f t="shared" si="1"/>
        <v>-12859176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-12859176</v>
      </c>
      <c r="X27" s="73">
        <f t="shared" si="1"/>
        <v>-10938998</v>
      </c>
      <c r="Y27" s="73">
        <f t="shared" si="1"/>
        <v>-1920178</v>
      </c>
      <c r="Z27" s="170">
        <f>+IF(X27&lt;&gt;0,+(Y27/X27)*100,0)</f>
        <v>17.55350901426255</v>
      </c>
      <c r="AA27" s="74">
        <f>SUM(AA21:AA26)</f>
        <v>-16878000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-5580000</v>
      </c>
      <c r="F35" s="60">
        <v>-5580000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-2790000</v>
      </c>
      <c r="Y35" s="60">
        <v>2790000</v>
      </c>
      <c r="Z35" s="140">
        <v>-100</v>
      </c>
      <c r="AA35" s="62">
        <v>-5580000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-5580000</v>
      </c>
      <c r="F36" s="73">
        <f t="shared" si="2"/>
        <v>-5580000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-2790000</v>
      </c>
      <c r="Y36" s="73">
        <f t="shared" si="2"/>
        <v>2790000</v>
      </c>
      <c r="Z36" s="170">
        <f>+IF(X36&lt;&gt;0,+(Y36/X36)*100,0)</f>
        <v>-100</v>
      </c>
      <c r="AA36" s="74">
        <f>SUM(AA31:AA35)</f>
        <v>-5580000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1893045</v>
      </c>
      <c r="D38" s="153">
        <f>+D17+D27+D36</f>
        <v>0</v>
      </c>
      <c r="E38" s="99">
        <f t="shared" si="3"/>
        <v>-61179050</v>
      </c>
      <c r="F38" s="100">
        <f t="shared" si="3"/>
        <v>-61179050</v>
      </c>
      <c r="G38" s="100">
        <f t="shared" si="3"/>
        <v>10649037</v>
      </c>
      <c r="H38" s="100">
        <f t="shared" si="3"/>
        <v>-13123455</v>
      </c>
      <c r="I38" s="100">
        <f t="shared" si="3"/>
        <v>-9205588</v>
      </c>
      <c r="J38" s="100">
        <f t="shared" si="3"/>
        <v>-11680006</v>
      </c>
      <c r="K38" s="100">
        <f t="shared" si="3"/>
        <v>-4076048</v>
      </c>
      <c r="L38" s="100">
        <f t="shared" si="3"/>
        <v>-711302</v>
      </c>
      <c r="M38" s="100">
        <f t="shared" si="3"/>
        <v>7930095</v>
      </c>
      <c r="N38" s="100">
        <f t="shared" si="3"/>
        <v>3142745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-8537261</v>
      </c>
      <c r="X38" s="100">
        <f t="shared" si="3"/>
        <v>-16558869</v>
      </c>
      <c r="Y38" s="100">
        <f t="shared" si="3"/>
        <v>8021608</v>
      </c>
      <c r="Z38" s="137">
        <f>+IF(X38&lt;&gt;0,+(Y38/X38)*100,0)</f>
        <v>-48.4429703502093</v>
      </c>
      <c r="AA38" s="102">
        <f>+AA17+AA27+AA36</f>
        <v>-61179050</v>
      </c>
    </row>
    <row r="39" spans="1:27" ht="12.75">
      <c r="A39" s="249" t="s">
        <v>200</v>
      </c>
      <c r="B39" s="182"/>
      <c r="C39" s="153">
        <v>496505</v>
      </c>
      <c r="D39" s="153"/>
      <c r="E39" s="99">
        <v>496505</v>
      </c>
      <c r="F39" s="100">
        <v>496505</v>
      </c>
      <c r="G39" s="100">
        <v>3147267</v>
      </c>
      <c r="H39" s="100">
        <v>13796304</v>
      </c>
      <c r="I39" s="100">
        <v>672849</v>
      </c>
      <c r="J39" s="100">
        <v>3147267</v>
      </c>
      <c r="K39" s="100">
        <v>-8532739</v>
      </c>
      <c r="L39" s="100">
        <v>-12608787</v>
      </c>
      <c r="M39" s="100">
        <v>-13320089</v>
      </c>
      <c r="N39" s="100">
        <v>-8532739</v>
      </c>
      <c r="O39" s="100"/>
      <c r="P39" s="100"/>
      <c r="Q39" s="100"/>
      <c r="R39" s="100"/>
      <c r="S39" s="100"/>
      <c r="T39" s="100"/>
      <c r="U39" s="100"/>
      <c r="V39" s="100"/>
      <c r="W39" s="100">
        <v>3147267</v>
      </c>
      <c r="X39" s="100">
        <v>496505</v>
      </c>
      <c r="Y39" s="100">
        <v>2650762</v>
      </c>
      <c r="Z39" s="137">
        <v>533.88</v>
      </c>
      <c r="AA39" s="102">
        <v>496505</v>
      </c>
    </row>
    <row r="40" spans="1:27" ht="12.75">
      <c r="A40" s="269" t="s">
        <v>201</v>
      </c>
      <c r="B40" s="256"/>
      <c r="C40" s="257">
        <v>2389550</v>
      </c>
      <c r="D40" s="257"/>
      <c r="E40" s="258">
        <v>-60682545</v>
      </c>
      <c r="F40" s="259">
        <v>-60682545</v>
      </c>
      <c r="G40" s="259">
        <v>13796304</v>
      </c>
      <c r="H40" s="259">
        <v>672849</v>
      </c>
      <c r="I40" s="259">
        <v>-8532739</v>
      </c>
      <c r="J40" s="259">
        <v>-8532739</v>
      </c>
      <c r="K40" s="259">
        <v>-12608787</v>
      </c>
      <c r="L40" s="259">
        <v>-13320089</v>
      </c>
      <c r="M40" s="259">
        <v>-5389994</v>
      </c>
      <c r="N40" s="259">
        <v>-5389994</v>
      </c>
      <c r="O40" s="259"/>
      <c r="P40" s="259"/>
      <c r="Q40" s="259"/>
      <c r="R40" s="259"/>
      <c r="S40" s="259"/>
      <c r="T40" s="259"/>
      <c r="U40" s="259"/>
      <c r="V40" s="259"/>
      <c r="W40" s="259">
        <v>-5389994</v>
      </c>
      <c r="X40" s="259">
        <v>-16062364</v>
      </c>
      <c r="Y40" s="259">
        <v>10672370</v>
      </c>
      <c r="Z40" s="260">
        <v>-66.44</v>
      </c>
      <c r="AA40" s="261">
        <v>-60682545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9155000</v>
      </c>
      <c r="F5" s="106">
        <f t="shared" si="0"/>
        <v>9155000</v>
      </c>
      <c r="G5" s="106">
        <f t="shared" si="0"/>
        <v>0</v>
      </c>
      <c r="H5" s="106">
        <f t="shared" si="0"/>
        <v>0</v>
      </c>
      <c r="I5" s="106">
        <f t="shared" si="0"/>
        <v>6430000</v>
      </c>
      <c r="J5" s="106">
        <f t="shared" si="0"/>
        <v>6430000</v>
      </c>
      <c r="K5" s="106">
        <f t="shared" si="0"/>
        <v>0</v>
      </c>
      <c r="L5" s="106">
        <f t="shared" si="0"/>
        <v>0</v>
      </c>
      <c r="M5" s="106">
        <f t="shared" si="0"/>
        <v>1000000</v>
      </c>
      <c r="N5" s="106">
        <f t="shared" si="0"/>
        <v>1000000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7430000</v>
      </c>
      <c r="X5" s="106">
        <f t="shared" si="0"/>
        <v>4577500</v>
      </c>
      <c r="Y5" s="106">
        <f t="shared" si="0"/>
        <v>2852500</v>
      </c>
      <c r="Z5" s="201">
        <f>+IF(X5&lt;&gt;0,+(Y5/X5)*100,0)</f>
        <v>62.31567449481158</v>
      </c>
      <c r="AA5" s="199">
        <f>SUM(AA11:AA18)</f>
        <v>9155000</v>
      </c>
    </row>
    <row r="6" spans="1:27" ht="12.75">
      <c r="A6" s="291" t="s">
        <v>206</v>
      </c>
      <c r="B6" s="142"/>
      <c r="C6" s="62"/>
      <c r="D6" s="156"/>
      <c r="E6" s="60">
        <v>3609000</v>
      </c>
      <c r="F6" s="60">
        <v>3609000</v>
      </c>
      <c r="G6" s="60"/>
      <c r="H6" s="60"/>
      <c r="I6" s="60">
        <v>6430000</v>
      </c>
      <c r="J6" s="60">
        <v>6430000</v>
      </c>
      <c r="K6" s="60"/>
      <c r="L6" s="60"/>
      <c r="M6" s="60">
        <v>1000000</v>
      </c>
      <c r="N6" s="60">
        <v>1000000</v>
      </c>
      <c r="O6" s="60"/>
      <c r="P6" s="60"/>
      <c r="Q6" s="60"/>
      <c r="R6" s="60"/>
      <c r="S6" s="60"/>
      <c r="T6" s="60"/>
      <c r="U6" s="60"/>
      <c r="V6" s="60"/>
      <c r="W6" s="60">
        <v>7430000</v>
      </c>
      <c r="X6" s="60">
        <v>1804500</v>
      </c>
      <c r="Y6" s="60">
        <v>5625500</v>
      </c>
      <c r="Z6" s="140">
        <v>311.75</v>
      </c>
      <c r="AA6" s="155">
        <v>3609000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3609000</v>
      </c>
      <c r="F11" s="295">
        <f t="shared" si="1"/>
        <v>3609000</v>
      </c>
      <c r="G11" s="295">
        <f t="shared" si="1"/>
        <v>0</v>
      </c>
      <c r="H11" s="295">
        <f t="shared" si="1"/>
        <v>0</v>
      </c>
      <c r="I11" s="295">
        <f t="shared" si="1"/>
        <v>6430000</v>
      </c>
      <c r="J11" s="295">
        <f t="shared" si="1"/>
        <v>6430000</v>
      </c>
      <c r="K11" s="295">
        <f t="shared" si="1"/>
        <v>0</v>
      </c>
      <c r="L11" s="295">
        <f t="shared" si="1"/>
        <v>0</v>
      </c>
      <c r="M11" s="295">
        <f t="shared" si="1"/>
        <v>1000000</v>
      </c>
      <c r="N11" s="295">
        <f t="shared" si="1"/>
        <v>1000000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7430000</v>
      </c>
      <c r="X11" s="295">
        <f t="shared" si="1"/>
        <v>1804500</v>
      </c>
      <c r="Y11" s="295">
        <f t="shared" si="1"/>
        <v>5625500</v>
      </c>
      <c r="Z11" s="296">
        <f>+IF(X11&lt;&gt;0,+(Y11/X11)*100,0)</f>
        <v>311.7484067608756</v>
      </c>
      <c r="AA11" s="297">
        <f>SUM(AA6:AA10)</f>
        <v>3609000</v>
      </c>
    </row>
    <row r="12" spans="1:27" ht="12.75">
      <c r="A12" s="298" t="s">
        <v>212</v>
      </c>
      <c r="B12" s="136"/>
      <c r="C12" s="62"/>
      <c r="D12" s="156"/>
      <c r="E12" s="60">
        <v>546000</v>
      </c>
      <c r="F12" s="60">
        <v>546000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273000</v>
      </c>
      <c r="Y12" s="60">
        <v>-273000</v>
      </c>
      <c r="Z12" s="140">
        <v>-100</v>
      </c>
      <c r="AA12" s="155">
        <v>546000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>
        <v>5000000</v>
      </c>
      <c r="F15" s="60">
        <v>5000000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2500000</v>
      </c>
      <c r="Y15" s="60">
        <v>-2500000</v>
      </c>
      <c r="Z15" s="140">
        <v>-100</v>
      </c>
      <c r="AA15" s="155">
        <v>5000000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13267216</v>
      </c>
      <c r="D20" s="154">
        <f t="shared" si="2"/>
        <v>0</v>
      </c>
      <c r="E20" s="100">
        <f t="shared" si="2"/>
        <v>7723000</v>
      </c>
      <c r="F20" s="100">
        <f t="shared" si="2"/>
        <v>7723000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3861500</v>
      </c>
      <c r="Y20" s="100">
        <f t="shared" si="2"/>
        <v>-3861500</v>
      </c>
      <c r="Z20" s="137">
        <f>+IF(X20&lt;&gt;0,+(Y20/X20)*100,0)</f>
        <v>-100</v>
      </c>
      <c r="AA20" s="153">
        <f>SUM(AA26:AA33)</f>
        <v>7723000</v>
      </c>
    </row>
    <row r="21" spans="1:27" ht="12.75">
      <c r="A21" s="291" t="s">
        <v>206</v>
      </c>
      <c r="B21" s="142"/>
      <c r="C21" s="62">
        <v>13267216</v>
      </c>
      <c r="D21" s="156"/>
      <c r="E21" s="60">
        <v>7723000</v>
      </c>
      <c r="F21" s="60">
        <v>7723000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3861500</v>
      </c>
      <c r="Y21" s="60">
        <v>-3861500</v>
      </c>
      <c r="Z21" s="140">
        <v>-100</v>
      </c>
      <c r="AA21" s="155">
        <v>7723000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13267216</v>
      </c>
      <c r="D26" s="294">
        <f t="shared" si="3"/>
        <v>0</v>
      </c>
      <c r="E26" s="295">
        <f t="shared" si="3"/>
        <v>7723000</v>
      </c>
      <c r="F26" s="295">
        <f t="shared" si="3"/>
        <v>7723000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3861500</v>
      </c>
      <c r="Y26" s="295">
        <f t="shared" si="3"/>
        <v>-3861500</v>
      </c>
      <c r="Z26" s="296">
        <f>+IF(X26&lt;&gt;0,+(Y26/X26)*100,0)</f>
        <v>-100</v>
      </c>
      <c r="AA26" s="297">
        <f>SUM(AA21:AA25)</f>
        <v>7723000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13267216</v>
      </c>
      <c r="D36" s="156">
        <f t="shared" si="4"/>
        <v>0</v>
      </c>
      <c r="E36" s="60">
        <f t="shared" si="4"/>
        <v>11332000</v>
      </c>
      <c r="F36" s="60">
        <f t="shared" si="4"/>
        <v>11332000</v>
      </c>
      <c r="G36" s="60">
        <f t="shared" si="4"/>
        <v>0</v>
      </c>
      <c r="H36" s="60">
        <f t="shared" si="4"/>
        <v>0</v>
      </c>
      <c r="I36" s="60">
        <f t="shared" si="4"/>
        <v>6430000</v>
      </c>
      <c r="J36" s="60">
        <f t="shared" si="4"/>
        <v>6430000</v>
      </c>
      <c r="K36" s="60">
        <f t="shared" si="4"/>
        <v>0</v>
      </c>
      <c r="L36" s="60">
        <f t="shared" si="4"/>
        <v>0</v>
      </c>
      <c r="M36" s="60">
        <f t="shared" si="4"/>
        <v>1000000</v>
      </c>
      <c r="N36" s="60">
        <f t="shared" si="4"/>
        <v>1000000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7430000</v>
      </c>
      <c r="X36" s="60">
        <f t="shared" si="4"/>
        <v>5666000</v>
      </c>
      <c r="Y36" s="60">
        <f t="shared" si="4"/>
        <v>1764000</v>
      </c>
      <c r="Z36" s="140">
        <f aca="true" t="shared" si="5" ref="Z36:Z49">+IF(X36&lt;&gt;0,+(Y36/X36)*100,0)</f>
        <v>31.133074479350515</v>
      </c>
      <c r="AA36" s="155">
        <f>AA6+AA21</f>
        <v>11332000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13267216</v>
      </c>
      <c r="D41" s="294">
        <f t="shared" si="6"/>
        <v>0</v>
      </c>
      <c r="E41" s="295">
        <f t="shared" si="6"/>
        <v>11332000</v>
      </c>
      <c r="F41" s="295">
        <f t="shared" si="6"/>
        <v>11332000</v>
      </c>
      <c r="G41" s="295">
        <f t="shared" si="6"/>
        <v>0</v>
      </c>
      <c r="H41" s="295">
        <f t="shared" si="6"/>
        <v>0</v>
      </c>
      <c r="I41" s="295">
        <f t="shared" si="6"/>
        <v>6430000</v>
      </c>
      <c r="J41" s="295">
        <f t="shared" si="6"/>
        <v>6430000</v>
      </c>
      <c r="K41" s="295">
        <f t="shared" si="6"/>
        <v>0</v>
      </c>
      <c r="L41" s="295">
        <f t="shared" si="6"/>
        <v>0</v>
      </c>
      <c r="M41" s="295">
        <f t="shared" si="6"/>
        <v>1000000</v>
      </c>
      <c r="N41" s="295">
        <f t="shared" si="6"/>
        <v>1000000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7430000</v>
      </c>
      <c r="X41" s="295">
        <f t="shared" si="6"/>
        <v>5666000</v>
      </c>
      <c r="Y41" s="295">
        <f t="shared" si="6"/>
        <v>1764000</v>
      </c>
      <c r="Z41" s="296">
        <f t="shared" si="5"/>
        <v>31.133074479350515</v>
      </c>
      <c r="AA41" s="297">
        <f>SUM(AA36:AA40)</f>
        <v>11332000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546000</v>
      </c>
      <c r="F42" s="54">
        <f t="shared" si="7"/>
        <v>546000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273000</v>
      </c>
      <c r="Y42" s="54">
        <f t="shared" si="7"/>
        <v>-273000</v>
      </c>
      <c r="Z42" s="184">
        <f t="shared" si="5"/>
        <v>-100</v>
      </c>
      <c r="AA42" s="130">
        <f aca="true" t="shared" si="8" ref="AA42:AA48">AA12+AA27</f>
        <v>546000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5000000</v>
      </c>
      <c r="F45" s="54">
        <f t="shared" si="7"/>
        <v>5000000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2500000</v>
      </c>
      <c r="Y45" s="54">
        <f t="shared" si="7"/>
        <v>-2500000</v>
      </c>
      <c r="Z45" s="184">
        <f t="shared" si="5"/>
        <v>-100</v>
      </c>
      <c r="AA45" s="130">
        <f t="shared" si="8"/>
        <v>5000000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13267216</v>
      </c>
      <c r="D49" s="218">
        <f t="shared" si="9"/>
        <v>0</v>
      </c>
      <c r="E49" s="220">
        <f t="shared" si="9"/>
        <v>16878000</v>
      </c>
      <c r="F49" s="220">
        <f t="shared" si="9"/>
        <v>16878000</v>
      </c>
      <c r="G49" s="220">
        <f t="shared" si="9"/>
        <v>0</v>
      </c>
      <c r="H49" s="220">
        <f t="shared" si="9"/>
        <v>0</v>
      </c>
      <c r="I49" s="220">
        <f t="shared" si="9"/>
        <v>6430000</v>
      </c>
      <c r="J49" s="220">
        <f t="shared" si="9"/>
        <v>6430000</v>
      </c>
      <c r="K49" s="220">
        <f t="shared" si="9"/>
        <v>0</v>
      </c>
      <c r="L49" s="220">
        <f t="shared" si="9"/>
        <v>0</v>
      </c>
      <c r="M49" s="220">
        <f t="shared" si="9"/>
        <v>1000000</v>
      </c>
      <c r="N49" s="220">
        <f t="shared" si="9"/>
        <v>1000000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7430000</v>
      </c>
      <c r="X49" s="220">
        <f t="shared" si="9"/>
        <v>8439000</v>
      </c>
      <c r="Y49" s="220">
        <f t="shared" si="9"/>
        <v>-1009000</v>
      </c>
      <c r="Z49" s="221">
        <f t="shared" si="5"/>
        <v>-11.956392937551842</v>
      </c>
      <c r="AA49" s="222">
        <f>SUM(AA41:AA48)</f>
        <v>16878000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2800000</v>
      </c>
      <c r="F51" s="54">
        <f t="shared" si="10"/>
        <v>2800000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1400000</v>
      </c>
      <c r="Y51" s="54">
        <f t="shared" si="10"/>
        <v>-1400000</v>
      </c>
      <c r="Z51" s="184">
        <f>+IF(X51&lt;&gt;0,+(Y51/X51)*100,0)</f>
        <v>-100</v>
      </c>
      <c r="AA51" s="130">
        <f>SUM(AA57:AA61)</f>
        <v>2800000</v>
      </c>
    </row>
    <row r="52" spans="1:27" ht="12.75">
      <c r="A52" s="310" t="s">
        <v>206</v>
      </c>
      <c r="B52" s="142"/>
      <c r="C52" s="62"/>
      <c r="D52" s="156"/>
      <c r="E52" s="60">
        <v>550000</v>
      </c>
      <c r="F52" s="60">
        <v>550000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275000</v>
      </c>
      <c r="Y52" s="60">
        <v>-275000</v>
      </c>
      <c r="Z52" s="140">
        <v>-100</v>
      </c>
      <c r="AA52" s="155">
        <v>550000</v>
      </c>
    </row>
    <row r="53" spans="1:27" ht="12.75">
      <c r="A53" s="310" t="s">
        <v>207</v>
      </c>
      <c r="B53" s="142"/>
      <c r="C53" s="62"/>
      <c r="D53" s="156"/>
      <c r="E53" s="60">
        <v>2250000</v>
      </c>
      <c r="F53" s="60">
        <v>2250000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1125000</v>
      </c>
      <c r="Y53" s="60">
        <v>-1125000</v>
      </c>
      <c r="Z53" s="140">
        <v>-100</v>
      </c>
      <c r="AA53" s="155">
        <v>2250000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2800000</v>
      </c>
      <c r="F57" s="295">
        <f t="shared" si="11"/>
        <v>2800000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1400000</v>
      </c>
      <c r="Y57" s="295">
        <f t="shared" si="11"/>
        <v>-1400000</v>
      </c>
      <c r="Z57" s="296">
        <f>+IF(X57&lt;&gt;0,+(Y57/X57)*100,0)</f>
        <v>-100</v>
      </c>
      <c r="AA57" s="297">
        <f>SUM(AA52:AA56)</f>
        <v>2800000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2800002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153012</v>
      </c>
      <c r="H68" s="60">
        <v>106343</v>
      </c>
      <c r="I68" s="60">
        <v>359576</v>
      </c>
      <c r="J68" s="60">
        <v>618931</v>
      </c>
      <c r="K68" s="60">
        <v>109124</v>
      </c>
      <c r="L68" s="60">
        <v>123539</v>
      </c>
      <c r="M68" s="60">
        <v>1959</v>
      </c>
      <c r="N68" s="60">
        <v>234622</v>
      </c>
      <c r="O68" s="60"/>
      <c r="P68" s="60"/>
      <c r="Q68" s="60"/>
      <c r="R68" s="60"/>
      <c r="S68" s="60"/>
      <c r="T68" s="60"/>
      <c r="U68" s="60"/>
      <c r="V68" s="60"/>
      <c r="W68" s="60">
        <v>853553</v>
      </c>
      <c r="X68" s="60"/>
      <c r="Y68" s="60">
        <v>853553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2800002</v>
      </c>
      <c r="F69" s="220">
        <f t="shared" si="12"/>
        <v>0</v>
      </c>
      <c r="G69" s="220">
        <f t="shared" si="12"/>
        <v>153012</v>
      </c>
      <c r="H69" s="220">
        <f t="shared" si="12"/>
        <v>106343</v>
      </c>
      <c r="I69" s="220">
        <f t="shared" si="12"/>
        <v>359576</v>
      </c>
      <c r="J69" s="220">
        <f t="shared" si="12"/>
        <v>618931</v>
      </c>
      <c r="K69" s="220">
        <f t="shared" si="12"/>
        <v>109124</v>
      </c>
      <c r="L69" s="220">
        <f t="shared" si="12"/>
        <v>123539</v>
      </c>
      <c r="M69" s="220">
        <f t="shared" si="12"/>
        <v>1959</v>
      </c>
      <c r="N69" s="220">
        <f t="shared" si="12"/>
        <v>234622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853553</v>
      </c>
      <c r="X69" s="220">
        <f t="shared" si="12"/>
        <v>0</v>
      </c>
      <c r="Y69" s="220">
        <f t="shared" si="12"/>
        <v>853553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3609000</v>
      </c>
      <c r="F5" s="358">
        <f t="shared" si="0"/>
        <v>3609000</v>
      </c>
      <c r="G5" s="358">
        <f t="shared" si="0"/>
        <v>0</v>
      </c>
      <c r="H5" s="356">
        <f t="shared" si="0"/>
        <v>0</v>
      </c>
      <c r="I5" s="356">
        <f t="shared" si="0"/>
        <v>6430000</v>
      </c>
      <c r="J5" s="358">
        <f t="shared" si="0"/>
        <v>6430000</v>
      </c>
      <c r="K5" s="358">
        <f t="shared" si="0"/>
        <v>0</v>
      </c>
      <c r="L5" s="356">
        <f t="shared" si="0"/>
        <v>0</v>
      </c>
      <c r="M5" s="356">
        <f t="shared" si="0"/>
        <v>1000000</v>
      </c>
      <c r="N5" s="358">
        <f t="shared" si="0"/>
        <v>1000000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7430000</v>
      </c>
      <c r="X5" s="356">
        <f t="shared" si="0"/>
        <v>1804500</v>
      </c>
      <c r="Y5" s="358">
        <f t="shared" si="0"/>
        <v>5625500</v>
      </c>
      <c r="Z5" s="359">
        <f>+IF(X5&lt;&gt;0,+(Y5/X5)*100,0)</f>
        <v>311.7484067608756</v>
      </c>
      <c r="AA5" s="360">
        <f>+AA6+AA8+AA11+AA13+AA15</f>
        <v>3609000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3609000</v>
      </c>
      <c r="F6" s="59">
        <f t="shared" si="1"/>
        <v>3609000</v>
      </c>
      <c r="G6" s="59">
        <f t="shared" si="1"/>
        <v>0</v>
      </c>
      <c r="H6" s="60">
        <f t="shared" si="1"/>
        <v>0</v>
      </c>
      <c r="I6" s="60">
        <f t="shared" si="1"/>
        <v>6430000</v>
      </c>
      <c r="J6" s="59">
        <f t="shared" si="1"/>
        <v>6430000</v>
      </c>
      <c r="K6" s="59">
        <f t="shared" si="1"/>
        <v>0</v>
      </c>
      <c r="L6" s="60">
        <f t="shared" si="1"/>
        <v>0</v>
      </c>
      <c r="M6" s="60">
        <f t="shared" si="1"/>
        <v>1000000</v>
      </c>
      <c r="N6" s="59">
        <f t="shared" si="1"/>
        <v>1000000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7430000</v>
      </c>
      <c r="X6" s="60">
        <f t="shared" si="1"/>
        <v>1804500</v>
      </c>
      <c r="Y6" s="59">
        <f t="shared" si="1"/>
        <v>5625500</v>
      </c>
      <c r="Z6" s="61">
        <f>+IF(X6&lt;&gt;0,+(Y6/X6)*100,0)</f>
        <v>311.7484067608756</v>
      </c>
      <c r="AA6" s="62">
        <f t="shared" si="1"/>
        <v>3609000</v>
      </c>
    </row>
    <row r="7" spans="1:27" ht="12.75">
      <c r="A7" s="291" t="s">
        <v>230</v>
      </c>
      <c r="B7" s="142"/>
      <c r="C7" s="60"/>
      <c r="D7" s="340"/>
      <c r="E7" s="60">
        <v>3609000</v>
      </c>
      <c r="F7" s="59">
        <v>3609000</v>
      </c>
      <c r="G7" s="59"/>
      <c r="H7" s="60"/>
      <c r="I7" s="60">
        <v>6430000</v>
      </c>
      <c r="J7" s="59">
        <v>6430000</v>
      </c>
      <c r="K7" s="59"/>
      <c r="L7" s="60"/>
      <c r="M7" s="60">
        <v>1000000</v>
      </c>
      <c r="N7" s="59">
        <v>1000000</v>
      </c>
      <c r="O7" s="59"/>
      <c r="P7" s="60"/>
      <c r="Q7" s="60"/>
      <c r="R7" s="59"/>
      <c r="S7" s="59"/>
      <c r="T7" s="60"/>
      <c r="U7" s="60"/>
      <c r="V7" s="59"/>
      <c r="W7" s="59">
        <v>7430000</v>
      </c>
      <c r="X7" s="60">
        <v>1804500</v>
      </c>
      <c r="Y7" s="59">
        <v>5625500</v>
      </c>
      <c r="Z7" s="61">
        <v>311.75</v>
      </c>
      <c r="AA7" s="62">
        <v>3609000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546000</v>
      </c>
      <c r="F22" s="345">
        <f t="shared" si="6"/>
        <v>546000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273000</v>
      </c>
      <c r="Y22" s="345">
        <f t="shared" si="6"/>
        <v>-273000</v>
      </c>
      <c r="Z22" s="336">
        <f>+IF(X22&lt;&gt;0,+(Y22/X22)*100,0)</f>
        <v>-100</v>
      </c>
      <c r="AA22" s="350">
        <f>SUM(AA23:AA32)</f>
        <v>546000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546000</v>
      </c>
      <c r="F32" s="59">
        <v>546000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273000</v>
      </c>
      <c r="Y32" s="59">
        <v>-273000</v>
      </c>
      <c r="Z32" s="61">
        <v>-100</v>
      </c>
      <c r="AA32" s="62">
        <v>546000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5000000</v>
      </c>
      <c r="F40" s="345">
        <f t="shared" si="9"/>
        <v>5000000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2500000</v>
      </c>
      <c r="Y40" s="345">
        <f t="shared" si="9"/>
        <v>-2500000</v>
      </c>
      <c r="Z40" s="336">
        <f>+IF(X40&lt;&gt;0,+(Y40/X40)*100,0)</f>
        <v>-100</v>
      </c>
      <c r="AA40" s="350">
        <f>SUM(AA41:AA49)</f>
        <v>5000000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5000000</v>
      </c>
      <c r="F43" s="370">
        <v>5000000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2500000</v>
      </c>
      <c r="Y43" s="370">
        <v>-2500000</v>
      </c>
      <c r="Z43" s="371">
        <v>-100</v>
      </c>
      <c r="AA43" s="303">
        <v>5000000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9155000</v>
      </c>
      <c r="F60" s="264">
        <f t="shared" si="14"/>
        <v>9155000</v>
      </c>
      <c r="G60" s="264">
        <f t="shared" si="14"/>
        <v>0</v>
      </c>
      <c r="H60" s="219">
        <f t="shared" si="14"/>
        <v>0</v>
      </c>
      <c r="I60" s="219">
        <f t="shared" si="14"/>
        <v>6430000</v>
      </c>
      <c r="J60" s="264">
        <f t="shared" si="14"/>
        <v>6430000</v>
      </c>
      <c r="K60" s="264">
        <f t="shared" si="14"/>
        <v>0</v>
      </c>
      <c r="L60" s="219">
        <f t="shared" si="14"/>
        <v>0</v>
      </c>
      <c r="M60" s="219">
        <f t="shared" si="14"/>
        <v>1000000</v>
      </c>
      <c r="N60" s="264">
        <f t="shared" si="14"/>
        <v>1000000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7430000</v>
      </c>
      <c r="X60" s="219">
        <f t="shared" si="14"/>
        <v>4577500</v>
      </c>
      <c r="Y60" s="264">
        <f t="shared" si="14"/>
        <v>2852500</v>
      </c>
      <c r="Z60" s="337">
        <f>+IF(X60&lt;&gt;0,+(Y60/X60)*100,0)</f>
        <v>62.31567449481158</v>
      </c>
      <c r="AA60" s="232">
        <f>+AA57+AA54+AA51+AA40+AA37+AA34+AA22+AA5</f>
        <v>9155000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13267216</v>
      </c>
      <c r="D5" s="357">
        <f t="shared" si="0"/>
        <v>0</v>
      </c>
      <c r="E5" s="356">
        <f t="shared" si="0"/>
        <v>7723000</v>
      </c>
      <c r="F5" s="358">
        <f t="shared" si="0"/>
        <v>7723000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3861500</v>
      </c>
      <c r="Y5" s="358">
        <f t="shared" si="0"/>
        <v>-3861500</v>
      </c>
      <c r="Z5" s="359">
        <f>+IF(X5&lt;&gt;0,+(Y5/X5)*100,0)</f>
        <v>-100</v>
      </c>
      <c r="AA5" s="360">
        <f>+AA6+AA8+AA11+AA13+AA15</f>
        <v>7723000</v>
      </c>
    </row>
    <row r="6" spans="1:27" ht="12.75">
      <c r="A6" s="361" t="s">
        <v>206</v>
      </c>
      <c r="B6" s="142"/>
      <c r="C6" s="60">
        <f>+C7</f>
        <v>13267216</v>
      </c>
      <c r="D6" s="340">
        <f aca="true" t="shared" si="1" ref="D6:AA6">+D7</f>
        <v>0</v>
      </c>
      <c r="E6" s="60">
        <f t="shared" si="1"/>
        <v>7723000</v>
      </c>
      <c r="F6" s="59">
        <f t="shared" si="1"/>
        <v>7723000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3861500</v>
      </c>
      <c r="Y6" s="59">
        <f t="shared" si="1"/>
        <v>-3861500</v>
      </c>
      <c r="Z6" s="61">
        <f>+IF(X6&lt;&gt;0,+(Y6/X6)*100,0)</f>
        <v>-100</v>
      </c>
      <c r="AA6" s="62">
        <f t="shared" si="1"/>
        <v>7723000</v>
      </c>
    </row>
    <row r="7" spans="1:27" ht="12.75">
      <c r="A7" s="291" t="s">
        <v>230</v>
      </c>
      <c r="B7" s="142"/>
      <c r="C7" s="60">
        <v>13267216</v>
      </c>
      <c r="D7" s="340"/>
      <c r="E7" s="60">
        <v>7723000</v>
      </c>
      <c r="F7" s="59">
        <v>7723000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3861500</v>
      </c>
      <c r="Y7" s="59">
        <v>-3861500</v>
      </c>
      <c r="Z7" s="61">
        <v>-100</v>
      </c>
      <c r="AA7" s="62">
        <v>7723000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13267216</v>
      </c>
      <c r="D60" s="346">
        <f t="shared" si="14"/>
        <v>0</v>
      </c>
      <c r="E60" s="219">
        <f t="shared" si="14"/>
        <v>7723000</v>
      </c>
      <c r="F60" s="264">
        <f t="shared" si="14"/>
        <v>7723000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3861500</v>
      </c>
      <c r="Y60" s="264">
        <f t="shared" si="14"/>
        <v>-3861500</v>
      </c>
      <c r="Z60" s="337">
        <f>+IF(X60&lt;&gt;0,+(Y60/X60)*100,0)</f>
        <v>-100</v>
      </c>
      <c r="AA60" s="232">
        <f>+AA57+AA54+AA51+AA40+AA37+AA34+AA22+AA5</f>
        <v>7723000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2019-01-31T13:36:26Z</dcterms:created>
  <dcterms:modified xsi:type="dcterms:W3CDTF">2019-01-31T13:36:30Z</dcterms:modified>
  <cp:category/>
  <cp:version/>
  <cp:contentType/>
  <cp:contentStatus/>
</cp:coreProperties>
</file>