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<sst xmlns="http://schemas.openxmlformats.org/spreadsheetml/2006/main" count="859" uniqueCount="304">
  <si>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Impendle(KZN224)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</si>
  <si>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</si>
  <si>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</si>
  <si>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</si>
  <si>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</si>
  <si>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</si>
  <si>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</si>
  <si>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</si>
  <si>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</si>
  <si>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</si>
  <si>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</si>
  <si>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</si>
  <si>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</si>
  <si>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</si>
  <si>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</si>
  <si>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</si>
  <si>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</si>
  <si>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</si>
  <si>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</si>
  <si>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</si>
  <si>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</si>
  <si>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</si>
  <si>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</si>
  <si>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</si>
  <si>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</si>
  <si>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</si>
  <si>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</si>
  <si>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</si>
  <si>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</si>
  <si>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</si>
  <si>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</si>
  <si>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</si>
  <si>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</si>
  <si>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</si>
  <si>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</si>
  <si>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</si>
  <si>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</si>
  <si>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</si>
  <si>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</si>
  <si>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</si>
  <si>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</si>
  <si>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</si>
  <si>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</si>
  <si>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</si>
  <si>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</si>
  <si>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</si>
  <si>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</si>
  <si>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</si>
  <si>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</si>
  <si>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</si>
  <si>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</si>
  <si>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</si>
  <si>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</si>
  <si>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</si>
  <si>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</si>
  <si>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</si>
  <si>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</si>
  <si>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</si>
  <si>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</si>
  <si>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</si>
  <si>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</si>
  <si>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</si>
  <si>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</si>
  <si>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</si>
  <si>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</si>
  <si>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</si>
  <si>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</si>
  <si>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</si>
  <si>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</si>
  <si>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</si>
  <si>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Impendle(KZN224)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</si>
  <si>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</si>
  <si>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</si>
  <si>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</si>
  <si>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</si>
  <si>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</si>
  <si>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</si>
  <si>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</si>
  <si>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</si>
  <si>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</si>
  <si>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</si>
  <si>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</si>
  <si>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</si>
  <si>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</si>
  <si>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</si>
  <si>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</si>
  <si>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</si>
  <si>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</si>
  <si>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</si>
  <si>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</si>
  <si>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</si>
  <si>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</si>
  <si>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</si>
  <si>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</si>
  <si>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</si>
  <si>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</si>
  <si>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</si>
  <si>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</si>
  <si>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</si>
  <si>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</si>
  <si>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Impendle(KZN224)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</si>
  <si>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</si>
  <si>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</si>
  <si>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</si>
  <si>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</si>
  <si>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</si>
  <si>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</si>
  <si>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</si>
  <si>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</si>
  <si>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</si>
  <si>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</si>
  <si>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</si>
  <si>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</si>
  <si>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</si>
  <si>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</si>
  <si>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</si>
  <si>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</si>
  <si>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</si>
  <si>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</si>
  <si>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</si>
  <si>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</si>
  <si>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</si>
  <si>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</si>
  <si>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</si>
  <si>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</si>
  <si>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</si>
  <si>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</si>
  <si>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</si>
  <si>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</si>
  <si>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Impendle(KZN224)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</si>
  <si>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</si>
  <si>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</si>
  <si>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</si>
  <si>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</si>
  <si>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</si>
  <si>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</si>
  <si>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</si>
  <si>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</si>
  <si>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</si>
  <si>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</si>
  <si>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Impendle(KZN224)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</si>
  <si>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</si>
  <si>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</si>
  <si>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</si>
  <si>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</si>
  <si>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</si>
  <si>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</si>
  <si>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</si>
  <si>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</si>
  <si>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</si>
  <si>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</si>
  <si>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</si>
  <si>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</si>
  <si>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</si>
  <si>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</si>
  <si>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</si>
  <si>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</si>
  <si>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</si>
  <si>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</si>
  <si>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</si>
  <si>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</si>
  <si>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</si>
  <si>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</si>
  <si>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</si>
  <si>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</si>
  <si>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</si>
  <si>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</si>
  <si>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</si>
  <si>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</si>
  <si>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</si>
  <si>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</si>
  <si>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</si>
  <si>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</si>
  <si>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</si>
  <si>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Impendle(KZN224)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</si>
  <si>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</si>
  <si>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</si>
  <si>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</si>
  <si>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</si>
  <si>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</si>
  <si>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</si>
  <si>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</si>
  <si>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</si>
  <si>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</si>
  <si>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</si>
  <si>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</si>
  <si>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</si>
  <si>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</si>
  <si>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</si>
  <si>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</si>
  <si>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</si>
  <si>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</si>
  <si>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</si>
  <si>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</si>
  <si>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</si>
  <si>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</si>
  <si>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</si>
  <si>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</si>
  <si>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</si>
  <si>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</si>
  <si>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</si>
  <si>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</si>
  <si>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Impendle(KZN224)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</si>
  <si>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</si>
  <si>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</si>
  <si>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</si>
  <si>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</si>
  <si>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</si>
  <si>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</si>
  <si>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</si>
  <si>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</si>
  <si>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</si>
  <si>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</si>
  <si>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</si>
  <si>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</si>
  <si>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</si>
  <si>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</si>
  <si>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</si>
  <si>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</si>
  <si>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</si>
  <si>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</si>
  <si>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</si>
  <si>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</si>
  <si>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</si>
  <si>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</si>
  <si>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</si>
  <si>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</si>
  <si>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</si>
  <si>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Impendle(KZN224)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</si>
  <si>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</si>
  <si>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</si>
  <si>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</si>
  <si>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</si>
  <si>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</si>
  <si>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</si>
  <si>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</si>
  <si>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</si>
  <si>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</si>
  <si>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</si>
  <si>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</si>
  <si>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</si>
  <si>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</si>
  <si>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</si>
  <si>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</si>
  <si>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</si>
  <si>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</si>
  <si>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</si>
  <si>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</si>
  <si>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</si>
  <si>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</si>
  <si>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</si>
  <si>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</si>
  <si>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</si>
  <si>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</si>
  <si>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</si>
  <si>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</si>
  <si>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</si>
  <si>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</si>
  <si>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</si>
  <si>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</si>
  <si>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</si>
  <si>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</si>
  <si>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</si>
  <si>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</si>
  <si>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Impendle(KZN224)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</si>
  <si>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</si>
  <si>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</si>
  <si>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Impendle(KZN224)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</si>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</sst>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4694465</v>
      </c>
      <c r="C5" s="19">
        <v>0</v>
      </c>
      <c r="D5" s="59">
        <v>5173609</v>
      </c>
      <c r="E5" s="60">
        <v>5173609</v>
      </c>
      <c r="F5" s="60">
        <v>273185</v>
      </c>
      <c r="G5" s="60">
        <v>202740</v>
      </c>
      <c r="H5" s="60">
        <v>493103</v>
      </c>
      <c r="I5" s="60">
        <v>969028</v>
      </c>
      <c r="J5" s="60">
        <v>497559</v>
      </c>
      <c r="K5" s="60">
        <v>199921</v>
      </c>
      <c r="L5" s="60">
        <v>207209</v>
      </c>
      <c r="M5" s="60">
        <v>904689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1873717</v>
      </c>
      <c r="W5" s="60">
        <v>2585599</v>
      </c>
      <c r="X5" s="60">
        <v>-711882</v>
      </c>
      <c r="Y5" s="61">
        <v>-27.53</v>
      </c>
      <c r="Z5" s="62">
        <v>5173609</v>
      </c>
    </row>
    <row r="6" spans="1:26" ht="12.75">
      <c r="A6" s="58" t="s">
        <v>32</v>
      </c>
      <c r="B6" s="19">
        <v>66396</v>
      </c>
      <c r="C6" s="19">
        <v>0</v>
      </c>
      <c r="D6" s="59">
        <v>-217636</v>
      </c>
      <c r="E6" s="60">
        <v>-217636</v>
      </c>
      <c r="F6" s="60">
        <v>5009</v>
      </c>
      <c r="G6" s="60">
        <v>5075</v>
      </c>
      <c r="H6" s="60">
        <v>5075</v>
      </c>
      <c r="I6" s="60">
        <v>15159</v>
      </c>
      <c r="J6" s="60">
        <v>5075</v>
      </c>
      <c r="K6" s="60">
        <v>5075</v>
      </c>
      <c r="L6" s="60">
        <v>5075</v>
      </c>
      <c r="M6" s="60">
        <v>15225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30384</v>
      </c>
      <c r="W6" s="60">
        <v>13933</v>
      </c>
      <c r="X6" s="60">
        <v>16451</v>
      </c>
      <c r="Y6" s="61">
        <v>118.07</v>
      </c>
      <c r="Z6" s="62">
        <v>-217636</v>
      </c>
    </row>
    <row r="7" spans="1:26" ht="12.75">
      <c r="A7" s="58" t="s">
        <v>33</v>
      </c>
      <c r="B7" s="19">
        <v>904275</v>
      </c>
      <c r="C7" s="19">
        <v>0</v>
      </c>
      <c r="D7" s="59">
        <v>837200</v>
      </c>
      <c r="E7" s="60">
        <v>837200</v>
      </c>
      <c r="F7" s="60">
        <v>60916</v>
      </c>
      <c r="G7" s="60">
        <v>77486</v>
      </c>
      <c r="H7" s="60">
        <v>230664</v>
      </c>
      <c r="I7" s="60">
        <v>369066</v>
      </c>
      <c r="J7" s="60">
        <v>157590</v>
      </c>
      <c r="K7" s="60">
        <v>78961</v>
      </c>
      <c r="L7" s="60">
        <v>0</v>
      </c>
      <c r="M7" s="60">
        <v>236551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605617</v>
      </c>
      <c r="W7" s="60">
        <v>429922</v>
      </c>
      <c r="X7" s="60">
        <v>175695</v>
      </c>
      <c r="Y7" s="61">
        <v>40.87</v>
      </c>
      <c r="Z7" s="62">
        <v>837200</v>
      </c>
    </row>
    <row r="8" spans="1:26" ht="12.75">
      <c r="A8" s="58" t="s">
        <v>34</v>
      </c>
      <c r="B8" s="19">
        <v>36457526</v>
      </c>
      <c r="C8" s="19">
        <v>0</v>
      </c>
      <c r="D8" s="59">
        <v>37582000</v>
      </c>
      <c r="E8" s="60">
        <v>37582000</v>
      </c>
      <c r="F8" s="60">
        <v>0</v>
      </c>
      <c r="G8" s="60">
        <v>0</v>
      </c>
      <c r="H8" s="60">
        <v>0</v>
      </c>
      <c r="I8" s="60">
        <v>0</v>
      </c>
      <c r="J8" s="60">
        <v>285973</v>
      </c>
      <c r="K8" s="60">
        <v>0</v>
      </c>
      <c r="L8" s="60">
        <v>12445109</v>
      </c>
      <c r="M8" s="60">
        <v>12731082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12731082</v>
      </c>
      <c r="W8" s="60">
        <v>26312334</v>
      </c>
      <c r="X8" s="60">
        <v>-13581252</v>
      </c>
      <c r="Y8" s="61">
        <v>-51.62</v>
      </c>
      <c r="Z8" s="62">
        <v>37582000</v>
      </c>
    </row>
    <row r="9" spans="1:26" ht="12.75">
      <c r="A9" s="58" t="s">
        <v>35</v>
      </c>
      <c r="B9" s="19">
        <v>3364240</v>
      </c>
      <c r="C9" s="19">
        <v>0</v>
      </c>
      <c r="D9" s="59">
        <v>1298490</v>
      </c>
      <c r="E9" s="60">
        <v>1298490</v>
      </c>
      <c r="F9" s="60">
        <v>13614767</v>
      </c>
      <c r="G9" s="60">
        <v>28887</v>
      </c>
      <c r="H9" s="60">
        <v>3351345</v>
      </c>
      <c r="I9" s="60">
        <v>16994999</v>
      </c>
      <c r="J9" s="60">
        <v>2283821</v>
      </c>
      <c r="K9" s="60">
        <v>19699</v>
      </c>
      <c r="L9" s="60">
        <v>16199</v>
      </c>
      <c r="M9" s="60">
        <v>2319719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19314718</v>
      </c>
      <c r="W9" s="60">
        <v>649247</v>
      </c>
      <c r="X9" s="60">
        <v>18665471</v>
      </c>
      <c r="Y9" s="61">
        <v>2874.94</v>
      </c>
      <c r="Z9" s="62">
        <v>1298490</v>
      </c>
    </row>
    <row r="10" spans="1:26" ht="22.5">
      <c r="A10" s="63" t="s">
        <v>279</v>
      </c>
      <c r="B10" s="64">
        <f>SUM(B5:B9)</f>
        <v>45486902</v>
      </c>
      <c r="C10" s="64">
        <f>SUM(C5:C9)</f>
        <v>0</v>
      </c>
      <c r="D10" s="65">
        <f aca="true" t="shared" si="0" ref="D10:Z10">SUM(D5:D9)</f>
        <v>44673663</v>
      </c>
      <c r="E10" s="66">
        <f t="shared" si="0"/>
        <v>44673663</v>
      </c>
      <c r="F10" s="66">
        <f t="shared" si="0"/>
        <v>13953877</v>
      </c>
      <c r="G10" s="66">
        <f t="shared" si="0"/>
        <v>314188</v>
      </c>
      <c r="H10" s="66">
        <f t="shared" si="0"/>
        <v>4080187</v>
      </c>
      <c r="I10" s="66">
        <f t="shared" si="0"/>
        <v>18348252</v>
      </c>
      <c r="J10" s="66">
        <f t="shared" si="0"/>
        <v>3230018</v>
      </c>
      <c r="K10" s="66">
        <f t="shared" si="0"/>
        <v>303656</v>
      </c>
      <c r="L10" s="66">
        <f t="shared" si="0"/>
        <v>12673592</v>
      </c>
      <c r="M10" s="66">
        <f t="shared" si="0"/>
        <v>16207266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34555518</v>
      </c>
      <c r="W10" s="66">
        <f t="shared" si="0"/>
        <v>29991035</v>
      </c>
      <c r="X10" s="66">
        <f t="shared" si="0"/>
        <v>4564483</v>
      </c>
      <c r="Y10" s="67">
        <f>+IF(W10&lt;&gt;0,(X10/W10)*100,0)</f>
        <v>15.219491424687412</v>
      </c>
      <c r="Z10" s="68">
        <f t="shared" si="0"/>
        <v>44673663</v>
      </c>
    </row>
    <row r="11" spans="1:26" ht="12.75">
      <c r="A11" s="58" t="s">
        <v>37</v>
      </c>
      <c r="B11" s="19">
        <v>25201668</v>
      </c>
      <c r="C11" s="19">
        <v>0</v>
      </c>
      <c r="D11" s="59">
        <v>26956988</v>
      </c>
      <c r="E11" s="60">
        <v>26956988</v>
      </c>
      <c r="F11" s="60">
        <v>731389</v>
      </c>
      <c r="G11" s="60">
        <v>-1635</v>
      </c>
      <c r="H11" s="60">
        <v>6985418</v>
      </c>
      <c r="I11" s="60">
        <v>7715172</v>
      </c>
      <c r="J11" s="60">
        <v>2343373</v>
      </c>
      <c r="K11" s="60">
        <v>3521779</v>
      </c>
      <c r="L11" s="60">
        <v>2805282</v>
      </c>
      <c r="M11" s="60">
        <v>8670434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16385606</v>
      </c>
      <c r="W11" s="60">
        <v>13698346</v>
      </c>
      <c r="X11" s="60">
        <v>2687260</v>
      </c>
      <c r="Y11" s="61">
        <v>19.62</v>
      </c>
      <c r="Z11" s="62">
        <v>26956988</v>
      </c>
    </row>
    <row r="12" spans="1:26" ht="12.75">
      <c r="A12" s="58" t="s">
        <v>38</v>
      </c>
      <c r="B12" s="19">
        <v>2394492</v>
      </c>
      <c r="C12" s="19">
        <v>0</v>
      </c>
      <c r="D12" s="59">
        <v>2553230</v>
      </c>
      <c r="E12" s="60">
        <v>2553230</v>
      </c>
      <c r="F12" s="60">
        <v>200544</v>
      </c>
      <c r="G12" s="60">
        <v>0</v>
      </c>
      <c r="H12" s="60">
        <v>601632</v>
      </c>
      <c r="I12" s="60">
        <v>802176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802176</v>
      </c>
      <c r="W12" s="60">
        <v>1267884</v>
      </c>
      <c r="X12" s="60">
        <v>-465708</v>
      </c>
      <c r="Y12" s="61">
        <v>-36.73</v>
      </c>
      <c r="Z12" s="62">
        <v>2553230</v>
      </c>
    </row>
    <row r="13" spans="1:26" ht="12.75">
      <c r="A13" s="58" t="s">
        <v>280</v>
      </c>
      <c r="B13" s="19">
        <v>18714909</v>
      </c>
      <c r="C13" s="19">
        <v>0</v>
      </c>
      <c r="D13" s="59">
        <v>8417400</v>
      </c>
      <c r="E13" s="60">
        <v>8417400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4476010</v>
      </c>
      <c r="X13" s="60">
        <v>-4476010</v>
      </c>
      <c r="Y13" s="61">
        <v>-100</v>
      </c>
      <c r="Z13" s="62">
        <v>8417400</v>
      </c>
    </row>
    <row r="14" spans="1:26" ht="12.75">
      <c r="A14" s="58" t="s">
        <v>40</v>
      </c>
      <c r="B14" s="19">
        <v>201950</v>
      </c>
      <c r="C14" s="19">
        <v>0</v>
      </c>
      <c r="D14" s="59">
        <v>91875</v>
      </c>
      <c r="E14" s="60">
        <v>91875</v>
      </c>
      <c r="F14" s="60">
        <v>0</v>
      </c>
      <c r="G14" s="60">
        <v>0</v>
      </c>
      <c r="H14" s="60">
        <v>9774</v>
      </c>
      <c r="I14" s="60">
        <v>9774</v>
      </c>
      <c r="J14" s="60">
        <v>8911</v>
      </c>
      <c r="K14" s="60">
        <v>8203</v>
      </c>
      <c r="L14" s="60">
        <v>8203</v>
      </c>
      <c r="M14" s="60">
        <v>25317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35091</v>
      </c>
      <c r="W14" s="60">
        <v>45936</v>
      </c>
      <c r="X14" s="60">
        <v>-10845</v>
      </c>
      <c r="Y14" s="61">
        <v>-23.61</v>
      </c>
      <c r="Z14" s="62">
        <v>91875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15009361</v>
      </c>
      <c r="C16" s="19">
        <v>0</v>
      </c>
      <c r="D16" s="59">
        <v>3300000</v>
      </c>
      <c r="E16" s="60">
        <v>3300000</v>
      </c>
      <c r="F16" s="60">
        <v>0</v>
      </c>
      <c r="G16" s="60">
        <v>0</v>
      </c>
      <c r="H16" s="60">
        <v>58883</v>
      </c>
      <c r="I16" s="60">
        <v>58883</v>
      </c>
      <c r="J16" s="60">
        <v>0</v>
      </c>
      <c r="K16" s="60">
        <v>26751</v>
      </c>
      <c r="L16" s="60">
        <v>26751</v>
      </c>
      <c r="M16" s="60">
        <v>53502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112385</v>
      </c>
      <c r="W16" s="60">
        <v>1677665</v>
      </c>
      <c r="X16" s="60">
        <v>-1565280</v>
      </c>
      <c r="Y16" s="61">
        <v>-93.3</v>
      </c>
      <c r="Z16" s="62">
        <v>3300000</v>
      </c>
    </row>
    <row r="17" spans="1:26" ht="12.75">
      <c r="A17" s="58" t="s">
        <v>43</v>
      </c>
      <c r="B17" s="19">
        <v>16330689</v>
      </c>
      <c r="C17" s="19">
        <v>0</v>
      </c>
      <c r="D17" s="59">
        <v>13313581</v>
      </c>
      <c r="E17" s="60">
        <v>13313581</v>
      </c>
      <c r="F17" s="60">
        <v>738903</v>
      </c>
      <c r="G17" s="60">
        <v>1060781</v>
      </c>
      <c r="H17" s="60">
        <v>2314461</v>
      </c>
      <c r="I17" s="60">
        <v>4114145</v>
      </c>
      <c r="J17" s="60">
        <v>1269274</v>
      </c>
      <c r="K17" s="60">
        <v>266445</v>
      </c>
      <c r="L17" s="60">
        <v>459563</v>
      </c>
      <c r="M17" s="60">
        <v>1995282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6109427</v>
      </c>
      <c r="W17" s="60">
        <v>7886960</v>
      </c>
      <c r="X17" s="60">
        <v>-1777533</v>
      </c>
      <c r="Y17" s="61">
        <v>-22.54</v>
      </c>
      <c r="Z17" s="62">
        <v>13313581</v>
      </c>
    </row>
    <row r="18" spans="1:26" ht="12.75">
      <c r="A18" s="70" t="s">
        <v>44</v>
      </c>
      <c r="B18" s="71">
        <f>SUM(B11:B17)</f>
        <v>77853069</v>
      </c>
      <c r="C18" s="71">
        <f>SUM(C11:C17)</f>
        <v>0</v>
      </c>
      <c r="D18" s="72">
        <f aca="true" t="shared" si="1" ref="D18:Z18">SUM(D11:D17)</f>
        <v>54633074</v>
      </c>
      <c r="E18" s="73">
        <f t="shared" si="1"/>
        <v>54633074</v>
      </c>
      <c r="F18" s="73">
        <f t="shared" si="1"/>
        <v>1670836</v>
      </c>
      <c r="G18" s="73">
        <f t="shared" si="1"/>
        <v>1059146</v>
      </c>
      <c r="H18" s="73">
        <f t="shared" si="1"/>
        <v>9970168</v>
      </c>
      <c r="I18" s="73">
        <f t="shared" si="1"/>
        <v>12700150</v>
      </c>
      <c r="J18" s="73">
        <f t="shared" si="1"/>
        <v>3621558</v>
      </c>
      <c r="K18" s="73">
        <f t="shared" si="1"/>
        <v>3823178</v>
      </c>
      <c r="L18" s="73">
        <f t="shared" si="1"/>
        <v>3299799</v>
      </c>
      <c r="M18" s="73">
        <f t="shared" si="1"/>
        <v>10744535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23444685</v>
      </c>
      <c r="W18" s="73">
        <f t="shared" si="1"/>
        <v>29052801</v>
      </c>
      <c r="X18" s="73">
        <f t="shared" si="1"/>
        <v>-5608116</v>
      </c>
      <c r="Y18" s="67">
        <f>+IF(W18&lt;&gt;0,(X18/W18)*100,0)</f>
        <v>-19.303185259142484</v>
      </c>
      <c r="Z18" s="74">
        <f t="shared" si="1"/>
        <v>54633074</v>
      </c>
    </row>
    <row r="19" spans="1:26" ht="12.75">
      <c r="A19" s="70" t="s">
        <v>45</v>
      </c>
      <c r="B19" s="75">
        <f>+B10-B18</f>
        <v>-32366167</v>
      </c>
      <c r="C19" s="75">
        <f>+C10-C18</f>
        <v>0</v>
      </c>
      <c r="D19" s="76">
        <f aca="true" t="shared" si="2" ref="D19:Z19">+D10-D18</f>
        <v>-9959411</v>
      </c>
      <c r="E19" s="77">
        <f t="shared" si="2"/>
        <v>-9959411</v>
      </c>
      <c r="F19" s="77">
        <f t="shared" si="2"/>
        <v>12283041</v>
      </c>
      <c r="G19" s="77">
        <f t="shared" si="2"/>
        <v>-744958</v>
      </c>
      <c r="H19" s="77">
        <f t="shared" si="2"/>
        <v>-5889981</v>
      </c>
      <c r="I19" s="77">
        <f t="shared" si="2"/>
        <v>5648102</v>
      </c>
      <c r="J19" s="77">
        <f t="shared" si="2"/>
        <v>-391540</v>
      </c>
      <c r="K19" s="77">
        <f t="shared" si="2"/>
        <v>-3519522</v>
      </c>
      <c r="L19" s="77">
        <f t="shared" si="2"/>
        <v>9373793</v>
      </c>
      <c r="M19" s="77">
        <f t="shared" si="2"/>
        <v>5462731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11110833</v>
      </c>
      <c r="W19" s="77">
        <f>IF(E10=E18,0,W10-W18)</f>
        <v>938234</v>
      </c>
      <c r="X19" s="77">
        <f t="shared" si="2"/>
        <v>10172599</v>
      </c>
      <c r="Y19" s="78">
        <f>+IF(W19&lt;&gt;0,(X19/W19)*100,0)</f>
        <v>1084.2283481519535</v>
      </c>
      <c r="Z19" s="79">
        <f t="shared" si="2"/>
        <v>-9959411</v>
      </c>
    </row>
    <row r="20" spans="1:26" ht="12.75">
      <c r="A20" s="58" t="s">
        <v>46</v>
      </c>
      <c r="B20" s="19">
        <v>12785842</v>
      </c>
      <c r="C20" s="19">
        <v>0</v>
      </c>
      <c r="D20" s="59">
        <v>11572000</v>
      </c>
      <c r="E20" s="60">
        <v>11572000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2009</v>
      </c>
      <c r="L20" s="60">
        <v>2874776</v>
      </c>
      <c r="M20" s="60">
        <v>2876785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2876785</v>
      </c>
      <c r="W20" s="60">
        <v>7714666</v>
      </c>
      <c r="X20" s="60">
        <v>-4837881</v>
      </c>
      <c r="Y20" s="61">
        <v>-62.71</v>
      </c>
      <c r="Z20" s="62">
        <v>11572000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-19580325</v>
      </c>
      <c r="C22" s="86">
        <f>SUM(C19:C21)</f>
        <v>0</v>
      </c>
      <c r="D22" s="87">
        <f aca="true" t="shared" si="3" ref="D22:Z22">SUM(D19:D21)</f>
        <v>1612589</v>
      </c>
      <c r="E22" s="88">
        <f t="shared" si="3"/>
        <v>1612589</v>
      </c>
      <c r="F22" s="88">
        <f t="shared" si="3"/>
        <v>12283041</v>
      </c>
      <c r="G22" s="88">
        <f t="shared" si="3"/>
        <v>-744958</v>
      </c>
      <c r="H22" s="88">
        <f t="shared" si="3"/>
        <v>-5889981</v>
      </c>
      <c r="I22" s="88">
        <f t="shared" si="3"/>
        <v>5648102</v>
      </c>
      <c r="J22" s="88">
        <f t="shared" si="3"/>
        <v>-391540</v>
      </c>
      <c r="K22" s="88">
        <f t="shared" si="3"/>
        <v>-3517513</v>
      </c>
      <c r="L22" s="88">
        <f t="shared" si="3"/>
        <v>12248569</v>
      </c>
      <c r="M22" s="88">
        <f t="shared" si="3"/>
        <v>8339516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13987618</v>
      </c>
      <c r="W22" s="88">
        <f t="shared" si="3"/>
        <v>8652900</v>
      </c>
      <c r="X22" s="88">
        <f t="shared" si="3"/>
        <v>5334718</v>
      </c>
      <c r="Y22" s="89">
        <f>+IF(W22&lt;&gt;0,(X22/W22)*100,0)</f>
        <v>61.65237088143859</v>
      </c>
      <c r="Z22" s="90">
        <f t="shared" si="3"/>
        <v>1612589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-19580325</v>
      </c>
      <c r="C24" s="75">
        <f>SUM(C22:C23)</f>
        <v>0</v>
      </c>
      <c r="D24" s="76">
        <f aca="true" t="shared" si="4" ref="D24:Z24">SUM(D22:D23)</f>
        <v>1612589</v>
      </c>
      <c r="E24" s="77">
        <f t="shared" si="4"/>
        <v>1612589</v>
      </c>
      <c r="F24" s="77">
        <f t="shared" si="4"/>
        <v>12283041</v>
      </c>
      <c r="G24" s="77">
        <f t="shared" si="4"/>
        <v>-744958</v>
      </c>
      <c r="H24" s="77">
        <f t="shared" si="4"/>
        <v>-5889981</v>
      </c>
      <c r="I24" s="77">
        <f t="shared" si="4"/>
        <v>5648102</v>
      </c>
      <c r="J24" s="77">
        <f t="shared" si="4"/>
        <v>-391540</v>
      </c>
      <c r="K24" s="77">
        <f t="shared" si="4"/>
        <v>-3517513</v>
      </c>
      <c r="L24" s="77">
        <f t="shared" si="4"/>
        <v>12248569</v>
      </c>
      <c r="M24" s="77">
        <f t="shared" si="4"/>
        <v>8339516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13987618</v>
      </c>
      <c r="W24" s="77">
        <f t="shared" si="4"/>
        <v>8652900</v>
      </c>
      <c r="X24" s="77">
        <f t="shared" si="4"/>
        <v>5334718</v>
      </c>
      <c r="Y24" s="78">
        <f>+IF(W24&lt;&gt;0,(X24/W24)*100,0)</f>
        <v>61.65237088143859</v>
      </c>
      <c r="Z24" s="79">
        <f t="shared" si="4"/>
        <v>1612589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112298296</v>
      </c>
      <c r="C27" s="22">
        <v>0</v>
      </c>
      <c r="D27" s="99">
        <v>12264828</v>
      </c>
      <c r="E27" s="100">
        <v>12264828</v>
      </c>
      <c r="F27" s="100">
        <v>892841</v>
      </c>
      <c r="G27" s="100">
        <v>49579</v>
      </c>
      <c r="H27" s="100">
        <v>379074</v>
      </c>
      <c r="I27" s="100">
        <v>1321494</v>
      </c>
      <c r="J27" s="100">
        <v>1967189</v>
      </c>
      <c r="K27" s="100">
        <v>4641378</v>
      </c>
      <c r="L27" s="100">
        <v>3629706</v>
      </c>
      <c r="M27" s="100">
        <v>10238273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11559767</v>
      </c>
      <c r="W27" s="100">
        <v>6132414</v>
      </c>
      <c r="X27" s="100">
        <v>5427353</v>
      </c>
      <c r="Y27" s="101">
        <v>88.5</v>
      </c>
      <c r="Z27" s="102">
        <v>12264828</v>
      </c>
    </row>
    <row r="28" spans="1:26" ht="12.75">
      <c r="A28" s="103" t="s">
        <v>46</v>
      </c>
      <c r="B28" s="19">
        <v>112298296</v>
      </c>
      <c r="C28" s="19">
        <v>0</v>
      </c>
      <c r="D28" s="59">
        <v>11572000</v>
      </c>
      <c r="E28" s="60">
        <v>11572000</v>
      </c>
      <c r="F28" s="60">
        <v>892841</v>
      </c>
      <c r="G28" s="60">
        <v>49579</v>
      </c>
      <c r="H28" s="60">
        <v>379074</v>
      </c>
      <c r="I28" s="60">
        <v>1321494</v>
      </c>
      <c r="J28" s="60">
        <v>1967189</v>
      </c>
      <c r="K28" s="60">
        <v>4641378</v>
      </c>
      <c r="L28" s="60">
        <v>3629707</v>
      </c>
      <c r="M28" s="60">
        <v>10238274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11559768</v>
      </c>
      <c r="W28" s="60">
        <v>5786000</v>
      </c>
      <c r="X28" s="60">
        <v>5773768</v>
      </c>
      <c r="Y28" s="61">
        <v>99.79</v>
      </c>
      <c r="Z28" s="62">
        <v>11572000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692828</v>
      </c>
      <c r="E31" s="60">
        <v>692828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346414</v>
      </c>
      <c r="X31" s="60">
        <v>-346414</v>
      </c>
      <c r="Y31" s="61">
        <v>-100</v>
      </c>
      <c r="Z31" s="62">
        <v>692828</v>
      </c>
    </row>
    <row r="32" spans="1:26" ht="12.75">
      <c r="A32" s="70" t="s">
        <v>54</v>
      </c>
      <c r="B32" s="22">
        <f>SUM(B28:B31)</f>
        <v>112298296</v>
      </c>
      <c r="C32" s="22">
        <f>SUM(C28:C31)</f>
        <v>0</v>
      </c>
      <c r="D32" s="99">
        <f aca="true" t="shared" si="5" ref="D32:Z32">SUM(D28:D31)</f>
        <v>12264828</v>
      </c>
      <c r="E32" s="100">
        <f t="shared" si="5"/>
        <v>12264828</v>
      </c>
      <c r="F32" s="100">
        <f t="shared" si="5"/>
        <v>892841</v>
      </c>
      <c r="G32" s="100">
        <f t="shared" si="5"/>
        <v>49579</v>
      </c>
      <c r="H32" s="100">
        <f t="shared" si="5"/>
        <v>379074</v>
      </c>
      <c r="I32" s="100">
        <f t="shared" si="5"/>
        <v>1321494</v>
      </c>
      <c r="J32" s="100">
        <f t="shared" si="5"/>
        <v>1967189</v>
      </c>
      <c r="K32" s="100">
        <f t="shared" si="5"/>
        <v>4641378</v>
      </c>
      <c r="L32" s="100">
        <f t="shared" si="5"/>
        <v>3629707</v>
      </c>
      <c r="M32" s="100">
        <f t="shared" si="5"/>
        <v>10238274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11559768</v>
      </c>
      <c r="W32" s="100">
        <f t="shared" si="5"/>
        <v>6132414</v>
      </c>
      <c r="X32" s="100">
        <f t="shared" si="5"/>
        <v>5427354</v>
      </c>
      <c r="Y32" s="101">
        <f>+IF(W32&lt;&gt;0,(X32/W32)*100,0)</f>
        <v>88.50273318141926</v>
      </c>
      <c r="Z32" s="102">
        <f t="shared" si="5"/>
        <v>12264828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14389203</v>
      </c>
      <c r="C35" s="19">
        <v>0</v>
      </c>
      <c r="D35" s="59">
        <v>11111944</v>
      </c>
      <c r="E35" s="60">
        <v>11111944</v>
      </c>
      <c r="F35" s="60">
        <v>29765269</v>
      </c>
      <c r="G35" s="60">
        <v>28642771</v>
      </c>
      <c r="H35" s="60">
        <v>26583711</v>
      </c>
      <c r="I35" s="60">
        <v>26583711</v>
      </c>
      <c r="J35" s="60">
        <v>21559026</v>
      </c>
      <c r="K35" s="60">
        <v>0</v>
      </c>
      <c r="L35" s="60">
        <v>0</v>
      </c>
      <c r="M35" s="60">
        <v>21559026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21559026</v>
      </c>
      <c r="W35" s="60">
        <v>5555972</v>
      </c>
      <c r="X35" s="60">
        <v>16003054</v>
      </c>
      <c r="Y35" s="61">
        <v>288.03</v>
      </c>
      <c r="Z35" s="62">
        <v>11111944</v>
      </c>
    </row>
    <row r="36" spans="1:26" ht="12.75">
      <c r="A36" s="58" t="s">
        <v>57</v>
      </c>
      <c r="B36" s="19">
        <v>115185628</v>
      </c>
      <c r="C36" s="19">
        <v>0</v>
      </c>
      <c r="D36" s="59">
        <v>148409608</v>
      </c>
      <c r="E36" s="60">
        <v>148409608</v>
      </c>
      <c r="F36" s="60">
        <v>137826711</v>
      </c>
      <c r="G36" s="60">
        <v>116282518</v>
      </c>
      <c r="H36" s="60">
        <v>114094375</v>
      </c>
      <c r="I36" s="60">
        <v>114094375</v>
      </c>
      <c r="J36" s="60">
        <v>124234525</v>
      </c>
      <c r="K36" s="60">
        <v>0</v>
      </c>
      <c r="L36" s="60">
        <v>0</v>
      </c>
      <c r="M36" s="60">
        <v>124234525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124234525</v>
      </c>
      <c r="W36" s="60">
        <v>74204804</v>
      </c>
      <c r="X36" s="60">
        <v>50029721</v>
      </c>
      <c r="Y36" s="61">
        <v>67.42</v>
      </c>
      <c r="Z36" s="62">
        <v>148409608</v>
      </c>
    </row>
    <row r="37" spans="1:26" ht="12.75">
      <c r="A37" s="58" t="s">
        <v>58</v>
      </c>
      <c r="B37" s="19">
        <v>11488922</v>
      </c>
      <c r="C37" s="19">
        <v>0</v>
      </c>
      <c r="D37" s="59">
        <v>1352228</v>
      </c>
      <c r="E37" s="60">
        <v>1352228</v>
      </c>
      <c r="F37" s="60">
        <v>10139947</v>
      </c>
      <c r="G37" s="60">
        <v>11138868</v>
      </c>
      <c r="H37" s="60">
        <v>15290558</v>
      </c>
      <c r="I37" s="60">
        <v>15290558</v>
      </c>
      <c r="J37" s="60">
        <v>12183025</v>
      </c>
      <c r="K37" s="60">
        <v>0</v>
      </c>
      <c r="L37" s="60">
        <v>0</v>
      </c>
      <c r="M37" s="60">
        <v>12183025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12183025</v>
      </c>
      <c r="W37" s="60">
        <v>676114</v>
      </c>
      <c r="X37" s="60">
        <v>11506911</v>
      </c>
      <c r="Y37" s="61">
        <v>1701.92</v>
      </c>
      <c r="Z37" s="62">
        <v>1352228</v>
      </c>
    </row>
    <row r="38" spans="1:26" ht="12.75">
      <c r="A38" s="58" t="s">
        <v>59</v>
      </c>
      <c r="B38" s="19">
        <v>1329793</v>
      </c>
      <c r="C38" s="19">
        <v>0</v>
      </c>
      <c r="D38" s="59">
        <v>1286117</v>
      </c>
      <c r="E38" s="60">
        <v>1286117</v>
      </c>
      <c r="F38" s="60">
        <v>3635636</v>
      </c>
      <c r="G38" s="60">
        <v>2678940</v>
      </c>
      <c r="H38" s="60">
        <v>2573129</v>
      </c>
      <c r="I38" s="60">
        <v>2573129</v>
      </c>
      <c r="J38" s="60">
        <v>2519148</v>
      </c>
      <c r="K38" s="60">
        <v>0</v>
      </c>
      <c r="L38" s="60">
        <v>0</v>
      </c>
      <c r="M38" s="60">
        <v>2519148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2519148</v>
      </c>
      <c r="W38" s="60">
        <v>643059</v>
      </c>
      <c r="X38" s="60">
        <v>1876089</v>
      </c>
      <c r="Y38" s="61">
        <v>291.74</v>
      </c>
      <c r="Z38" s="62">
        <v>1286117</v>
      </c>
    </row>
    <row r="39" spans="1:26" ht="12.75">
      <c r="A39" s="58" t="s">
        <v>60</v>
      </c>
      <c r="B39" s="19">
        <v>116756116</v>
      </c>
      <c r="C39" s="19">
        <v>0</v>
      </c>
      <c r="D39" s="59">
        <v>156883206</v>
      </c>
      <c r="E39" s="60">
        <v>156883206</v>
      </c>
      <c r="F39" s="60">
        <v>153816397</v>
      </c>
      <c r="G39" s="60">
        <v>131107481</v>
      </c>
      <c r="H39" s="60">
        <v>122814399</v>
      </c>
      <c r="I39" s="60">
        <v>122814399</v>
      </c>
      <c r="J39" s="60">
        <v>131091378</v>
      </c>
      <c r="K39" s="60">
        <v>0</v>
      </c>
      <c r="L39" s="60">
        <v>0</v>
      </c>
      <c r="M39" s="60">
        <v>131091378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131091378</v>
      </c>
      <c r="W39" s="60">
        <v>78441603</v>
      </c>
      <c r="X39" s="60">
        <v>52649775</v>
      </c>
      <c r="Y39" s="61">
        <v>67.12</v>
      </c>
      <c r="Z39" s="62">
        <v>156883206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-59659700</v>
      </c>
      <c r="C42" s="19">
        <v>0</v>
      </c>
      <c r="D42" s="59">
        <v>11690979</v>
      </c>
      <c r="E42" s="60">
        <v>11690979</v>
      </c>
      <c r="F42" s="60">
        <v>72877</v>
      </c>
      <c r="G42" s="60">
        <v>1012944</v>
      </c>
      <c r="H42" s="60">
        <v>1096100</v>
      </c>
      <c r="I42" s="60">
        <v>2181921</v>
      </c>
      <c r="J42" s="60">
        <v>2537859</v>
      </c>
      <c r="K42" s="60">
        <v>0</v>
      </c>
      <c r="L42" s="60">
        <v>3567120</v>
      </c>
      <c r="M42" s="60">
        <v>6104979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8286900</v>
      </c>
      <c r="W42" s="60">
        <v>15260967</v>
      </c>
      <c r="X42" s="60">
        <v>-6974067</v>
      </c>
      <c r="Y42" s="61">
        <v>-45.7</v>
      </c>
      <c r="Z42" s="62">
        <v>11690979</v>
      </c>
    </row>
    <row r="43" spans="1:26" ht="12.75">
      <c r="A43" s="58" t="s">
        <v>63</v>
      </c>
      <c r="B43" s="19">
        <v>35649680</v>
      </c>
      <c r="C43" s="19">
        <v>0</v>
      </c>
      <c r="D43" s="59">
        <v>-12264825</v>
      </c>
      <c r="E43" s="60">
        <v>-12264825</v>
      </c>
      <c r="F43" s="60">
        <v>-1015333</v>
      </c>
      <c r="G43" s="60">
        <v>-369873</v>
      </c>
      <c r="H43" s="60">
        <v>-379074</v>
      </c>
      <c r="I43" s="60">
        <v>-1764280</v>
      </c>
      <c r="J43" s="60">
        <v>-3834889</v>
      </c>
      <c r="K43" s="60">
        <v>0</v>
      </c>
      <c r="L43" s="60">
        <v>-603251</v>
      </c>
      <c r="M43" s="60">
        <v>-4438140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-6202420</v>
      </c>
      <c r="W43" s="60">
        <v>-5785998</v>
      </c>
      <c r="X43" s="60">
        <v>-416422</v>
      </c>
      <c r="Y43" s="61">
        <v>7.2</v>
      </c>
      <c r="Z43" s="62">
        <v>-12264825</v>
      </c>
    </row>
    <row r="44" spans="1:26" ht="12.75">
      <c r="A44" s="58" t="s">
        <v>64</v>
      </c>
      <c r="B44" s="19">
        <v>-603029</v>
      </c>
      <c r="C44" s="19">
        <v>0</v>
      </c>
      <c r="D44" s="59">
        <v>-662825</v>
      </c>
      <c r="E44" s="60">
        <v>-662825</v>
      </c>
      <c r="F44" s="60">
        <v>-52693</v>
      </c>
      <c r="G44" s="60">
        <v>-53848</v>
      </c>
      <c r="H44" s="60">
        <v>-53848</v>
      </c>
      <c r="I44" s="60">
        <v>-160389</v>
      </c>
      <c r="J44" s="60">
        <v>-53980</v>
      </c>
      <c r="K44" s="60">
        <v>0</v>
      </c>
      <c r="L44" s="60">
        <v>-54856</v>
      </c>
      <c r="M44" s="60">
        <v>-108836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-269225</v>
      </c>
      <c r="W44" s="60"/>
      <c r="X44" s="60">
        <v>-269225</v>
      </c>
      <c r="Y44" s="61">
        <v>0</v>
      </c>
      <c r="Z44" s="62">
        <v>-662825</v>
      </c>
    </row>
    <row r="45" spans="1:26" ht="12.75">
      <c r="A45" s="70" t="s">
        <v>65</v>
      </c>
      <c r="B45" s="22">
        <v>-21340199</v>
      </c>
      <c r="C45" s="22">
        <v>0</v>
      </c>
      <c r="D45" s="99">
        <v>2263328</v>
      </c>
      <c r="E45" s="100">
        <v>2263328</v>
      </c>
      <c r="F45" s="100">
        <v>406765</v>
      </c>
      <c r="G45" s="100">
        <v>995988</v>
      </c>
      <c r="H45" s="100">
        <v>1659166</v>
      </c>
      <c r="I45" s="100">
        <v>1659166</v>
      </c>
      <c r="J45" s="100">
        <v>308156</v>
      </c>
      <c r="K45" s="100">
        <v>308156</v>
      </c>
      <c r="L45" s="100">
        <v>3217169</v>
      </c>
      <c r="M45" s="100">
        <v>3217169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3217169</v>
      </c>
      <c r="W45" s="100">
        <v>12974968</v>
      </c>
      <c r="X45" s="100">
        <v>-9757799</v>
      </c>
      <c r="Y45" s="101">
        <v>-75.2</v>
      </c>
      <c r="Z45" s="102">
        <v>2263328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-1269974</v>
      </c>
      <c r="C49" s="52">
        <v>0</v>
      </c>
      <c r="D49" s="129">
        <v>170676</v>
      </c>
      <c r="E49" s="54">
        <v>144418</v>
      </c>
      <c r="F49" s="54">
        <v>0</v>
      </c>
      <c r="G49" s="54">
        <v>0</v>
      </c>
      <c r="H49" s="54">
        <v>0</v>
      </c>
      <c r="I49" s="54">
        <v>336963</v>
      </c>
      <c r="J49" s="54">
        <v>0</v>
      </c>
      <c r="K49" s="54">
        <v>0</v>
      </c>
      <c r="L49" s="54">
        <v>0</v>
      </c>
      <c r="M49" s="54">
        <v>76483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1105800</v>
      </c>
      <c r="W49" s="54">
        <v>7634168</v>
      </c>
      <c r="X49" s="54">
        <v>0</v>
      </c>
      <c r="Y49" s="54">
        <v>8198534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39.1964604721709</v>
      </c>
      <c r="C58" s="5">
        <f>IF(C67=0,0,+(C76/C67)*100)</f>
        <v>0</v>
      </c>
      <c r="D58" s="6">
        <f aca="true" t="shared" si="6" ref="D58:Z58">IF(D67=0,0,+(D76/D67)*100)</f>
        <v>68.94823985969036</v>
      </c>
      <c r="E58" s="7">
        <f t="shared" si="6"/>
        <v>68.94823985969036</v>
      </c>
      <c r="F58" s="7">
        <f t="shared" si="6"/>
        <v>48.86302364536978</v>
      </c>
      <c r="G58" s="7">
        <f t="shared" si="6"/>
        <v>135.06917210018526</v>
      </c>
      <c r="H58" s="7">
        <f t="shared" si="6"/>
        <v>358.1994789011157</v>
      </c>
      <c r="I58" s="7">
        <f t="shared" si="6"/>
        <v>223.64642085294767</v>
      </c>
      <c r="J58" s="7">
        <f t="shared" si="6"/>
        <v>40.007400141450624</v>
      </c>
      <c r="K58" s="7">
        <f t="shared" si="6"/>
        <v>0</v>
      </c>
      <c r="L58" s="7">
        <f t="shared" si="6"/>
        <v>1113.5587232198375</v>
      </c>
      <c r="M58" s="7">
        <f t="shared" si="6"/>
        <v>274.67840361294566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248.52466391998234</v>
      </c>
      <c r="W58" s="7">
        <f t="shared" si="6"/>
        <v>80.98164318188682</v>
      </c>
      <c r="X58" s="7">
        <f t="shared" si="6"/>
        <v>0</v>
      </c>
      <c r="Y58" s="7">
        <f t="shared" si="6"/>
        <v>0</v>
      </c>
      <c r="Z58" s="8">
        <f t="shared" si="6"/>
        <v>68.94823985969036</v>
      </c>
    </row>
    <row r="59" spans="1:26" ht="12.75">
      <c r="A59" s="37" t="s">
        <v>31</v>
      </c>
      <c r="B59" s="9">
        <f aca="true" t="shared" si="7" ref="B59:Z66">IF(B68=0,0,+(B77/B68)*100)</f>
        <v>38.336487757390884</v>
      </c>
      <c r="C59" s="9">
        <f t="shared" si="7"/>
        <v>0</v>
      </c>
      <c r="D59" s="2">
        <f t="shared" si="7"/>
        <v>70.00005218794075</v>
      </c>
      <c r="E59" s="10">
        <f t="shared" si="7"/>
        <v>70.00005218794075</v>
      </c>
      <c r="F59" s="10">
        <f t="shared" si="7"/>
        <v>48.67434156340941</v>
      </c>
      <c r="G59" s="10">
        <f t="shared" si="7"/>
        <v>136.5093222846996</v>
      </c>
      <c r="H59" s="10">
        <f t="shared" si="7"/>
        <v>361.88605626005113</v>
      </c>
      <c r="I59" s="10">
        <f t="shared" si="7"/>
        <v>226.43318872106897</v>
      </c>
      <c r="J59" s="10">
        <f t="shared" si="7"/>
        <v>41.42543899316463</v>
      </c>
      <c r="K59" s="10">
        <f t="shared" si="7"/>
        <v>0</v>
      </c>
      <c r="L59" s="10">
        <f t="shared" si="7"/>
        <v>1140.8322032344154</v>
      </c>
      <c r="M59" s="10">
        <f t="shared" si="7"/>
        <v>284.07806439560994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254.26593236865546</v>
      </c>
      <c r="W59" s="10">
        <f t="shared" si="7"/>
        <v>85.96441288846415</v>
      </c>
      <c r="X59" s="10">
        <f t="shared" si="7"/>
        <v>0</v>
      </c>
      <c r="Y59" s="10">
        <f t="shared" si="7"/>
        <v>0</v>
      </c>
      <c r="Z59" s="11">
        <f t="shared" si="7"/>
        <v>70.00005218794075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-21.086584939991546</v>
      </c>
      <c r="E60" s="13">
        <f t="shared" si="7"/>
        <v>-21.086584939991546</v>
      </c>
      <c r="F60" s="13">
        <f t="shared" si="7"/>
        <v>59.15352365741665</v>
      </c>
      <c r="G60" s="13">
        <f t="shared" si="7"/>
        <v>77.53694581280787</v>
      </c>
      <c r="H60" s="13">
        <f t="shared" si="7"/>
        <v>0</v>
      </c>
      <c r="I60" s="13">
        <f t="shared" si="7"/>
        <v>45.504320865492446</v>
      </c>
      <c r="J60" s="13">
        <f t="shared" si="7"/>
        <v>29.2807881773399</v>
      </c>
      <c r="K60" s="13">
        <f t="shared" si="7"/>
        <v>0</v>
      </c>
      <c r="L60" s="13">
        <f t="shared" si="7"/>
        <v>0</v>
      </c>
      <c r="M60" s="13">
        <f t="shared" si="7"/>
        <v>9.760262725779967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27.593470247498686</v>
      </c>
      <c r="W60" s="13">
        <f t="shared" si="7"/>
        <v>211.57683198162633</v>
      </c>
      <c r="X60" s="13">
        <f t="shared" si="7"/>
        <v>0</v>
      </c>
      <c r="Y60" s="13">
        <f t="shared" si="7"/>
        <v>0</v>
      </c>
      <c r="Z60" s="14">
        <f t="shared" si="7"/>
        <v>-21.086584939991546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80.00139460288683</v>
      </c>
      <c r="E64" s="13">
        <f t="shared" si="7"/>
        <v>80.00139460288683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79.99728629579376</v>
      </c>
      <c r="X64" s="13">
        <f t="shared" si="7"/>
        <v>0</v>
      </c>
      <c r="Y64" s="13">
        <f t="shared" si="7"/>
        <v>0</v>
      </c>
      <c r="Z64" s="14">
        <f t="shared" si="7"/>
        <v>80.00139460288683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4760861</v>
      </c>
      <c r="C67" s="24"/>
      <c r="D67" s="25">
        <v>5319093</v>
      </c>
      <c r="E67" s="26">
        <v>5319093</v>
      </c>
      <c r="F67" s="26">
        <v>278194</v>
      </c>
      <c r="G67" s="26">
        <v>207815</v>
      </c>
      <c r="H67" s="26">
        <v>498178</v>
      </c>
      <c r="I67" s="26">
        <v>984187</v>
      </c>
      <c r="J67" s="26">
        <v>518909</v>
      </c>
      <c r="K67" s="26">
        <v>204996</v>
      </c>
      <c r="L67" s="26">
        <v>212284</v>
      </c>
      <c r="M67" s="26">
        <v>936189</v>
      </c>
      <c r="N67" s="26"/>
      <c r="O67" s="26"/>
      <c r="P67" s="26"/>
      <c r="Q67" s="26"/>
      <c r="R67" s="26"/>
      <c r="S67" s="26"/>
      <c r="T67" s="26"/>
      <c r="U67" s="26"/>
      <c r="V67" s="26">
        <v>1920376</v>
      </c>
      <c r="W67" s="26">
        <v>2781092</v>
      </c>
      <c r="X67" s="26"/>
      <c r="Y67" s="25"/>
      <c r="Z67" s="27">
        <v>5319093</v>
      </c>
    </row>
    <row r="68" spans="1:26" ht="12.75" hidden="1">
      <c r="A68" s="37" t="s">
        <v>31</v>
      </c>
      <c r="B68" s="19">
        <v>4694465</v>
      </c>
      <c r="C68" s="19"/>
      <c r="D68" s="20">
        <v>5173609</v>
      </c>
      <c r="E68" s="21">
        <v>5173609</v>
      </c>
      <c r="F68" s="21">
        <v>273185</v>
      </c>
      <c r="G68" s="21">
        <v>202740</v>
      </c>
      <c r="H68" s="21">
        <v>493103</v>
      </c>
      <c r="I68" s="21">
        <v>969028</v>
      </c>
      <c r="J68" s="21">
        <v>497559</v>
      </c>
      <c r="K68" s="21">
        <v>199921</v>
      </c>
      <c r="L68" s="21">
        <v>207209</v>
      </c>
      <c r="M68" s="21">
        <v>904689</v>
      </c>
      <c r="N68" s="21"/>
      <c r="O68" s="21"/>
      <c r="P68" s="21"/>
      <c r="Q68" s="21"/>
      <c r="R68" s="21"/>
      <c r="S68" s="21"/>
      <c r="T68" s="21"/>
      <c r="U68" s="21"/>
      <c r="V68" s="21">
        <v>1873717</v>
      </c>
      <c r="W68" s="21">
        <v>2585599</v>
      </c>
      <c r="X68" s="21"/>
      <c r="Y68" s="20"/>
      <c r="Z68" s="23">
        <v>5173609</v>
      </c>
    </row>
    <row r="69" spans="1:26" ht="12.75" hidden="1">
      <c r="A69" s="38" t="s">
        <v>32</v>
      </c>
      <c r="B69" s="19">
        <v>66396</v>
      </c>
      <c r="C69" s="19"/>
      <c r="D69" s="20">
        <v>-217636</v>
      </c>
      <c r="E69" s="21">
        <v>-217636</v>
      </c>
      <c r="F69" s="21">
        <v>5009</v>
      </c>
      <c r="G69" s="21">
        <v>5075</v>
      </c>
      <c r="H69" s="21">
        <v>5075</v>
      </c>
      <c r="I69" s="21">
        <v>15159</v>
      </c>
      <c r="J69" s="21">
        <v>5075</v>
      </c>
      <c r="K69" s="21">
        <v>5075</v>
      </c>
      <c r="L69" s="21">
        <v>5075</v>
      </c>
      <c r="M69" s="21">
        <v>15225</v>
      </c>
      <c r="N69" s="21"/>
      <c r="O69" s="21"/>
      <c r="P69" s="21"/>
      <c r="Q69" s="21"/>
      <c r="R69" s="21"/>
      <c r="S69" s="21"/>
      <c r="T69" s="21"/>
      <c r="U69" s="21"/>
      <c r="V69" s="21">
        <v>30384</v>
      </c>
      <c r="W69" s="21">
        <v>13933</v>
      </c>
      <c r="X69" s="21"/>
      <c r="Y69" s="20"/>
      <c r="Z69" s="23">
        <v>-217636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-22917</v>
      </c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57364</v>
      </c>
      <c r="E73" s="21">
        <v>57364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36850</v>
      </c>
      <c r="X73" s="21"/>
      <c r="Y73" s="20"/>
      <c r="Z73" s="23">
        <v>57364</v>
      </c>
    </row>
    <row r="74" spans="1:26" ht="12.75" hidden="1">
      <c r="A74" s="39" t="s">
        <v>107</v>
      </c>
      <c r="B74" s="19">
        <v>66396</v>
      </c>
      <c r="C74" s="19"/>
      <c r="D74" s="20">
        <v>-275000</v>
      </c>
      <c r="E74" s="21">
        <v>-275000</v>
      </c>
      <c r="F74" s="21">
        <v>5009</v>
      </c>
      <c r="G74" s="21">
        <v>5075</v>
      </c>
      <c r="H74" s="21">
        <v>5075</v>
      </c>
      <c r="I74" s="21">
        <v>15159</v>
      </c>
      <c r="J74" s="21">
        <v>5075</v>
      </c>
      <c r="K74" s="21">
        <v>5075</v>
      </c>
      <c r="L74" s="21">
        <v>5075</v>
      </c>
      <c r="M74" s="21">
        <v>15225</v>
      </c>
      <c r="N74" s="21"/>
      <c r="O74" s="21"/>
      <c r="P74" s="21"/>
      <c r="Q74" s="21"/>
      <c r="R74" s="21"/>
      <c r="S74" s="21"/>
      <c r="T74" s="21"/>
      <c r="U74" s="21"/>
      <c r="V74" s="21">
        <v>30384</v>
      </c>
      <c r="W74" s="21"/>
      <c r="X74" s="21"/>
      <c r="Y74" s="20"/>
      <c r="Z74" s="23">
        <v>-275000</v>
      </c>
    </row>
    <row r="75" spans="1:26" ht="12.75" hidden="1">
      <c r="A75" s="40" t="s">
        <v>110</v>
      </c>
      <c r="B75" s="28"/>
      <c r="C75" s="28"/>
      <c r="D75" s="29">
        <v>363120</v>
      </c>
      <c r="E75" s="30">
        <v>363120</v>
      </c>
      <c r="F75" s="30"/>
      <c r="G75" s="30"/>
      <c r="H75" s="30"/>
      <c r="I75" s="30"/>
      <c r="J75" s="30">
        <v>16275</v>
      </c>
      <c r="K75" s="30"/>
      <c r="L75" s="30"/>
      <c r="M75" s="30">
        <v>16275</v>
      </c>
      <c r="N75" s="30"/>
      <c r="O75" s="30"/>
      <c r="P75" s="30"/>
      <c r="Q75" s="30"/>
      <c r="R75" s="30"/>
      <c r="S75" s="30"/>
      <c r="T75" s="30"/>
      <c r="U75" s="30"/>
      <c r="V75" s="30">
        <v>16275</v>
      </c>
      <c r="W75" s="30">
        <v>181560</v>
      </c>
      <c r="X75" s="30"/>
      <c r="Y75" s="29"/>
      <c r="Z75" s="31">
        <v>363120</v>
      </c>
    </row>
    <row r="76" spans="1:26" ht="12.75" hidden="1">
      <c r="A76" s="42" t="s">
        <v>288</v>
      </c>
      <c r="B76" s="32">
        <v>1866089</v>
      </c>
      <c r="C76" s="32"/>
      <c r="D76" s="33">
        <v>3667421</v>
      </c>
      <c r="E76" s="34">
        <v>3667421</v>
      </c>
      <c r="F76" s="34">
        <v>135934</v>
      </c>
      <c r="G76" s="34">
        <v>280694</v>
      </c>
      <c r="H76" s="34">
        <v>1784471</v>
      </c>
      <c r="I76" s="34">
        <v>2201099</v>
      </c>
      <c r="J76" s="34">
        <v>207602</v>
      </c>
      <c r="K76" s="34"/>
      <c r="L76" s="34">
        <v>2363907</v>
      </c>
      <c r="M76" s="34">
        <v>2571509</v>
      </c>
      <c r="N76" s="34"/>
      <c r="O76" s="34"/>
      <c r="P76" s="34"/>
      <c r="Q76" s="34"/>
      <c r="R76" s="34"/>
      <c r="S76" s="34"/>
      <c r="T76" s="34"/>
      <c r="U76" s="34"/>
      <c r="V76" s="34">
        <v>4772608</v>
      </c>
      <c r="W76" s="34">
        <v>2252174</v>
      </c>
      <c r="X76" s="34"/>
      <c r="Y76" s="33"/>
      <c r="Z76" s="35">
        <v>3667421</v>
      </c>
    </row>
    <row r="77" spans="1:26" ht="12.75" hidden="1">
      <c r="A77" s="37" t="s">
        <v>31</v>
      </c>
      <c r="B77" s="19">
        <v>1799693</v>
      </c>
      <c r="C77" s="19"/>
      <c r="D77" s="20">
        <v>3621529</v>
      </c>
      <c r="E77" s="21">
        <v>3621529</v>
      </c>
      <c r="F77" s="21">
        <v>132971</v>
      </c>
      <c r="G77" s="21">
        <v>276759</v>
      </c>
      <c r="H77" s="21">
        <v>1784471</v>
      </c>
      <c r="I77" s="21">
        <v>2194201</v>
      </c>
      <c r="J77" s="21">
        <v>206116</v>
      </c>
      <c r="K77" s="21"/>
      <c r="L77" s="21">
        <v>2363907</v>
      </c>
      <c r="M77" s="21">
        <v>2570023</v>
      </c>
      <c r="N77" s="21"/>
      <c r="O77" s="21"/>
      <c r="P77" s="21"/>
      <c r="Q77" s="21"/>
      <c r="R77" s="21"/>
      <c r="S77" s="21"/>
      <c r="T77" s="21"/>
      <c r="U77" s="21"/>
      <c r="V77" s="21">
        <v>4764224</v>
      </c>
      <c r="W77" s="21">
        <v>2222695</v>
      </c>
      <c r="X77" s="21"/>
      <c r="Y77" s="20"/>
      <c r="Z77" s="23">
        <v>3621529</v>
      </c>
    </row>
    <row r="78" spans="1:26" ht="12.75" hidden="1">
      <c r="A78" s="38" t="s">
        <v>32</v>
      </c>
      <c r="B78" s="19">
        <v>66396</v>
      </c>
      <c r="C78" s="19"/>
      <c r="D78" s="20">
        <v>45892</v>
      </c>
      <c r="E78" s="21">
        <v>45892</v>
      </c>
      <c r="F78" s="21">
        <v>2963</v>
      </c>
      <c r="G78" s="21">
        <v>3935</v>
      </c>
      <c r="H78" s="21"/>
      <c r="I78" s="21">
        <v>6898</v>
      </c>
      <c r="J78" s="21">
        <v>1486</v>
      </c>
      <c r="K78" s="21"/>
      <c r="L78" s="21"/>
      <c r="M78" s="21">
        <v>1486</v>
      </c>
      <c r="N78" s="21"/>
      <c r="O78" s="21"/>
      <c r="P78" s="21"/>
      <c r="Q78" s="21"/>
      <c r="R78" s="21"/>
      <c r="S78" s="21"/>
      <c r="T78" s="21"/>
      <c r="U78" s="21"/>
      <c r="V78" s="21">
        <v>8384</v>
      </c>
      <c r="W78" s="21">
        <v>29479</v>
      </c>
      <c r="X78" s="21"/>
      <c r="Y78" s="20"/>
      <c r="Z78" s="23">
        <v>45892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66396</v>
      </c>
      <c r="C82" s="19"/>
      <c r="D82" s="20">
        <v>45892</v>
      </c>
      <c r="E82" s="21">
        <v>45892</v>
      </c>
      <c r="F82" s="21">
        <v>2963</v>
      </c>
      <c r="G82" s="21">
        <v>3935</v>
      </c>
      <c r="H82" s="21"/>
      <c r="I82" s="21">
        <v>6898</v>
      </c>
      <c r="J82" s="21">
        <v>1486</v>
      </c>
      <c r="K82" s="21"/>
      <c r="L82" s="21"/>
      <c r="M82" s="21">
        <v>1486</v>
      </c>
      <c r="N82" s="21"/>
      <c r="O82" s="21"/>
      <c r="P82" s="21"/>
      <c r="Q82" s="21"/>
      <c r="R82" s="21"/>
      <c r="S82" s="21"/>
      <c r="T82" s="21"/>
      <c r="U82" s="21"/>
      <c r="V82" s="21">
        <v>8384</v>
      </c>
      <c r="W82" s="21">
        <v>29479</v>
      </c>
      <c r="X82" s="21"/>
      <c r="Y82" s="20"/>
      <c r="Z82" s="23">
        <v>45892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84000</v>
      </c>
      <c r="F22" s="345">
        <f t="shared" si="6"/>
        <v>84000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42000</v>
      </c>
      <c r="Y22" s="345">
        <f t="shared" si="6"/>
        <v>-42000</v>
      </c>
      <c r="Z22" s="336">
        <f>+IF(X22&lt;&gt;0,+(Y22/X22)*100,0)</f>
        <v>-100</v>
      </c>
      <c r="AA22" s="350">
        <f>SUM(AA23:AA32)</f>
        <v>84000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84000</v>
      </c>
      <c r="F32" s="59">
        <v>84000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42000</v>
      </c>
      <c r="Y32" s="59">
        <v>-42000</v>
      </c>
      <c r="Z32" s="61">
        <v>-100</v>
      </c>
      <c r="AA32" s="62">
        <v>84000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350000</v>
      </c>
      <c r="F40" s="345">
        <f t="shared" si="9"/>
        <v>350000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175000</v>
      </c>
      <c r="Y40" s="345">
        <f t="shared" si="9"/>
        <v>-175000</v>
      </c>
      <c r="Z40" s="336">
        <f>+IF(X40&lt;&gt;0,+(Y40/X40)*100,0)</f>
        <v>-100</v>
      </c>
      <c r="AA40" s="350">
        <f>SUM(AA41:AA49)</f>
        <v>350000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350000</v>
      </c>
      <c r="F49" s="53">
        <v>350000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175000</v>
      </c>
      <c r="Y49" s="53">
        <v>-175000</v>
      </c>
      <c r="Z49" s="94">
        <v>-100</v>
      </c>
      <c r="AA49" s="95">
        <v>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434000</v>
      </c>
      <c r="F60" s="264">
        <f t="shared" si="14"/>
        <v>434000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217000</v>
      </c>
      <c r="Y60" s="264">
        <f t="shared" si="14"/>
        <v>-217000</v>
      </c>
      <c r="Z60" s="337">
        <f>+IF(X60&lt;&gt;0,+(Y60/X60)*100,0)</f>
        <v>-100</v>
      </c>
      <c r="AA60" s="232">
        <f>+AA57+AA54+AA51+AA40+AA37+AA34+AA22+AA5</f>
        <v>434000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45407322</v>
      </c>
      <c r="D5" s="153">
        <f>SUM(D6:D8)</f>
        <v>0</v>
      </c>
      <c r="E5" s="154">
        <f t="shared" si="0"/>
        <v>43839089</v>
      </c>
      <c r="F5" s="100">
        <f t="shared" si="0"/>
        <v>43839089</v>
      </c>
      <c r="G5" s="100">
        <f t="shared" si="0"/>
        <v>3746479</v>
      </c>
      <c r="H5" s="100">
        <f t="shared" si="0"/>
        <v>312022</v>
      </c>
      <c r="I5" s="100">
        <f t="shared" si="0"/>
        <v>1705183</v>
      </c>
      <c r="J5" s="100">
        <f t="shared" si="0"/>
        <v>5763684</v>
      </c>
      <c r="K5" s="100">
        <f t="shared" si="0"/>
        <v>969762</v>
      </c>
      <c r="L5" s="100">
        <f t="shared" si="0"/>
        <v>300409</v>
      </c>
      <c r="M5" s="100">
        <f t="shared" si="0"/>
        <v>6485412</v>
      </c>
      <c r="N5" s="100">
        <f t="shared" si="0"/>
        <v>7755583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13519267</v>
      </c>
      <c r="X5" s="100">
        <f t="shared" si="0"/>
        <v>16792849</v>
      </c>
      <c r="Y5" s="100">
        <f t="shared" si="0"/>
        <v>-3273582</v>
      </c>
      <c r="Z5" s="137">
        <f>+IF(X5&lt;&gt;0,+(Y5/X5)*100,0)</f>
        <v>-19.49390481627031</v>
      </c>
      <c r="AA5" s="153">
        <f>SUM(AA6:AA8)</f>
        <v>43839089</v>
      </c>
    </row>
    <row r="6" spans="1:27" ht="12.75">
      <c r="A6" s="138" t="s">
        <v>75</v>
      </c>
      <c r="B6" s="136"/>
      <c r="C6" s="155">
        <v>12785842</v>
      </c>
      <c r="D6" s="155"/>
      <c r="E6" s="156"/>
      <c r="F6" s="60"/>
      <c r="G6" s="60"/>
      <c r="H6" s="60"/>
      <c r="I6" s="60"/>
      <c r="J6" s="60"/>
      <c r="K6" s="60"/>
      <c r="L6" s="60"/>
      <c r="M6" s="60">
        <v>2720750</v>
      </c>
      <c r="N6" s="60">
        <v>2720750</v>
      </c>
      <c r="O6" s="60"/>
      <c r="P6" s="60"/>
      <c r="Q6" s="60"/>
      <c r="R6" s="60"/>
      <c r="S6" s="60"/>
      <c r="T6" s="60"/>
      <c r="U6" s="60"/>
      <c r="V6" s="60"/>
      <c r="W6" s="60">
        <v>2720750</v>
      </c>
      <c r="X6" s="60">
        <v>4081128</v>
      </c>
      <c r="Y6" s="60">
        <v>-1360378</v>
      </c>
      <c r="Z6" s="140">
        <v>-33.33</v>
      </c>
      <c r="AA6" s="155"/>
    </row>
    <row r="7" spans="1:27" ht="12.75">
      <c r="A7" s="138" t="s">
        <v>76</v>
      </c>
      <c r="B7" s="136"/>
      <c r="C7" s="157">
        <v>19079662</v>
      </c>
      <c r="D7" s="157"/>
      <c r="E7" s="158">
        <v>43839089</v>
      </c>
      <c r="F7" s="159">
        <v>43839089</v>
      </c>
      <c r="G7" s="159">
        <v>3746479</v>
      </c>
      <c r="H7" s="159">
        <v>312022</v>
      </c>
      <c r="I7" s="159">
        <v>1705183</v>
      </c>
      <c r="J7" s="159">
        <v>5763684</v>
      </c>
      <c r="K7" s="159">
        <v>969762</v>
      </c>
      <c r="L7" s="159">
        <v>300409</v>
      </c>
      <c r="M7" s="159">
        <v>3764662</v>
      </c>
      <c r="N7" s="159">
        <v>5034833</v>
      </c>
      <c r="O7" s="159"/>
      <c r="P7" s="159"/>
      <c r="Q7" s="159"/>
      <c r="R7" s="159"/>
      <c r="S7" s="159"/>
      <c r="T7" s="159"/>
      <c r="U7" s="159"/>
      <c r="V7" s="159"/>
      <c r="W7" s="159">
        <v>10798517</v>
      </c>
      <c r="X7" s="159">
        <v>12711721</v>
      </c>
      <c r="Y7" s="159">
        <v>-1913204</v>
      </c>
      <c r="Z7" s="141">
        <v>-15.05</v>
      </c>
      <c r="AA7" s="157">
        <v>43839089</v>
      </c>
    </row>
    <row r="8" spans="1:27" ht="12.75">
      <c r="A8" s="138" t="s">
        <v>77</v>
      </c>
      <c r="B8" s="136"/>
      <c r="C8" s="155">
        <v>13541818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680247</v>
      </c>
      <c r="F9" s="100">
        <f t="shared" si="1"/>
        <v>680247</v>
      </c>
      <c r="G9" s="100">
        <f t="shared" si="1"/>
        <v>3402148</v>
      </c>
      <c r="H9" s="100">
        <f t="shared" si="1"/>
        <v>0</v>
      </c>
      <c r="I9" s="100">
        <f t="shared" si="1"/>
        <v>577945</v>
      </c>
      <c r="J9" s="100">
        <f t="shared" si="1"/>
        <v>3980093</v>
      </c>
      <c r="K9" s="100">
        <f t="shared" si="1"/>
        <v>109604</v>
      </c>
      <c r="L9" s="100">
        <f t="shared" si="1"/>
        <v>2009</v>
      </c>
      <c r="M9" s="100">
        <f t="shared" si="1"/>
        <v>2812542</v>
      </c>
      <c r="N9" s="100">
        <f t="shared" si="1"/>
        <v>2924155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6904248</v>
      </c>
      <c r="X9" s="100">
        <f t="shared" si="1"/>
        <v>718018</v>
      </c>
      <c r="Y9" s="100">
        <f t="shared" si="1"/>
        <v>6186230</v>
      </c>
      <c r="Z9" s="137">
        <f>+IF(X9&lt;&gt;0,+(Y9/X9)*100,0)</f>
        <v>861.570322749569</v>
      </c>
      <c r="AA9" s="153">
        <f>SUM(AA10:AA14)</f>
        <v>680247</v>
      </c>
    </row>
    <row r="10" spans="1:27" ht="12.75">
      <c r="A10" s="138" t="s">
        <v>79</v>
      </c>
      <c r="B10" s="136"/>
      <c r="C10" s="155"/>
      <c r="D10" s="155"/>
      <c r="E10" s="156">
        <v>680247</v>
      </c>
      <c r="F10" s="60">
        <v>680247</v>
      </c>
      <c r="G10" s="60">
        <v>3402148</v>
      </c>
      <c r="H10" s="60"/>
      <c r="I10" s="60">
        <v>577945</v>
      </c>
      <c r="J10" s="60">
        <v>3980093</v>
      </c>
      <c r="K10" s="60">
        <v>109604</v>
      </c>
      <c r="L10" s="60">
        <v>2009</v>
      </c>
      <c r="M10" s="60">
        <v>2812542</v>
      </c>
      <c r="N10" s="60">
        <v>2924155</v>
      </c>
      <c r="O10" s="60"/>
      <c r="P10" s="60"/>
      <c r="Q10" s="60"/>
      <c r="R10" s="60"/>
      <c r="S10" s="60"/>
      <c r="T10" s="60"/>
      <c r="U10" s="60"/>
      <c r="V10" s="60"/>
      <c r="W10" s="60">
        <v>6904248</v>
      </c>
      <c r="X10" s="60">
        <v>568018</v>
      </c>
      <c r="Y10" s="60">
        <v>6336230</v>
      </c>
      <c r="Z10" s="140">
        <v>1115.5</v>
      </c>
      <c r="AA10" s="155">
        <v>680247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150000</v>
      </c>
      <c r="Y11" s="60">
        <v>-150000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12865422</v>
      </c>
      <c r="D15" s="153">
        <f>SUM(D16:D18)</f>
        <v>0</v>
      </c>
      <c r="E15" s="154">
        <f t="shared" si="2"/>
        <v>11668963</v>
      </c>
      <c r="F15" s="100">
        <f t="shared" si="2"/>
        <v>11668963</v>
      </c>
      <c r="G15" s="100">
        <f t="shared" si="2"/>
        <v>6805250</v>
      </c>
      <c r="H15" s="100">
        <f t="shared" si="2"/>
        <v>2166</v>
      </c>
      <c r="I15" s="100">
        <f t="shared" si="2"/>
        <v>1797059</v>
      </c>
      <c r="J15" s="100">
        <f t="shared" si="2"/>
        <v>8604475</v>
      </c>
      <c r="K15" s="100">
        <f t="shared" si="2"/>
        <v>2150652</v>
      </c>
      <c r="L15" s="100">
        <f t="shared" si="2"/>
        <v>3247</v>
      </c>
      <c r="M15" s="100">
        <f t="shared" si="2"/>
        <v>6250414</v>
      </c>
      <c r="N15" s="100">
        <f t="shared" si="2"/>
        <v>8404313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17008788</v>
      </c>
      <c r="X15" s="100">
        <f t="shared" si="2"/>
        <v>10487118</v>
      </c>
      <c r="Y15" s="100">
        <f t="shared" si="2"/>
        <v>6521670</v>
      </c>
      <c r="Z15" s="137">
        <f>+IF(X15&lt;&gt;0,+(Y15/X15)*100,0)</f>
        <v>62.18743795959958</v>
      </c>
      <c r="AA15" s="153">
        <f>SUM(AA16:AA18)</f>
        <v>11668963</v>
      </c>
    </row>
    <row r="16" spans="1:27" ht="12.75">
      <c r="A16" s="138" t="s">
        <v>85</v>
      </c>
      <c r="B16" s="136"/>
      <c r="C16" s="155">
        <v>12865422</v>
      </c>
      <c r="D16" s="155"/>
      <c r="E16" s="156">
        <v>11572000</v>
      </c>
      <c r="F16" s="60">
        <v>11572000</v>
      </c>
      <c r="G16" s="60">
        <v>6805250</v>
      </c>
      <c r="H16" s="60">
        <v>2166</v>
      </c>
      <c r="I16" s="60">
        <v>1797059</v>
      </c>
      <c r="J16" s="60">
        <v>8604475</v>
      </c>
      <c r="K16" s="60">
        <v>2150652</v>
      </c>
      <c r="L16" s="60">
        <v>3247</v>
      </c>
      <c r="M16" s="60">
        <v>6250414</v>
      </c>
      <c r="N16" s="60">
        <v>8404313</v>
      </c>
      <c r="O16" s="60"/>
      <c r="P16" s="60"/>
      <c r="Q16" s="60"/>
      <c r="R16" s="60"/>
      <c r="S16" s="60"/>
      <c r="T16" s="60"/>
      <c r="U16" s="60"/>
      <c r="V16" s="60"/>
      <c r="W16" s="60">
        <v>17008788</v>
      </c>
      <c r="X16" s="60">
        <v>4661124</v>
      </c>
      <c r="Y16" s="60">
        <v>12347664</v>
      </c>
      <c r="Z16" s="140">
        <v>264.91</v>
      </c>
      <c r="AA16" s="155">
        <v>11572000</v>
      </c>
    </row>
    <row r="17" spans="1:27" ht="12.75">
      <c r="A17" s="138" t="s">
        <v>86</v>
      </c>
      <c r="B17" s="136"/>
      <c r="C17" s="155"/>
      <c r="D17" s="155"/>
      <c r="E17" s="156">
        <v>96963</v>
      </c>
      <c r="F17" s="60">
        <v>96963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5825994</v>
      </c>
      <c r="Y17" s="60">
        <v>-5825994</v>
      </c>
      <c r="Z17" s="140">
        <v>-100</v>
      </c>
      <c r="AA17" s="155">
        <v>96963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57364</v>
      </c>
      <c r="F19" s="100">
        <f t="shared" si="3"/>
        <v>57364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36850</v>
      </c>
      <c r="Y19" s="100">
        <f t="shared" si="3"/>
        <v>-36850</v>
      </c>
      <c r="Z19" s="137">
        <f>+IF(X19&lt;&gt;0,+(Y19/X19)*100,0)</f>
        <v>-100</v>
      </c>
      <c r="AA19" s="153">
        <f>SUM(AA20:AA23)</f>
        <v>57364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57364</v>
      </c>
      <c r="F23" s="60">
        <v>57364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36850</v>
      </c>
      <c r="Y23" s="60">
        <v>-36850</v>
      </c>
      <c r="Z23" s="140">
        <v>-100</v>
      </c>
      <c r="AA23" s="155">
        <v>57364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58272744</v>
      </c>
      <c r="D25" s="168">
        <f>+D5+D9+D15+D19+D24</f>
        <v>0</v>
      </c>
      <c r="E25" s="169">
        <f t="shared" si="4"/>
        <v>56245663</v>
      </c>
      <c r="F25" s="73">
        <f t="shared" si="4"/>
        <v>56245663</v>
      </c>
      <c r="G25" s="73">
        <f t="shared" si="4"/>
        <v>13953877</v>
      </c>
      <c r="H25" s="73">
        <f t="shared" si="4"/>
        <v>314188</v>
      </c>
      <c r="I25" s="73">
        <f t="shared" si="4"/>
        <v>4080187</v>
      </c>
      <c r="J25" s="73">
        <f t="shared" si="4"/>
        <v>18348252</v>
      </c>
      <c r="K25" s="73">
        <f t="shared" si="4"/>
        <v>3230018</v>
      </c>
      <c r="L25" s="73">
        <f t="shared" si="4"/>
        <v>305665</v>
      </c>
      <c r="M25" s="73">
        <f t="shared" si="4"/>
        <v>15548368</v>
      </c>
      <c r="N25" s="73">
        <f t="shared" si="4"/>
        <v>19084051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37432303</v>
      </c>
      <c r="X25" s="73">
        <f t="shared" si="4"/>
        <v>28034835</v>
      </c>
      <c r="Y25" s="73">
        <f t="shared" si="4"/>
        <v>9397468</v>
      </c>
      <c r="Z25" s="170">
        <f>+IF(X25&lt;&gt;0,+(Y25/X25)*100,0)</f>
        <v>33.520682393886034</v>
      </c>
      <c r="AA25" s="168">
        <f>+AA5+AA9+AA15+AA19+AA24</f>
        <v>56245663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56774446</v>
      </c>
      <c r="D28" s="153">
        <f>SUM(D29:D31)</f>
        <v>0</v>
      </c>
      <c r="E28" s="154">
        <f t="shared" si="5"/>
        <v>46300046</v>
      </c>
      <c r="F28" s="100">
        <f t="shared" si="5"/>
        <v>46300046</v>
      </c>
      <c r="G28" s="100">
        <f t="shared" si="5"/>
        <v>1306332</v>
      </c>
      <c r="H28" s="100">
        <f t="shared" si="5"/>
        <v>745440</v>
      </c>
      <c r="I28" s="100">
        <f t="shared" si="5"/>
        <v>4454719</v>
      </c>
      <c r="J28" s="100">
        <f t="shared" si="5"/>
        <v>6506491</v>
      </c>
      <c r="K28" s="100">
        <f t="shared" si="5"/>
        <v>2264582</v>
      </c>
      <c r="L28" s="100">
        <f t="shared" si="5"/>
        <v>1353109</v>
      </c>
      <c r="M28" s="100">
        <f t="shared" si="5"/>
        <v>1180433</v>
      </c>
      <c r="N28" s="100">
        <f t="shared" si="5"/>
        <v>4798124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11304615</v>
      </c>
      <c r="X28" s="100">
        <f t="shared" si="5"/>
        <v>26410376</v>
      </c>
      <c r="Y28" s="100">
        <f t="shared" si="5"/>
        <v>-15105761</v>
      </c>
      <c r="Z28" s="137">
        <f>+IF(X28&lt;&gt;0,+(Y28/X28)*100,0)</f>
        <v>-57.196311782914414</v>
      </c>
      <c r="AA28" s="153">
        <f>SUM(AA29:AA31)</f>
        <v>46300046</v>
      </c>
    </row>
    <row r="29" spans="1:27" ht="12.75">
      <c r="A29" s="138" t="s">
        <v>75</v>
      </c>
      <c r="B29" s="136"/>
      <c r="C29" s="155">
        <v>17447420</v>
      </c>
      <c r="D29" s="155"/>
      <c r="E29" s="156">
        <v>10886258</v>
      </c>
      <c r="F29" s="60">
        <v>10886258</v>
      </c>
      <c r="G29" s="60">
        <v>540202</v>
      </c>
      <c r="H29" s="60">
        <v>191530</v>
      </c>
      <c r="I29" s="60">
        <v>1931267</v>
      </c>
      <c r="J29" s="60">
        <v>2662999</v>
      </c>
      <c r="K29" s="60">
        <v>528893</v>
      </c>
      <c r="L29" s="60">
        <v>573774</v>
      </c>
      <c r="M29" s="60">
        <v>405576</v>
      </c>
      <c r="N29" s="60">
        <v>1508243</v>
      </c>
      <c r="O29" s="60"/>
      <c r="P29" s="60"/>
      <c r="Q29" s="60"/>
      <c r="R29" s="60"/>
      <c r="S29" s="60"/>
      <c r="T29" s="60"/>
      <c r="U29" s="60"/>
      <c r="V29" s="60"/>
      <c r="W29" s="60">
        <v>4171242</v>
      </c>
      <c r="X29" s="60">
        <v>4701714</v>
      </c>
      <c r="Y29" s="60">
        <v>-530472</v>
      </c>
      <c r="Z29" s="140">
        <v>-11.28</v>
      </c>
      <c r="AA29" s="155">
        <v>10886258</v>
      </c>
    </row>
    <row r="30" spans="1:27" ht="12.75">
      <c r="A30" s="138" t="s">
        <v>76</v>
      </c>
      <c r="B30" s="136"/>
      <c r="C30" s="157">
        <v>29126869</v>
      </c>
      <c r="D30" s="157"/>
      <c r="E30" s="158">
        <v>27080760</v>
      </c>
      <c r="F30" s="159">
        <v>27080760</v>
      </c>
      <c r="G30" s="159">
        <v>774586</v>
      </c>
      <c r="H30" s="159">
        <v>426818</v>
      </c>
      <c r="I30" s="159">
        <v>2262803</v>
      </c>
      <c r="J30" s="159">
        <v>3464207</v>
      </c>
      <c r="K30" s="159">
        <v>1785717</v>
      </c>
      <c r="L30" s="159">
        <v>817640</v>
      </c>
      <c r="M30" s="159">
        <v>672749</v>
      </c>
      <c r="N30" s="159">
        <v>3276106</v>
      </c>
      <c r="O30" s="159"/>
      <c r="P30" s="159"/>
      <c r="Q30" s="159"/>
      <c r="R30" s="159"/>
      <c r="S30" s="159"/>
      <c r="T30" s="159"/>
      <c r="U30" s="159"/>
      <c r="V30" s="159"/>
      <c r="W30" s="159">
        <v>6740313</v>
      </c>
      <c r="X30" s="159">
        <v>21708662</v>
      </c>
      <c r="Y30" s="159">
        <v>-14968349</v>
      </c>
      <c r="Z30" s="141">
        <v>-68.95</v>
      </c>
      <c r="AA30" s="157">
        <v>27080760</v>
      </c>
    </row>
    <row r="31" spans="1:27" ht="12.75">
      <c r="A31" s="138" t="s">
        <v>77</v>
      </c>
      <c r="B31" s="136"/>
      <c r="C31" s="155">
        <v>10200157</v>
      </c>
      <c r="D31" s="155"/>
      <c r="E31" s="156">
        <v>8333028</v>
      </c>
      <c r="F31" s="60">
        <v>8333028</v>
      </c>
      <c r="G31" s="60">
        <v>-8456</v>
      </c>
      <c r="H31" s="60">
        <v>127092</v>
      </c>
      <c r="I31" s="60">
        <v>260649</v>
      </c>
      <c r="J31" s="60">
        <v>379285</v>
      </c>
      <c r="K31" s="60">
        <v>-50028</v>
      </c>
      <c r="L31" s="60">
        <v>-38305</v>
      </c>
      <c r="M31" s="60">
        <v>102108</v>
      </c>
      <c r="N31" s="60">
        <v>13775</v>
      </c>
      <c r="O31" s="60"/>
      <c r="P31" s="60"/>
      <c r="Q31" s="60"/>
      <c r="R31" s="60"/>
      <c r="S31" s="60"/>
      <c r="T31" s="60"/>
      <c r="U31" s="60"/>
      <c r="V31" s="60"/>
      <c r="W31" s="60">
        <v>393060</v>
      </c>
      <c r="X31" s="60"/>
      <c r="Y31" s="60">
        <v>393060</v>
      </c>
      <c r="Z31" s="140">
        <v>0</v>
      </c>
      <c r="AA31" s="155">
        <v>8333028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110750</v>
      </c>
      <c r="H32" s="100">
        <f t="shared" si="6"/>
        <v>110750</v>
      </c>
      <c r="I32" s="100">
        <f t="shared" si="6"/>
        <v>2393299</v>
      </c>
      <c r="J32" s="100">
        <f t="shared" si="6"/>
        <v>2614799</v>
      </c>
      <c r="K32" s="100">
        <f t="shared" si="6"/>
        <v>754578</v>
      </c>
      <c r="L32" s="100">
        <f t="shared" si="6"/>
        <v>1042675</v>
      </c>
      <c r="M32" s="100">
        <f t="shared" si="6"/>
        <v>1053763</v>
      </c>
      <c r="N32" s="100">
        <f t="shared" si="6"/>
        <v>2851016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5465815</v>
      </c>
      <c r="X32" s="100">
        <f t="shared" si="6"/>
        <v>328842</v>
      </c>
      <c r="Y32" s="100">
        <f t="shared" si="6"/>
        <v>5136973</v>
      </c>
      <c r="Z32" s="137">
        <f>+IF(X32&lt;&gt;0,+(Y32/X32)*100,0)</f>
        <v>1562.1401767414138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110750</v>
      </c>
      <c r="H33" s="60">
        <v>110750</v>
      </c>
      <c r="I33" s="60">
        <v>2393299</v>
      </c>
      <c r="J33" s="60">
        <v>2614799</v>
      </c>
      <c r="K33" s="60">
        <v>754578</v>
      </c>
      <c r="L33" s="60">
        <v>1042675</v>
      </c>
      <c r="M33" s="60">
        <v>1053763</v>
      </c>
      <c r="N33" s="60">
        <v>2851016</v>
      </c>
      <c r="O33" s="60"/>
      <c r="P33" s="60"/>
      <c r="Q33" s="60"/>
      <c r="R33" s="60"/>
      <c r="S33" s="60"/>
      <c r="T33" s="60"/>
      <c r="U33" s="60"/>
      <c r="V33" s="60"/>
      <c r="W33" s="60">
        <v>5465815</v>
      </c>
      <c r="X33" s="60">
        <v>197340</v>
      </c>
      <c r="Y33" s="60">
        <v>5268475</v>
      </c>
      <c r="Z33" s="140">
        <v>2669.75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131502</v>
      </c>
      <c r="Y34" s="60">
        <v>-131502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21078623</v>
      </c>
      <c r="D38" s="153">
        <f>SUM(D39:D41)</f>
        <v>0</v>
      </c>
      <c r="E38" s="154">
        <f t="shared" si="7"/>
        <v>8333028</v>
      </c>
      <c r="F38" s="100">
        <f t="shared" si="7"/>
        <v>8333028</v>
      </c>
      <c r="G38" s="100">
        <f t="shared" si="7"/>
        <v>253754</v>
      </c>
      <c r="H38" s="100">
        <f t="shared" si="7"/>
        <v>202956</v>
      </c>
      <c r="I38" s="100">
        <f t="shared" si="7"/>
        <v>3122150</v>
      </c>
      <c r="J38" s="100">
        <f t="shared" si="7"/>
        <v>3578860</v>
      </c>
      <c r="K38" s="100">
        <f t="shared" si="7"/>
        <v>602398</v>
      </c>
      <c r="L38" s="100">
        <f t="shared" si="7"/>
        <v>1427394</v>
      </c>
      <c r="M38" s="100">
        <f t="shared" si="7"/>
        <v>1065603</v>
      </c>
      <c r="N38" s="100">
        <f t="shared" si="7"/>
        <v>3095395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6674255</v>
      </c>
      <c r="X38" s="100">
        <f t="shared" si="7"/>
        <v>9221580</v>
      </c>
      <c r="Y38" s="100">
        <f t="shared" si="7"/>
        <v>-2547325</v>
      </c>
      <c r="Z38" s="137">
        <f>+IF(X38&lt;&gt;0,+(Y38/X38)*100,0)</f>
        <v>-27.623520047540662</v>
      </c>
      <c r="AA38" s="153">
        <f>SUM(AA39:AA41)</f>
        <v>8333028</v>
      </c>
    </row>
    <row r="39" spans="1:27" ht="12.75">
      <c r="A39" s="138" t="s">
        <v>85</v>
      </c>
      <c r="B39" s="136"/>
      <c r="C39" s="155">
        <v>21078623</v>
      </c>
      <c r="D39" s="155"/>
      <c r="E39" s="156">
        <v>8333028</v>
      </c>
      <c r="F39" s="60">
        <v>8333028</v>
      </c>
      <c r="G39" s="60">
        <v>253754</v>
      </c>
      <c r="H39" s="60">
        <v>202956</v>
      </c>
      <c r="I39" s="60">
        <v>3122150</v>
      </c>
      <c r="J39" s="60">
        <v>3578860</v>
      </c>
      <c r="K39" s="60">
        <v>602398</v>
      </c>
      <c r="L39" s="60">
        <v>1427394</v>
      </c>
      <c r="M39" s="60">
        <v>1065603</v>
      </c>
      <c r="N39" s="60">
        <v>3095395</v>
      </c>
      <c r="O39" s="60"/>
      <c r="P39" s="60"/>
      <c r="Q39" s="60"/>
      <c r="R39" s="60"/>
      <c r="S39" s="60"/>
      <c r="T39" s="60"/>
      <c r="U39" s="60"/>
      <c r="V39" s="60"/>
      <c r="W39" s="60">
        <v>6674255</v>
      </c>
      <c r="X39" s="60">
        <v>3435582</v>
      </c>
      <c r="Y39" s="60">
        <v>3238673</v>
      </c>
      <c r="Z39" s="140">
        <v>94.27</v>
      </c>
      <c r="AA39" s="155">
        <v>8333028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5785998</v>
      </c>
      <c r="Y40" s="60">
        <v>-5785998</v>
      </c>
      <c r="Z40" s="140">
        <v>-100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40002</v>
      </c>
      <c r="Y47" s="100">
        <v>-40002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77853069</v>
      </c>
      <c r="D48" s="168">
        <f>+D28+D32+D38+D42+D47</f>
        <v>0</v>
      </c>
      <c r="E48" s="169">
        <f t="shared" si="9"/>
        <v>54633074</v>
      </c>
      <c r="F48" s="73">
        <f t="shared" si="9"/>
        <v>54633074</v>
      </c>
      <c r="G48" s="73">
        <f t="shared" si="9"/>
        <v>1670836</v>
      </c>
      <c r="H48" s="73">
        <f t="shared" si="9"/>
        <v>1059146</v>
      </c>
      <c r="I48" s="73">
        <f t="shared" si="9"/>
        <v>9970168</v>
      </c>
      <c r="J48" s="73">
        <f t="shared" si="9"/>
        <v>12700150</v>
      </c>
      <c r="K48" s="73">
        <f t="shared" si="9"/>
        <v>3621558</v>
      </c>
      <c r="L48" s="73">
        <f t="shared" si="9"/>
        <v>3823178</v>
      </c>
      <c r="M48" s="73">
        <f t="shared" si="9"/>
        <v>3299799</v>
      </c>
      <c r="N48" s="73">
        <f t="shared" si="9"/>
        <v>10744535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23444685</v>
      </c>
      <c r="X48" s="73">
        <f t="shared" si="9"/>
        <v>36000800</v>
      </c>
      <c r="Y48" s="73">
        <f t="shared" si="9"/>
        <v>-12556115</v>
      </c>
      <c r="Z48" s="170">
        <f>+IF(X48&lt;&gt;0,+(Y48/X48)*100,0)</f>
        <v>-34.87732217061843</v>
      </c>
      <c r="AA48" s="168">
        <f>+AA28+AA32+AA38+AA42+AA47</f>
        <v>54633074</v>
      </c>
    </row>
    <row r="49" spans="1:27" ht="12.75">
      <c r="A49" s="148" t="s">
        <v>49</v>
      </c>
      <c r="B49" s="149"/>
      <c r="C49" s="171">
        <f aca="true" t="shared" si="10" ref="C49:Y49">+C25-C48</f>
        <v>-19580325</v>
      </c>
      <c r="D49" s="171">
        <f>+D25-D48</f>
        <v>0</v>
      </c>
      <c r="E49" s="172">
        <f t="shared" si="10"/>
        <v>1612589</v>
      </c>
      <c r="F49" s="173">
        <f t="shared" si="10"/>
        <v>1612589</v>
      </c>
      <c r="G49" s="173">
        <f t="shared" si="10"/>
        <v>12283041</v>
      </c>
      <c r="H49" s="173">
        <f t="shared" si="10"/>
        <v>-744958</v>
      </c>
      <c r="I49" s="173">
        <f t="shared" si="10"/>
        <v>-5889981</v>
      </c>
      <c r="J49" s="173">
        <f t="shared" si="10"/>
        <v>5648102</v>
      </c>
      <c r="K49" s="173">
        <f t="shared" si="10"/>
        <v>-391540</v>
      </c>
      <c r="L49" s="173">
        <f t="shared" si="10"/>
        <v>-3517513</v>
      </c>
      <c r="M49" s="173">
        <f t="shared" si="10"/>
        <v>12248569</v>
      </c>
      <c r="N49" s="173">
        <f t="shared" si="10"/>
        <v>8339516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13987618</v>
      </c>
      <c r="X49" s="173">
        <f>IF(F25=F48,0,X25-X48)</f>
        <v>-7965965</v>
      </c>
      <c r="Y49" s="173">
        <f t="shared" si="10"/>
        <v>21953583</v>
      </c>
      <c r="Z49" s="174">
        <f>+IF(X49&lt;&gt;0,+(Y49/X49)*100,0)</f>
        <v>-275.59226032250956</v>
      </c>
      <c r="AA49" s="171">
        <f>+AA25-AA48</f>
        <v>1612589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4694465</v>
      </c>
      <c r="D5" s="155">
        <v>0</v>
      </c>
      <c r="E5" s="156">
        <v>5173609</v>
      </c>
      <c r="F5" s="60">
        <v>5173609</v>
      </c>
      <c r="G5" s="60">
        <v>273185</v>
      </c>
      <c r="H5" s="60">
        <v>202740</v>
      </c>
      <c r="I5" s="60">
        <v>493103</v>
      </c>
      <c r="J5" s="60">
        <v>969028</v>
      </c>
      <c r="K5" s="60">
        <v>497559</v>
      </c>
      <c r="L5" s="60">
        <v>199921</v>
      </c>
      <c r="M5" s="60">
        <v>207209</v>
      </c>
      <c r="N5" s="60">
        <v>904689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1873717</v>
      </c>
      <c r="X5" s="60">
        <v>2585599</v>
      </c>
      <c r="Y5" s="60">
        <v>-711882</v>
      </c>
      <c r="Z5" s="140">
        <v>-27.53</v>
      </c>
      <c r="AA5" s="155">
        <v>5173609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-22917</v>
      </c>
      <c r="Y7" s="60">
        <v>22917</v>
      </c>
      <c r="Z7" s="140">
        <v>-100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57364</v>
      </c>
      <c r="F10" s="54">
        <v>57364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36850</v>
      </c>
      <c r="Y10" s="54">
        <v>-36850</v>
      </c>
      <c r="Z10" s="184">
        <v>-100</v>
      </c>
      <c r="AA10" s="130">
        <v>57364</v>
      </c>
    </row>
    <row r="11" spans="1:27" ht="12.75">
      <c r="A11" s="183" t="s">
        <v>107</v>
      </c>
      <c r="B11" s="185"/>
      <c r="C11" s="155">
        <v>66396</v>
      </c>
      <c r="D11" s="155">
        <v>0</v>
      </c>
      <c r="E11" s="156">
        <v>-275000</v>
      </c>
      <c r="F11" s="60">
        <v>-275000</v>
      </c>
      <c r="G11" s="60">
        <v>5009</v>
      </c>
      <c r="H11" s="60">
        <v>5075</v>
      </c>
      <c r="I11" s="60">
        <v>5075</v>
      </c>
      <c r="J11" s="60">
        <v>15159</v>
      </c>
      <c r="K11" s="60">
        <v>5075</v>
      </c>
      <c r="L11" s="60">
        <v>5075</v>
      </c>
      <c r="M11" s="60">
        <v>5075</v>
      </c>
      <c r="N11" s="60">
        <v>15225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30384</v>
      </c>
      <c r="X11" s="60"/>
      <c r="Y11" s="60">
        <v>30384</v>
      </c>
      <c r="Z11" s="140">
        <v>0</v>
      </c>
      <c r="AA11" s="155">
        <v>-275000</v>
      </c>
    </row>
    <row r="12" spans="1:27" ht="12.75">
      <c r="A12" s="183" t="s">
        <v>108</v>
      </c>
      <c r="B12" s="185"/>
      <c r="C12" s="155">
        <v>689580</v>
      </c>
      <c r="D12" s="155">
        <v>0</v>
      </c>
      <c r="E12" s="156">
        <v>644621</v>
      </c>
      <c r="F12" s="60">
        <v>644621</v>
      </c>
      <c r="G12" s="60">
        <v>2074</v>
      </c>
      <c r="H12" s="60">
        <v>3684</v>
      </c>
      <c r="I12" s="60">
        <v>2079</v>
      </c>
      <c r="J12" s="60">
        <v>7837</v>
      </c>
      <c r="K12" s="60">
        <v>0</v>
      </c>
      <c r="L12" s="60">
        <v>4049</v>
      </c>
      <c r="M12" s="60">
        <v>1640</v>
      </c>
      <c r="N12" s="60">
        <v>5689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13526</v>
      </c>
      <c r="X12" s="60">
        <v>322308</v>
      </c>
      <c r="Y12" s="60">
        <v>-308782</v>
      </c>
      <c r="Z12" s="140">
        <v>-95.8</v>
      </c>
      <c r="AA12" s="155">
        <v>644621</v>
      </c>
    </row>
    <row r="13" spans="1:27" ht="12.75">
      <c r="A13" s="181" t="s">
        <v>109</v>
      </c>
      <c r="B13" s="185"/>
      <c r="C13" s="155">
        <v>904275</v>
      </c>
      <c r="D13" s="155">
        <v>0</v>
      </c>
      <c r="E13" s="156">
        <v>837200</v>
      </c>
      <c r="F13" s="60">
        <v>837200</v>
      </c>
      <c r="G13" s="60">
        <v>60916</v>
      </c>
      <c r="H13" s="60">
        <v>77486</v>
      </c>
      <c r="I13" s="60">
        <v>230664</v>
      </c>
      <c r="J13" s="60">
        <v>369066</v>
      </c>
      <c r="K13" s="60">
        <v>157590</v>
      </c>
      <c r="L13" s="60">
        <v>78961</v>
      </c>
      <c r="M13" s="60">
        <v>0</v>
      </c>
      <c r="N13" s="60">
        <v>236551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605617</v>
      </c>
      <c r="X13" s="60">
        <v>429922</v>
      </c>
      <c r="Y13" s="60">
        <v>175695</v>
      </c>
      <c r="Z13" s="140">
        <v>40.87</v>
      </c>
      <c r="AA13" s="155">
        <v>837200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363120</v>
      </c>
      <c r="F14" s="60">
        <v>363120</v>
      </c>
      <c r="G14" s="60">
        <v>0</v>
      </c>
      <c r="H14" s="60">
        <v>0</v>
      </c>
      <c r="I14" s="60">
        <v>0</v>
      </c>
      <c r="J14" s="60">
        <v>0</v>
      </c>
      <c r="K14" s="60">
        <v>16275</v>
      </c>
      <c r="L14" s="60">
        <v>0</v>
      </c>
      <c r="M14" s="60">
        <v>0</v>
      </c>
      <c r="N14" s="60">
        <v>16275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16275</v>
      </c>
      <c r="X14" s="60">
        <v>181560</v>
      </c>
      <c r="Y14" s="60">
        <v>-165285</v>
      </c>
      <c r="Z14" s="140">
        <v>-91.04</v>
      </c>
      <c r="AA14" s="155">
        <v>363120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1350</v>
      </c>
      <c r="D16" s="155">
        <v>0</v>
      </c>
      <c r="E16" s="156">
        <v>44363</v>
      </c>
      <c r="F16" s="60">
        <v>44363</v>
      </c>
      <c r="G16" s="60">
        <v>0</v>
      </c>
      <c r="H16" s="60">
        <v>0</v>
      </c>
      <c r="I16" s="60">
        <v>130</v>
      </c>
      <c r="J16" s="60">
        <v>130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130</v>
      </c>
      <c r="X16" s="60">
        <v>22182</v>
      </c>
      <c r="Y16" s="60">
        <v>-22052</v>
      </c>
      <c r="Z16" s="140">
        <v>-99.41</v>
      </c>
      <c r="AA16" s="155">
        <v>44363</v>
      </c>
    </row>
    <row r="17" spans="1:27" ht="12.75">
      <c r="A17" s="181" t="s">
        <v>113</v>
      </c>
      <c r="B17" s="185"/>
      <c r="C17" s="155">
        <v>78230</v>
      </c>
      <c r="D17" s="155">
        <v>0</v>
      </c>
      <c r="E17" s="156">
        <v>35626</v>
      </c>
      <c r="F17" s="60">
        <v>35626</v>
      </c>
      <c r="G17" s="60">
        <v>7458</v>
      </c>
      <c r="H17" s="60">
        <v>9093</v>
      </c>
      <c r="I17" s="60">
        <v>6193</v>
      </c>
      <c r="J17" s="60">
        <v>22744</v>
      </c>
      <c r="K17" s="60">
        <v>13254</v>
      </c>
      <c r="L17" s="60">
        <v>9705</v>
      </c>
      <c r="M17" s="60">
        <v>6524</v>
      </c>
      <c r="N17" s="60">
        <v>29483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52227</v>
      </c>
      <c r="X17" s="60">
        <v>17814</v>
      </c>
      <c r="Y17" s="60">
        <v>34413</v>
      </c>
      <c r="Z17" s="140">
        <v>193.18</v>
      </c>
      <c r="AA17" s="155">
        <v>35626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52600</v>
      </c>
      <c r="F18" s="60">
        <v>52600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48218</v>
      </c>
      <c r="Y18" s="60">
        <v>-48218</v>
      </c>
      <c r="Z18" s="140">
        <v>-100</v>
      </c>
      <c r="AA18" s="155">
        <v>52600</v>
      </c>
    </row>
    <row r="19" spans="1:27" ht="12.75">
      <c r="A19" s="181" t="s">
        <v>34</v>
      </c>
      <c r="B19" s="185"/>
      <c r="C19" s="155">
        <v>36457526</v>
      </c>
      <c r="D19" s="155">
        <v>0</v>
      </c>
      <c r="E19" s="156">
        <v>37582000</v>
      </c>
      <c r="F19" s="60">
        <v>37582000</v>
      </c>
      <c r="G19" s="60">
        <v>0</v>
      </c>
      <c r="H19" s="60">
        <v>0</v>
      </c>
      <c r="I19" s="60">
        <v>0</v>
      </c>
      <c r="J19" s="60">
        <v>0</v>
      </c>
      <c r="K19" s="60">
        <v>285973</v>
      </c>
      <c r="L19" s="60">
        <v>0</v>
      </c>
      <c r="M19" s="60">
        <v>12445109</v>
      </c>
      <c r="N19" s="60">
        <v>12731082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12731082</v>
      </c>
      <c r="X19" s="60">
        <v>26312334</v>
      </c>
      <c r="Y19" s="60">
        <v>-13581252</v>
      </c>
      <c r="Z19" s="140">
        <v>-51.62</v>
      </c>
      <c r="AA19" s="155">
        <v>37582000</v>
      </c>
    </row>
    <row r="20" spans="1:27" ht="12.75">
      <c r="A20" s="181" t="s">
        <v>35</v>
      </c>
      <c r="B20" s="185"/>
      <c r="C20" s="155">
        <v>2595080</v>
      </c>
      <c r="D20" s="155">
        <v>0</v>
      </c>
      <c r="E20" s="156">
        <v>158160</v>
      </c>
      <c r="F20" s="54">
        <v>158160</v>
      </c>
      <c r="G20" s="54">
        <v>13605235</v>
      </c>
      <c r="H20" s="54">
        <v>16110</v>
      </c>
      <c r="I20" s="54">
        <v>3342943</v>
      </c>
      <c r="J20" s="54">
        <v>16964288</v>
      </c>
      <c r="K20" s="54">
        <v>2254292</v>
      </c>
      <c r="L20" s="54">
        <v>5945</v>
      </c>
      <c r="M20" s="54">
        <v>8035</v>
      </c>
      <c r="N20" s="54">
        <v>2268272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19232560</v>
      </c>
      <c r="X20" s="54">
        <v>57165</v>
      </c>
      <c r="Y20" s="54">
        <v>19175395</v>
      </c>
      <c r="Z20" s="184">
        <v>33543.94</v>
      </c>
      <c r="AA20" s="130">
        <v>158160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45486902</v>
      </c>
      <c r="D22" s="188">
        <f>SUM(D5:D21)</f>
        <v>0</v>
      </c>
      <c r="E22" s="189">
        <f t="shared" si="0"/>
        <v>44673663</v>
      </c>
      <c r="F22" s="190">
        <f t="shared" si="0"/>
        <v>44673663</v>
      </c>
      <c r="G22" s="190">
        <f t="shared" si="0"/>
        <v>13953877</v>
      </c>
      <c r="H22" s="190">
        <f t="shared" si="0"/>
        <v>314188</v>
      </c>
      <c r="I22" s="190">
        <f t="shared" si="0"/>
        <v>4080187</v>
      </c>
      <c r="J22" s="190">
        <f t="shared" si="0"/>
        <v>18348252</v>
      </c>
      <c r="K22" s="190">
        <f t="shared" si="0"/>
        <v>3230018</v>
      </c>
      <c r="L22" s="190">
        <f t="shared" si="0"/>
        <v>303656</v>
      </c>
      <c r="M22" s="190">
        <f t="shared" si="0"/>
        <v>12673592</v>
      </c>
      <c r="N22" s="190">
        <f t="shared" si="0"/>
        <v>16207266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34555518</v>
      </c>
      <c r="X22" s="190">
        <f t="shared" si="0"/>
        <v>29991035</v>
      </c>
      <c r="Y22" s="190">
        <f t="shared" si="0"/>
        <v>4564483</v>
      </c>
      <c r="Z22" s="191">
        <f>+IF(X22&lt;&gt;0,+(Y22/X22)*100,0)</f>
        <v>15.219491424687412</v>
      </c>
      <c r="AA22" s="188">
        <f>SUM(AA5:AA21)</f>
        <v>44673663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25201668</v>
      </c>
      <c r="D25" s="155">
        <v>0</v>
      </c>
      <c r="E25" s="156">
        <v>26956988</v>
      </c>
      <c r="F25" s="60">
        <v>26956988</v>
      </c>
      <c r="G25" s="60">
        <v>731389</v>
      </c>
      <c r="H25" s="60">
        <v>-1635</v>
      </c>
      <c r="I25" s="60">
        <v>6985418</v>
      </c>
      <c r="J25" s="60">
        <v>7715172</v>
      </c>
      <c r="K25" s="60">
        <v>2343373</v>
      </c>
      <c r="L25" s="60">
        <v>3521779</v>
      </c>
      <c r="M25" s="60">
        <v>2805282</v>
      </c>
      <c r="N25" s="60">
        <v>8670434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16385606</v>
      </c>
      <c r="X25" s="60">
        <v>13698346</v>
      </c>
      <c r="Y25" s="60">
        <v>2687260</v>
      </c>
      <c r="Z25" s="140">
        <v>19.62</v>
      </c>
      <c r="AA25" s="155">
        <v>26956988</v>
      </c>
    </row>
    <row r="26" spans="1:27" ht="12.75">
      <c r="A26" s="183" t="s">
        <v>38</v>
      </c>
      <c r="B26" s="182"/>
      <c r="C26" s="155">
        <v>2394492</v>
      </c>
      <c r="D26" s="155">
        <v>0</v>
      </c>
      <c r="E26" s="156">
        <v>2553230</v>
      </c>
      <c r="F26" s="60">
        <v>2553230</v>
      </c>
      <c r="G26" s="60">
        <v>200544</v>
      </c>
      <c r="H26" s="60">
        <v>0</v>
      </c>
      <c r="I26" s="60">
        <v>601632</v>
      </c>
      <c r="J26" s="60">
        <v>802176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802176</v>
      </c>
      <c r="X26" s="60">
        <v>1267884</v>
      </c>
      <c r="Y26" s="60">
        <v>-465708</v>
      </c>
      <c r="Z26" s="140">
        <v>-36.73</v>
      </c>
      <c r="AA26" s="155">
        <v>2553230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1552083</v>
      </c>
      <c r="F27" s="60">
        <v>1552083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1478530</v>
      </c>
      <c r="Y27" s="60">
        <v>-1478530</v>
      </c>
      <c r="Z27" s="140">
        <v>-100</v>
      </c>
      <c r="AA27" s="155">
        <v>1552083</v>
      </c>
    </row>
    <row r="28" spans="1:27" ht="12.75">
      <c r="A28" s="183" t="s">
        <v>39</v>
      </c>
      <c r="B28" s="182"/>
      <c r="C28" s="155">
        <v>18714909</v>
      </c>
      <c r="D28" s="155">
        <v>0</v>
      </c>
      <c r="E28" s="156">
        <v>8417400</v>
      </c>
      <c r="F28" s="60">
        <v>8417400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4476010</v>
      </c>
      <c r="Y28" s="60">
        <v>-4476010</v>
      </c>
      <c r="Z28" s="140">
        <v>-100</v>
      </c>
      <c r="AA28" s="155">
        <v>8417400</v>
      </c>
    </row>
    <row r="29" spans="1:27" ht="12.75">
      <c r="A29" s="183" t="s">
        <v>40</v>
      </c>
      <c r="B29" s="182"/>
      <c r="C29" s="155">
        <v>201950</v>
      </c>
      <c r="D29" s="155">
        <v>0</v>
      </c>
      <c r="E29" s="156">
        <v>91875</v>
      </c>
      <c r="F29" s="60">
        <v>91875</v>
      </c>
      <c r="G29" s="60">
        <v>0</v>
      </c>
      <c r="H29" s="60">
        <v>0</v>
      </c>
      <c r="I29" s="60">
        <v>9774</v>
      </c>
      <c r="J29" s="60">
        <v>9774</v>
      </c>
      <c r="K29" s="60">
        <v>8911</v>
      </c>
      <c r="L29" s="60">
        <v>8203</v>
      </c>
      <c r="M29" s="60">
        <v>8203</v>
      </c>
      <c r="N29" s="60">
        <v>25317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35091</v>
      </c>
      <c r="X29" s="60">
        <v>45936</v>
      </c>
      <c r="Y29" s="60">
        <v>-10845</v>
      </c>
      <c r="Z29" s="140">
        <v>-23.61</v>
      </c>
      <c r="AA29" s="155">
        <v>91875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5348470</v>
      </c>
      <c r="D32" s="155">
        <v>0</v>
      </c>
      <c r="E32" s="156">
        <v>5386374</v>
      </c>
      <c r="F32" s="60">
        <v>5386374</v>
      </c>
      <c r="G32" s="60">
        <v>92713</v>
      </c>
      <c r="H32" s="60">
        <v>137039</v>
      </c>
      <c r="I32" s="60">
        <v>490620</v>
      </c>
      <c r="J32" s="60">
        <v>720372</v>
      </c>
      <c r="K32" s="60">
        <v>161040</v>
      </c>
      <c r="L32" s="60">
        <v>51601</v>
      </c>
      <c r="M32" s="60">
        <v>342410</v>
      </c>
      <c r="N32" s="60">
        <v>555051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1275423</v>
      </c>
      <c r="X32" s="60">
        <v>2615515</v>
      </c>
      <c r="Y32" s="60">
        <v>-1340092</v>
      </c>
      <c r="Z32" s="140">
        <v>-51.24</v>
      </c>
      <c r="AA32" s="155">
        <v>5386374</v>
      </c>
    </row>
    <row r="33" spans="1:27" ht="12.75">
      <c r="A33" s="183" t="s">
        <v>42</v>
      </c>
      <c r="B33" s="182"/>
      <c r="C33" s="155">
        <v>15009361</v>
      </c>
      <c r="D33" s="155">
        <v>0</v>
      </c>
      <c r="E33" s="156">
        <v>3300000</v>
      </c>
      <c r="F33" s="60">
        <v>3300000</v>
      </c>
      <c r="G33" s="60">
        <v>0</v>
      </c>
      <c r="H33" s="60">
        <v>0</v>
      </c>
      <c r="I33" s="60">
        <v>58883</v>
      </c>
      <c r="J33" s="60">
        <v>58883</v>
      </c>
      <c r="K33" s="60">
        <v>0</v>
      </c>
      <c r="L33" s="60">
        <v>26751</v>
      </c>
      <c r="M33" s="60">
        <v>26751</v>
      </c>
      <c r="N33" s="60">
        <v>53502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112385</v>
      </c>
      <c r="X33" s="60">
        <v>1677665</v>
      </c>
      <c r="Y33" s="60">
        <v>-1565280</v>
      </c>
      <c r="Z33" s="140">
        <v>-93.3</v>
      </c>
      <c r="AA33" s="155">
        <v>3300000</v>
      </c>
    </row>
    <row r="34" spans="1:27" ht="12.75">
      <c r="A34" s="183" t="s">
        <v>43</v>
      </c>
      <c r="B34" s="182"/>
      <c r="C34" s="155">
        <v>10982219</v>
      </c>
      <c r="D34" s="155">
        <v>0</v>
      </c>
      <c r="E34" s="156">
        <v>6375124</v>
      </c>
      <c r="F34" s="60">
        <v>6375124</v>
      </c>
      <c r="G34" s="60">
        <v>646190</v>
      </c>
      <c r="H34" s="60">
        <v>923742</v>
      </c>
      <c r="I34" s="60">
        <v>1364396</v>
      </c>
      <c r="J34" s="60">
        <v>2934328</v>
      </c>
      <c r="K34" s="60">
        <v>1108234</v>
      </c>
      <c r="L34" s="60">
        <v>214844</v>
      </c>
      <c r="M34" s="60">
        <v>117153</v>
      </c>
      <c r="N34" s="60">
        <v>1440231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4374559</v>
      </c>
      <c r="X34" s="60">
        <v>3792915</v>
      </c>
      <c r="Y34" s="60">
        <v>581644</v>
      </c>
      <c r="Z34" s="140">
        <v>15.34</v>
      </c>
      <c r="AA34" s="155">
        <v>6375124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459445</v>
      </c>
      <c r="J35" s="60">
        <v>459445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459445</v>
      </c>
      <c r="X35" s="60"/>
      <c r="Y35" s="60">
        <v>459445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77853069</v>
      </c>
      <c r="D36" s="188">
        <f>SUM(D25:D35)</f>
        <v>0</v>
      </c>
      <c r="E36" s="189">
        <f t="shared" si="1"/>
        <v>54633074</v>
      </c>
      <c r="F36" s="190">
        <f t="shared" si="1"/>
        <v>54633074</v>
      </c>
      <c r="G36" s="190">
        <f t="shared" si="1"/>
        <v>1670836</v>
      </c>
      <c r="H36" s="190">
        <f t="shared" si="1"/>
        <v>1059146</v>
      </c>
      <c r="I36" s="190">
        <f t="shared" si="1"/>
        <v>9970168</v>
      </c>
      <c r="J36" s="190">
        <f t="shared" si="1"/>
        <v>12700150</v>
      </c>
      <c r="K36" s="190">
        <f t="shared" si="1"/>
        <v>3621558</v>
      </c>
      <c r="L36" s="190">
        <f t="shared" si="1"/>
        <v>3823178</v>
      </c>
      <c r="M36" s="190">
        <f t="shared" si="1"/>
        <v>3299799</v>
      </c>
      <c r="N36" s="190">
        <f t="shared" si="1"/>
        <v>10744535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23444685</v>
      </c>
      <c r="X36" s="190">
        <f t="shared" si="1"/>
        <v>29052801</v>
      </c>
      <c r="Y36" s="190">
        <f t="shared" si="1"/>
        <v>-5608116</v>
      </c>
      <c r="Z36" s="191">
        <f>+IF(X36&lt;&gt;0,+(Y36/X36)*100,0)</f>
        <v>-19.303185259142484</v>
      </c>
      <c r="AA36" s="188">
        <f>SUM(AA25:AA35)</f>
        <v>54633074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-32366167</v>
      </c>
      <c r="D38" s="199">
        <f>+D22-D36</f>
        <v>0</v>
      </c>
      <c r="E38" s="200">
        <f t="shared" si="2"/>
        <v>-9959411</v>
      </c>
      <c r="F38" s="106">
        <f t="shared" si="2"/>
        <v>-9959411</v>
      </c>
      <c r="G38" s="106">
        <f t="shared" si="2"/>
        <v>12283041</v>
      </c>
      <c r="H38" s="106">
        <f t="shared" si="2"/>
        <v>-744958</v>
      </c>
      <c r="I38" s="106">
        <f t="shared" si="2"/>
        <v>-5889981</v>
      </c>
      <c r="J38" s="106">
        <f t="shared" si="2"/>
        <v>5648102</v>
      </c>
      <c r="K38" s="106">
        <f t="shared" si="2"/>
        <v>-391540</v>
      </c>
      <c r="L38" s="106">
        <f t="shared" si="2"/>
        <v>-3519522</v>
      </c>
      <c r="M38" s="106">
        <f t="shared" si="2"/>
        <v>9373793</v>
      </c>
      <c r="N38" s="106">
        <f t="shared" si="2"/>
        <v>5462731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11110833</v>
      </c>
      <c r="X38" s="106">
        <f>IF(F22=F36,0,X22-X36)</f>
        <v>938234</v>
      </c>
      <c r="Y38" s="106">
        <f t="shared" si="2"/>
        <v>10172599</v>
      </c>
      <c r="Z38" s="201">
        <f>+IF(X38&lt;&gt;0,+(Y38/X38)*100,0)</f>
        <v>1084.2283481519535</v>
      </c>
      <c r="AA38" s="199">
        <f>+AA22-AA36</f>
        <v>-9959411</v>
      </c>
    </row>
    <row r="39" spans="1:27" ht="12.75">
      <c r="A39" s="181" t="s">
        <v>46</v>
      </c>
      <c r="B39" s="185"/>
      <c r="C39" s="155">
        <v>12785842</v>
      </c>
      <c r="D39" s="155">
        <v>0</v>
      </c>
      <c r="E39" s="156">
        <v>11572000</v>
      </c>
      <c r="F39" s="60">
        <v>11572000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2009</v>
      </c>
      <c r="M39" s="60">
        <v>2874776</v>
      </c>
      <c r="N39" s="60">
        <v>2876785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2876785</v>
      </c>
      <c r="X39" s="60">
        <v>7714666</v>
      </c>
      <c r="Y39" s="60">
        <v>-4837881</v>
      </c>
      <c r="Z39" s="140">
        <v>-62.71</v>
      </c>
      <c r="AA39" s="155">
        <v>11572000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-19580325</v>
      </c>
      <c r="D42" s="206">
        <f>SUM(D38:D41)</f>
        <v>0</v>
      </c>
      <c r="E42" s="207">
        <f t="shared" si="3"/>
        <v>1612589</v>
      </c>
      <c r="F42" s="88">
        <f t="shared" si="3"/>
        <v>1612589</v>
      </c>
      <c r="G42" s="88">
        <f t="shared" si="3"/>
        <v>12283041</v>
      </c>
      <c r="H42" s="88">
        <f t="shared" si="3"/>
        <v>-744958</v>
      </c>
      <c r="I42" s="88">
        <f t="shared" si="3"/>
        <v>-5889981</v>
      </c>
      <c r="J42" s="88">
        <f t="shared" si="3"/>
        <v>5648102</v>
      </c>
      <c r="K42" s="88">
        <f t="shared" si="3"/>
        <v>-391540</v>
      </c>
      <c r="L42" s="88">
        <f t="shared" si="3"/>
        <v>-3517513</v>
      </c>
      <c r="M42" s="88">
        <f t="shared" si="3"/>
        <v>12248569</v>
      </c>
      <c r="N42" s="88">
        <f t="shared" si="3"/>
        <v>8339516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13987618</v>
      </c>
      <c r="X42" s="88">
        <f t="shared" si="3"/>
        <v>8652900</v>
      </c>
      <c r="Y42" s="88">
        <f t="shared" si="3"/>
        <v>5334718</v>
      </c>
      <c r="Z42" s="208">
        <f>+IF(X42&lt;&gt;0,+(Y42/X42)*100,0)</f>
        <v>61.65237088143859</v>
      </c>
      <c r="AA42" s="206">
        <f>SUM(AA38:AA41)</f>
        <v>1612589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-19580325</v>
      </c>
      <c r="D44" s="210">
        <f>+D42-D43</f>
        <v>0</v>
      </c>
      <c r="E44" s="211">
        <f t="shared" si="4"/>
        <v>1612589</v>
      </c>
      <c r="F44" s="77">
        <f t="shared" si="4"/>
        <v>1612589</v>
      </c>
      <c r="G44" s="77">
        <f t="shared" si="4"/>
        <v>12283041</v>
      </c>
      <c r="H44" s="77">
        <f t="shared" si="4"/>
        <v>-744958</v>
      </c>
      <c r="I44" s="77">
        <f t="shared" si="4"/>
        <v>-5889981</v>
      </c>
      <c r="J44" s="77">
        <f t="shared" si="4"/>
        <v>5648102</v>
      </c>
      <c r="K44" s="77">
        <f t="shared" si="4"/>
        <v>-391540</v>
      </c>
      <c r="L44" s="77">
        <f t="shared" si="4"/>
        <v>-3517513</v>
      </c>
      <c r="M44" s="77">
        <f t="shared" si="4"/>
        <v>12248569</v>
      </c>
      <c r="N44" s="77">
        <f t="shared" si="4"/>
        <v>8339516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13987618</v>
      </c>
      <c r="X44" s="77">
        <f t="shared" si="4"/>
        <v>8652900</v>
      </c>
      <c r="Y44" s="77">
        <f t="shared" si="4"/>
        <v>5334718</v>
      </c>
      <c r="Z44" s="212">
        <f>+IF(X44&lt;&gt;0,+(Y44/X44)*100,0)</f>
        <v>61.65237088143859</v>
      </c>
      <c r="AA44" s="210">
        <f>+AA42-AA43</f>
        <v>1612589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-19580325</v>
      </c>
      <c r="D46" s="206">
        <f>SUM(D44:D45)</f>
        <v>0</v>
      </c>
      <c r="E46" s="207">
        <f t="shared" si="5"/>
        <v>1612589</v>
      </c>
      <c r="F46" s="88">
        <f t="shared" si="5"/>
        <v>1612589</v>
      </c>
      <c r="G46" s="88">
        <f t="shared" si="5"/>
        <v>12283041</v>
      </c>
      <c r="H46" s="88">
        <f t="shared" si="5"/>
        <v>-744958</v>
      </c>
      <c r="I46" s="88">
        <f t="shared" si="5"/>
        <v>-5889981</v>
      </c>
      <c r="J46" s="88">
        <f t="shared" si="5"/>
        <v>5648102</v>
      </c>
      <c r="K46" s="88">
        <f t="shared" si="5"/>
        <v>-391540</v>
      </c>
      <c r="L46" s="88">
        <f t="shared" si="5"/>
        <v>-3517513</v>
      </c>
      <c r="M46" s="88">
        <f t="shared" si="5"/>
        <v>12248569</v>
      </c>
      <c r="N46" s="88">
        <f t="shared" si="5"/>
        <v>8339516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13987618</v>
      </c>
      <c r="X46" s="88">
        <f t="shared" si="5"/>
        <v>8652900</v>
      </c>
      <c r="Y46" s="88">
        <f t="shared" si="5"/>
        <v>5334718</v>
      </c>
      <c r="Z46" s="208">
        <f>+IF(X46&lt;&gt;0,+(Y46/X46)*100,0)</f>
        <v>61.65237088143859</v>
      </c>
      <c r="AA46" s="206">
        <f>SUM(AA44:AA45)</f>
        <v>1612589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-19580325</v>
      </c>
      <c r="D48" s="217">
        <f>SUM(D46:D47)</f>
        <v>0</v>
      </c>
      <c r="E48" s="218">
        <f t="shared" si="6"/>
        <v>1612589</v>
      </c>
      <c r="F48" s="219">
        <f t="shared" si="6"/>
        <v>1612589</v>
      </c>
      <c r="G48" s="219">
        <f t="shared" si="6"/>
        <v>12283041</v>
      </c>
      <c r="H48" s="220">
        <f t="shared" si="6"/>
        <v>-744958</v>
      </c>
      <c r="I48" s="220">
        <f t="shared" si="6"/>
        <v>-5889981</v>
      </c>
      <c r="J48" s="220">
        <f t="shared" si="6"/>
        <v>5648102</v>
      </c>
      <c r="K48" s="220">
        <f t="shared" si="6"/>
        <v>-391540</v>
      </c>
      <c r="L48" s="220">
        <f t="shared" si="6"/>
        <v>-3517513</v>
      </c>
      <c r="M48" s="219">
        <f t="shared" si="6"/>
        <v>12248569</v>
      </c>
      <c r="N48" s="219">
        <f t="shared" si="6"/>
        <v>8339516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13987618</v>
      </c>
      <c r="X48" s="220">
        <f t="shared" si="6"/>
        <v>8652900</v>
      </c>
      <c r="Y48" s="220">
        <f t="shared" si="6"/>
        <v>5334718</v>
      </c>
      <c r="Z48" s="221">
        <f>+IF(X48&lt;&gt;0,+(Y48/X48)*100,0)</f>
        <v>61.65237088143859</v>
      </c>
      <c r="AA48" s="222">
        <f>SUM(AA46:AA47)</f>
        <v>1612589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57420259</v>
      </c>
      <c r="D5" s="153">
        <f>SUM(D6:D8)</f>
        <v>0</v>
      </c>
      <c r="E5" s="154">
        <f t="shared" si="0"/>
        <v>237828</v>
      </c>
      <c r="F5" s="100">
        <f t="shared" si="0"/>
        <v>237828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237828</v>
      </c>
    </row>
    <row r="6" spans="1:27" ht="12.75">
      <c r="A6" s="138" t="s">
        <v>75</v>
      </c>
      <c r="B6" s="136"/>
      <c r="C6" s="155">
        <v>17769597</v>
      </c>
      <c r="D6" s="155"/>
      <c r="E6" s="156">
        <v>222828</v>
      </c>
      <c r="F6" s="60">
        <v>222828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222828</v>
      </c>
    </row>
    <row r="7" spans="1:27" ht="12.75">
      <c r="A7" s="138" t="s">
        <v>76</v>
      </c>
      <c r="B7" s="136"/>
      <c r="C7" s="157">
        <v>1611339</v>
      </c>
      <c r="D7" s="157"/>
      <c r="E7" s="158">
        <v>15000</v>
      </c>
      <c r="F7" s="159">
        <v>15000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15000</v>
      </c>
    </row>
    <row r="8" spans="1:27" ht="12.75">
      <c r="A8" s="138" t="s">
        <v>77</v>
      </c>
      <c r="B8" s="136"/>
      <c r="C8" s="155">
        <v>38039323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190000</v>
      </c>
      <c r="F9" s="100">
        <f t="shared" si="1"/>
        <v>190000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262098</v>
      </c>
      <c r="M9" s="100">
        <f t="shared" si="1"/>
        <v>262098</v>
      </c>
      <c r="N9" s="100">
        <f t="shared" si="1"/>
        <v>524196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524196</v>
      </c>
      <c r="X9" s="100">
        <f t="shared" si="1"/>
        <v>0</v>
      </c>
      <c r="Y9" s="100">
        <f t="shared" si="1"/>
        <v>524196</v>
      </c>
      <c r="Z9" s="137">
        <f>+IF(X9&lt;&gt;0,+(Y9/X9)*100,0)</f>
        <v>0</v>
      </c>
      <c r="AA9" s="102">
        <f>SUM(AA10:AA14)</f>
        <v>190000</v>
      </c>
    </row>
    <row r="10" spans="1:27" ht="12.75">
      <c r="A10" s="138" t="s">
        <v>79</v>
      </c>
      <c r="B10" s="136"/>
      <c r="C10" s="155"/>
      <c r="D10" s="155"/>
      <c r="E10" s="156">
        <v>190000</v>
      </c>
      <c r="F10" s="60">
        <v>190000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190000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>
        <v>262098</v>
      </c>
      <c r="M11" s="60">
        <v>262098</v>
      </c>
      <c r="N11" s="60">
        <v>524196</v>
      </c>
      <c r="O11" s="60"/>
      <c r="P11" s="60"/>
      <c r="Q11" s="60"/>
      <c r="R11" s="60"/>
      <c r="S11" s="60"/>
      <c r="T11" s="60"/>
      <c r="U11" s="60"/>
      <c r="V11" s="60"/>
      <c r="W11" s="60">
        <v>524196</v>
      </c>
      <c r="X11" s="60"/>
      <c r="Y11" s="60">
        <v>524196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54878037</v>
      </c>
      <c r="D15" s="153">
        <f>SUM(D16:D18)</f>
        <v>0</v>
      </c>
      <c r="E15" s="154">
        <f t="shared" si="2"/>
        <v>11587000</v>
      </c>
      <c r="F15" s="100">
        <f t="shared" si="2"/>
        <v>11587000</v>
      </c>
      <c r="G15" s="100">
        <f t="shared" si="2"/>
        <v>892841</v>
      </c>
      <c r="H15" s="100">
        <f t="shared" si="2"/>
        <v>49579</v>
      </c>
      <c r="I15" s="100">
        <f t="shared" si="2"/>
        <v>379074</v>
      </c>
      <c r="J15" s="100">
        <f t="shared" si="2"/>
        <v>1321494</v>
      </c>
      <c r="K15" s="100">
        <f t="shared" si="2"/>
        <v>1967189</v>
      </c>
      <c r="L15" s="100">
        <f t="shared" si="2"/>
        <v>4379280</v>
      </c>
      <c r="M15" s="100">
        <f t="shared" si="2"/>
        <v>3367608</v>
      </c>
      <c r="N15" s="100">
        <f t="shared" si="2"/>
        <v>9714077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11035571</v>
      </c>
      <c r="X15" s="100">
        <f t="shared" si="2"/>
        <v>5785998</v>
      </c>
      <c r="Y15" s="100">
        <f t="shared" si="2"/>
        <v>5249573</v>
      </c>
      <c r="Z15" s="137">
        <f>+IF(X15&lt;&gt;0,+(Y15/X15)*100,0)</f>
        <v>90.72891141683769</v>
      </c>
      <c r="AA15" s="102">
        <f>SUM(AA16:AA18)</f>
        <v>11587000</v>
      </c>
    </row>
    <row r="16" spans="1:27" ht="12.75">
      <c r="A16" s="138" t="s">
        <v>85</v>
      </c>
      <c r="B16" s="136"/>
      <c r="C16" s="155">
        <v>54878037</v>
      </c>
      <c r="D16" s="155"/>
      <c r="E16" s="156">
        <v>15000</v>
      </c>
      <c r="F16" s="60">
        <v>15000</v>
      </c>
      <c r="G16" s="60">
        <v>892841</v>
      </c>
      <c r="H16" s="60">
        <v>49579</v>
      </c>
      <c r="I16" s="60">
        <v>379074</v>
      </c>
      <c r="J16" s="60">
        <v>1321494</v>
      </c>
      <c r="K16" s="60">
        <v>1967189</v>
      </c>
      <c r="L16" s="60">
        <v>4379280</v>
      </c>
      <c r="M16" s="60">
        <v>3367608</v>
      </c>
      <c r="N16" s="60">
        <v>9714077</v>
      </c>
      <c r="O16" s="60"/>
      <c r="P16" s="60"/>
      <c r="Q16" s="60"/>
      <c r="R16" s="60"/>
      <c r="S16" s="60"/>
      <c r="T16" s="60"/>
      <c r="U16" s="60"/>
      <c r="V16" s="60"/>
      <c r="W16" s="60">
        <v>11035571</v>
      </c>
      <c r="X16" s="60"/>
      <c r="Y16" s="60">
        <v>11035571</v>
      </c>
      <c r="Z16" s="140"/>
      <c r="AA16" s="62">
        <v>15000</v>
      </c>
    </row>
    <row r="17" spans="1:27" ht="12.75">
      <c r="A17" s="138" t="s">
        <v>86</v>
      </c>
      <c r="B17" s="136"/>
      <c r="C17" s="155"/>
      <c r="D17" s="155"/>
      <c r="E17" s="156">
        <v>11572000</v>
      </c>
      <c r="F17" s="60">
        <v>11572000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5785998</v>
      </c>
      <c r="Y17" s="60">
        <v>-5785998</v>
      </c>
      <c r="Z17" s="140">
        <v>-100</v>
      </c>
      <c r="AA17" s="62">
        <v>11572000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250000</v>
      </c>
      <c r="F24" s="100">
        <v>250000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250000</v>
      </c>
      <c r="Y24" s="100">
        <v>-250000</v>
      </c>
      <c r="Z24" s="137">
        <v>-100</v>
      </c>
      <c r="AA24" s="102">
        <v>250000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112298296</v>
      </c>
      <c r="D25" s="217">
        <f>+D5+D9+D15+D19+D24</f>
        <v>0</v>
      </c>
      <c r="E25" s="230">
        <f t="shared" si="4"/>
        <v>12264828</v>
      </c>
      <c r="F25" s="219">
        <f t="shared" si="4"/>
        <v>12264828</v>
      </c>
      <c r="G25" s="219">
        <f t="shared" si="4"/>
        <v>892841</v>
      </c>
      <c r="H25" s="219">
        <f t="shared" si="4"/>
        <v>49579</v>
      </c>
      <c r="I25" s="219">
        <f t="shared" si="4"/>
        <v>379074</v>
      </c>
      <c r="J25" s="219">
        <f t="shared" si="4"/>
        <v>1321494</v>
      </c>
      <c r="K25" s="219">
        <f t="shared" si="4"/>
        <v>1967189</v>
      </c>
      <c r="L25" s="219">
        <f t="shared" si="4"/>
        <v>4641378</v>
      </c>
      <c r="M25" s="219">
        <f t="shared" si="4"/>
        <v>3629706</v>
      </c>
      <c r="N25" s="219">
        <f t="shared" si="4"/>
        <v>10238273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11559767</v>
      </c>
      <c r="X25" s="219">
        <f t="shared" si="4"/>
        <v>6035998</v>
      </c>
      <c r="Y25" s="219">
        <f t="shared" si="4"/>
        <v>5523769</v>
      </c>
      <c r="Z25" s="231">
        <f>+IF(X25&lt;&gt;0,+(Y25/X25)*100,0)</f>
        <v>91.51376458375235</v>
      </c>
      <c r="AA25" s="232">
        <f>+AA5+AA9+AA15+AA19+AA24</f>
        <v>12264828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112298296</v>
      </c>
      <c r="D28" s="155"/>
      <c r="E28" s="156">
        <v>11572000</v>
      </c>
      <c r="F28" s="60">
        <v>11572000</v>
      </c>
      <c r="G28" s="60">
        <v>892841</v>
      </c>
      <c r="H28" s="60">
        <v>49579</v>
      </c>
      <c r="I28" s="60">
        <v>379074</v>
      </c>
      <c r="J28" s="60">
        <v>1321494</v>
      </c>
      <c r="K28" s="60">
        <v>1967189</v>
      </c>
      <c r="L28" s="60">
        <v>4379280</v>
      </c>
      <c r="M28" s="60">
        <v>3367609</v>
      </c>
      <c r="N28" s="60">
        <v>9714078</v>
      </c>
      <c r="O28" s="60"/>
      <c r="P28" s="60"/>
      <c r="Q28" s="60"/>
      <c r="R28" s="60"/>
      <c r="S28" s="60"/>
      <c r="T28" s="60"/>
      <c r="U28" s="60"/>
      <c r="V28" s="60"/>
      <c r="W28" s="60">
        <v>11035572</v>
      </c>
      <c r="X28" s="60">
        <v>7714666</v>
      </c>
      <c r="Y28" s="60">
        <v>3320906</v>
      </c>
      <c r="Z28" s="140">
        <v>43.05</v>
      </c>
      <c r="AA28" s="155">
        <v>11572000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>
        <v>262098</v>
      </c>
      <c r="M29" s="60">
        <v>262098</v>
      </c>
      <c r="N29" s="60">
        <v>524196</v>
      </c>
      <c r="O29" s="60"/>
      <c r="P29" s="60"/>
      <c r="Q29" s="60"/>
      <c r="R29" s="60"/>
      <c r="S29" s="60"/>
      <c r="T29" s="60"/>
      <c r="U29" s="60"/>
      <c r="V29" s="60"/>
      <c r="W29" s="60">
        <v>524196</v>
      </c>
      <c r="X29" s="60"/>
      <c r="Y29" s="60">
        <v>524196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112298296</v>
      </c>
      <c r="D32" s="210">
        <f>SUM(D28:D31)</f>
        <v>0</v>
      </c>
      <c r="E32" s="211">
        <f t="shared" si="5"/>
        <v>11572000</v>
      </c>
      <c r="F32" s="77">
        <f t="shared" si="5"/>
        <v>11572000</v>
      </c>
      <c r="G32" s="77">
        <f t="shared" si="5"/>
        <v>892841</v>
      </c>
      <c r="H32" s="77">
        <f t="shared" si="5"/>
        <v>49579</v>
      </c>
      <c r="I32" s="77">
        <f t="shared" si="5"/>
        <v>379074</v>
      </c>
      <c r="J32" s="77">
        <f t="shared" si="5"/>
        <v>1321494</v>
      </c>
      <c r="K32" s="77">
        <f t="shared" si="5"/>
        <v>1967189</v>
      </c>
      <c r="L32" s="77">
        <f t="shared" si="5"/>
        <v>4641378</v>
      </c>
      <c r="M32" s="77">
        <f t="shared" si="5"/>
        <v>3629707</v>
      </c>
      <c r="N32" s="77">
        <f t="shared" si="5"/>
        <v>10238274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11559768</v>
      </c>
      <c r="X32" s="77">
        <f t="shared" si="5"/>
        <v>7714666</v>
      </c>
      <c r="Y32" s="77">
        <f t="shared" si="5"/>
        <v>3845102</v>
      </c>
      <c r="Z32" s="212">
        <f>+IF(X32&lt;&gt;0,+(Y32/X32)*100,0)</f>
        <v>49.8414578155425</v>
      </c>
      <c r="AA32" s="79">
        <f>SUM(AA28:AA31)</f>
        <v>11572000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692828</v>
      </c>
      <c r="F35" s="60">
        <v>692828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250000</v>
      </c>
      <c r="Y35" s="60">
        <v>-250000</v>
      </c>
      <c r="Z35" s="140">
        <v>-100</v>
      </c>
      <c r="AA35" s="62">
        <v>692828</v>
      </c>
    </row>
    <row r="36" spans="1:27" ht="12.75">
      <c r="A36" s="238" t="s">
        <v>139</v>
      </c>
      <c r="B36" s="149"/>
      <c r="C36" s="222">
        <f aca="true" t="shared" si="6" ref="C36:Y36">SUM(C32:C35)</f>
        <v>112298296</v>
      </c>
      <c r="D36" s="222">
        <f>SUM(D32:D35)</f>
        <v>0</v>
      </c>
      <c r="E36" s="218">
        <f t="shared" si="6"/>
        <v>12264828</v>
      </c>
      <c r="F36" s="220">
        <f t="shared" si="6"/>
        <v>12264828</v>
      </c>
      <c r="G36" s="220">
        <f t="shared" si="6"/>
        <v>892841</v>
      </c>
      <c r="H36" s="220">
        <f t="shared" si="6"/>
        <v>49579</v>
      </c>
      <c r="I36" s="220">
        <f t="shared" si="6"/>
        <v>379074</v>
      </c>
      <c r="J36" s="220">
        <f t="shared" si="6"/>
        <v>1321494</v>
      </c>
      <c r="K36" s="220">
        <f t="shared" si="6"/>
        <v>1967189</v>
      </c>
      <c r="L36" s="220">
        <f t="shared" si="6"/>
        <v>4641378</v>
      </c>
      <c r="M36" s="220">
        <f t="shared" si="6"/>
        <v>3629707</v>
      </c>
      <c r="N36" s="220">
        <f t="shared" si="6"/>
        <v>10238274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11559768</v>
      </c>
      <c r="X36" s="220">
        <f t="shared" si="6"/>
        <v>7964666</v>
      </c>
      <c r="Y36" s="220">
        <f t="shared" si="6"/>
        <v>3595102</v>
      </c>
      <c r="Z36" s="221">
        <f>+IF(X36&lt;&gt;0,+(Y36/X36)*100,0)</f>
        <v>45.13813887487561</v>
      </c>
      <c r="AA36" s="239">
        <f>SUM(AA32:AA35)</f>
        <v>12264828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5900223</v>
      </c>
      <c r="D6" s="155"/>
      <c r="E6" s="59">
        <v>3500000</v>
      </c>
      <c r="F6" s="60">
        <v>3500000</v>
      </c>
      <c r="G6" s="60">
        <v>17225952</v>
      </c>
      <c r="H6" s="60">
        <v>16896131</v>
      </c>
      <c r="I6" s="60">
        <v>14191060</v>
      </c>
      <c r="J6" s="60">
        <v>14191060</v>
      </c>
      <c r="K6" s="60">
        <v>9883754</v>
      </c>
      <c r="L6" s="60"/>
      <c r="M6" s="60"/>
      <c r="N6" s="60">
        <v>9883754</v>
      </c>
      <c r="O6" s="60"/>
      <c r="P6" s="60"/>
      <c r="Q6" s="60"/>
      <c r="R6" s="60"/>
      <c r="S6" s="60"/>
      <c r="T6" s="60"/>
      <c r="U6" s="60"/>
      <c r="V6" s="60"/>
      <c r="W6" s="60">
        <v>9883754</v>
      </c>
      <c r="X6" s="60">
        <v>1750000</v>
      </c>
      <c r="Y6" s="60">
        <v>8133754</v>
      </c>
      <c r="Z6" s="140">
        <v>464.79</v>
      </c>
      <c r="AA6" s="62">
        <v>3500000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5915958</v>
      </c>
      <c r="D8" s="155"/>
      <c r="E8" s="59">
        <v>7061944</v>
      </c>
      <c r="F8" s="60">
        <v>7061944</v>
      </c>
      <c r="G8" s="60">
        <v>11111261</v>
      </c>
      <c r="H8" s="60">
        <v>10172276</v>
      </c>
      <c r="I8" s="60">
        <v>10807890</v>
      </c>
      <c r="J8" s="60">
        <v>10807890</v>
      </c>
      <c r="K8" s="60">
        <v>11225329</v>
      </c>
      <c r="L8" s="60"/>
      <c r="M8" s="60"/>
      <c r="N8" s="60">
        <v>11225329</v>
      </c>
      <c r="O8" s="60"/>
      <c r="P8" s="60"/>
      <c r="Q8" s="60"/>
      <c r="R8" s="60"/>
      <c r="S8" s="60"/>
      <c r="T8" s="60"/>
      <c r="U8" s="60"/>
      <c r="V8" s="60"/>
      <c r="W8" s="60">
        <v>11225329</v>
      </c>
      <c r="X8" s="60">
        <v>3530972</v>
      </c>
      <c r="Y8" s="60">
        <v>7694357</v>
      </c>
      <c r="Z8" s="140">
        <v>217.91</v>
      </c>
      <c r="AA8" s="62">
        <v>7061944</v>
      </c>
    </row>
    <row r="9" spans="1:27" ht="12.75">
      <c r="A9" s="249" t="s">
        <v>146</v>
      </c>
      <c r="B9" s="182"/>
      <c r="C9" s="155">
        <v>2566865</v>
      </c>
      <c r="D9" s="155"/>
      <c r="E9" s="59">
        <v>550000</v>
      </c>
      <c r="F9" s="60">
        <v>550000</v>
      </c>
      <c r="G9" s="60">
        <v>1373767</v>
      </c>
      <c r="H9" s="60">
        <v>1546418</v>
      </c>
      <c r="I9" s="60">
        <v>1556815</v>
      </c>
      <c r="J9" s="60">
        <v>1556815</v>
      </c>
      <c r="K9" s="60">
        <v>449943</v>
      </c>
      <c r="L9" s="60"/>
      <c r="M9" s="60"/>
      <c r="N9" s="60">
        <v>449943</v>
      </c>
      <c r="O9" s="60"/>
      <c r="P9" s="60"/>
      <c r="Q9" s="60"/>
      <c r="R9" s="60"/>
      <c r="S9" s="60"/>
      <c r="T9" s="60"/>
      <c r="U9" s="60"/>
      <c r="V9" s="60"/>
      <c r="W9" s="60">
        <v>449943</v>
      </c>
      <c r="X9" s="60">
        <v>275000</v>
      </c>
      <c r="Y9" s="60">
        <v>174943</v>
      </c>
      <c r="Z9" s="140">
        <v>63.62</v>
      </c>
      <c r="AA9" s="62">
        <v>550000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54289</v>
      </c>
      <c r="H10" s="159">
        <v>27946</v>
      </c>
      <c r="I10" s="159">
        <v>27946</v>
      </c>
      <c r="J10" s="60">
        <v>27946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6157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14389203</v>
      </c>
      <c r="D12" s="168">
        <f>SUM(D6:D11)</f>
        <v>0</v>
      </c>
      <c r="E12" s="72">
        <f t="shared" si="0"/>
        <v>11111944</v>
      </c>
      <c r="F12" s="73">
        <f t="shared" si="0"/>
        <v>11111944</v>
      </c>
      <c r="G12" s="73">
        <f t="shared" si="0"/>
        <v>29765269</v>
      </c>
      <c r="H12" s="73">
        <f t="shared" si="0"/>
        <v>28642771</v>
      </c>
      <c r="I12" s="73">
        <f t="shared" si="0"/>
        <v>26583711</v>
      </c>
      <c r="J12" s="73">
        <f t="shared" si="0"/>
        <v>26583711</v>
      </c>
      <c r="K12" s="73">
        <f t="shared" si="0"/>
        <v>21559026</v>
      </c>
      <c r="L12" s="73">
        <f t="shared" si="0"/>
        <v>0</v>
      </c>
      <c r="M12" s="73">
        <f t="shared" si="0"/>
        <v>0</v>
      </c>
      <c r="N12" s="73">
        <f t="shared" si="0"/>
        <v>21559026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21559026</v>
      </c>
      <c r="X12" s="73">
        <f t="shared" si="0"/>
        <v>5555972</v>
      </c>
      <c r="Y12" s="73">
        <f t="shared" si="0"/>
        <v>16003054</v>
      </c>
      <c r="Z12" s="170">
        <f>+IF(X12&lt;&gt;0,+(Y12/X12)*100,0)</f>
        <v>288.0333810177589</v>
      </c>
      <c r="AA12" s="74">
        <f>SUM(AA6:AA11)</f>
        <v>11111944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12780000</v>
      </c>
      <c r="D17" s="155"/>
      <c r="E17" s="59">
        <v>11900000</v>
      </c>
      <c r="F17" s="60">
        <v>11900000</v>
      </c>
      <c r="G17" s="60">
        <v>11815000</v>
      </c>
      <c r="H17" s="60">
        <v>12780000</v>
      </c>
      <c r="I17" s="60">
        <v>12780000</v>
      </c>
      <c r="J17" s="60">
        <v>12780000</v>
      </c>
      <c r="K17" s="60">
        <v>12780000</v>
      </c>
      <c r="L17" s="60"/>
      <c r="M17" s="60"/>
      <c r="N17" s="60">
        <v>12780000</v>
      </c>
      <c r="O17" s="60"/>
      <c r="P17" s="60"/>
      <c r="Q17" s="60"/>
      <c r="R17" s="60"/>
      <c r="S17" s="60"/>
      <c r="T17" s="60"/>
      <c r="U17" s="60"/>
      <c r="V17" s="60"/>
      <c r="W17" s="60">
        <v>12780000</v>
      </c>
      <c r="X17" s="60">
        <v>5950000</v>
      </c>
      <c r="Y17" s="60">
        <v>6830000</v>
      </c>
      <c r="Z17" s="140">
        <v>114.79</v>
      </c>
      <c r="AA17" s="62">
        <v>11900000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101665175</v>
      </c>
      <c r="D19" s="155"/>
      <c r="E19" s="59">
        <v>135709608</v>
      </c>
      <c r="F19" s="60">
        <v>135709608</v>
      </c>
      <c r="G19" s="60">
        <v>125429592</v>
      </c>
      <c r="H19" s="60">
        <v>26144332</v>
      </c>
      <c r="I19" s="60">
        <v>100573922</v>
      </c>
      <c r="J19" s="60">
        <v>100573922</v>
      </c>
      <c r="K19" s="60">
        <v>28184561</v>
      </c>
      <c r="L19" s="60"/>
      <c r="M19" s="60"/>
      <c r="N19" s="60">
        <v>28184561</v>
      </c>
      <c r="O19" s="60"/>
      <c r="P19" s="60"/>
      <c r="Q19" s="60"/>
      <c r="R19" s="60"/>
      <c r="S19" s="60"/>
      <c r="T19" s="60"/>
      <c r="U19" s="60"/>
      <c r="V19" s="60"/>
      <c r="W19" s="60">
        <v>28184561</v>
      </c>
      <c r="X19" s="60">
        <v>67854804</v>
      </c>
      <c r="Y19" s="60">
        <v>-39670243</v>
      </c>
      <c r="Z19" s="140">
        <v>-58.46</v>
      </c>
      <c r="AA19" s="62">
        <v>135709608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740453</v>
      </c>
      <c r="D22" s="155"/>
      <c r="E22" s="59">
        <v>800000</v>
      </c>
      <c r="F22" s="60">
        <v>800000</v>
      </c>
      <c r="G22" s="60">
        <v>582119</v>
      </c>
      <c r="H22" s="60">
        <v>740453</v>
      </c>
      <c r="I22" s="60">
        <v>740453</v>
      </c>
      <c r="J22" s="60">
        <v>740453</v>
      </c>
      <c r="K22" s="60">
        <v>740453</v>
      </c>
      <c r="L22" s="60"/>
      <c r="M22" s="60"/>
      <c r="N22" s="60">
        <v>740453</v>
      </c>
      <c r="O22" s="60"/>
      <c r="P22" s="60"/>
      <c r="Q22" s="60"/>
      <c r="R22" s="60"/>
      <c r="S22" s="60"/>
      <c r="T22" s="60"/>
      <c r="U22" s="60"/>
      <c r="V22" s="60"/>
      <c r="W22" s="60">
        <v>740453</v>
      </c>
      <c r="X22" s="60">
        <v>400000</v>
      </c>
      <c r="Y22" s="60">
        <v>340453</v>
      </c>
      <c r="Z22" s="140">
        <v>85.11</v>
      </c>
      <c r="AA22" s="62">
        <v>800000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>
        <v>76617733</v>
      </c>
      <c r="I23" s="159"/>
      <c r="J23" s="60"/>
      <c r="K23" s="159">
        <v>82529511</v>
      </c>
      <c r="L23" s="159"/>
      <c r="M23" s="60"/>
      <c r="N23" s="159">
        <v>82529511</v>
      </c>
      <c r="O23" s="159"/>
      <c r="P23" s="159"/>
      <c r="Q23" s="60"/>
      <c r="R23" s="159"/>
      <c r="S23" s="159"/>
      <c r="T23" s="60"/>
      <c r="U23" s="159"/>
      <c r="V23" s="159"/>
      <c r="W23" s="159">
        <v>82529511</v>
      </c>
      <c r="X23" s="60"/>
      <c r="Y23" s="159">
        <v>82529511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115185628</v>
      </c>
      <c r="D24" s="168">
        <f>SUM(D15:D23)</f>
        <v>0</v>
      </c>
      <c r="E24" s="76">
        <f t="shared" si="1"/>
        <v>148409608</v>
      </c>
      <c r="F24" s="77">
        <f t="shared" si="1"/>
        <v>148409608</v>
      </c>
      <c r="G24" s="77">
        <f t="shared" si="1"/>
        <v>137826711</v>
      </c>
      <c r="H24" s="77">
        <f t="shared" si="1"/>
        <v>116282518</v>
      </c>
      <c r="I24" s="77">
        <f t="shared" si="1"/>
        <v>114094375</v>
      </c>
      <c r="J24" s="77">
        <f t="shared" si="1"/>
        <v>114094375</v>
      </c>
      <c r="K24" s="77">
        <f t="shared" si="1"/>
        <v>124234525</v>
      </c>
      <c r="L24" s="77">
        <f t="shared" si="1"/>
        <v>0</v>
      </c>
      <c r="M24" s="77">
        <f t="shared" si="1"/>
        <v>0</v>
      </c>
      <c r="N24" s="77">
        <f t="shared" si="1"/>
        <v>124234525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124234525</v>
      </c>
      <c r="X24" s="77">
        <f t="shared" si="1"/>
        <v>74204804</v>
      </c>
      <c r="Y24" s="77">
        <f t="shared" si="1"/>
        <v>50029721</v>
      </c>
      <c r="Z24" s="212">
        <f>+IF(X24&lt;&gt;0,+(Y24/X24)*100,0)</f>
        <v>67.42113489040413</v>
      </c>
      <c r="AA24" s="79">
        <f>SUM(AA15:AA23)</f>
        <v>148409608</v>
      </c>
    </row>
    <row r="25" spans="1:27" ht="12.75">
      <c r="A25" s="250" t="s">
        <v>159</v>
      </c>
      <c r="B25" s="251"/>
      <c r="C25" s="168">
        <f aca="true" t="shared" si="2" ref="C25:Y25">+C12+C24</f>
        <v>129574831</v>
      </c>
      <c r="D25" s="168">
        <f>+D12+D24</f>
        <v>0</v>
      </c>
      <c r="E25" s="72">
        <f t="shared" si="2"/>
        <v>159521552</v>
      </c>
      <c r="F25" s="73">
        <f t="shared" si="2"/>
        <v>159521552</v>
      </c>
      <c r="G25" s="73">
        <f t="shared" si="2"/>
        <v>167591980</v>
      </c>
      <c r="H25" s="73">
        <f t="shared" si="2"/>
        <v>144925289</v>
      </c>
      <c r="I25" s="73">
        <f t="shared" si="2"/>
        <v>140678086</v>
      </c>
      <c r="J25" s="73">
        <f t="shared" si="2"/>
        <v>140678086</v>
      </c>
      <c r="K25" s="73">
        <f t="shared" si="2"/>
        <v>145793551</v>
      </c>
      <c r="L25" s="73">
        <f t="shared" si="2"/>
        <v>0</v>
      </c>
      <c r="M25" s="73">
        <f t="shared" si="2"/>
        <v>0</v>
      </c>
      <c r="N25" s="73">
        <f t="shared" si="2"/>
        <v>145793551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145793551</v>
      </c>
      <c r="X25" s="73">
        <f t="shared" si="2"/>
        <v>79760776</v>
      </c>
      <c r="Y25" s="73">
        <f t="shared" si="2"/>
        <v>66032775</v>
      </c>
      <c r="Z25" s="170">
        <f>+IF(X25&lt;&gt;0,+(Y25/X25)*100,0)</f>
        <v>82.78853129513183</v>
      </c>
      <c r="AA25" s="74">
        <f>+AA12+AA24</f>
        <v>159521552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662825</v>
      </c>
      <c r="D30" s="155"/>
      <c r="E30" s="59">
        <v>602228</v>
      </c>
      <c r="F30" s="60">
        <v>602228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301114</v>
      </c>
      <c r="Y30" s="60">
        <v>-301114</v>
      </c>
      <c r="Z30" s="140">
        <v>-100</v>
      </c>
      <c r="AA30" s="62">
        <v>602228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4910</v>
      </c>
      <c r="H31" s="60">
        <v>4910</v>
      </c>
      <c r="I31" s="60">
        <v>4910</v>
      </c>
      <c r="J31" s="60">
        <v>4910</v>
      </c>
      <c r="K31" s="60">
        <v>4910</v>
      </c>
      <c r="L31" s="60"/>
      <c r="M31" s="60"/>
      <c r="N31" s="60">
        <v>4910</v>
      </c>
      <c r="O31" s="60"/>
      <c r="P31" s="60"/>
      <c r="Q31" s="60"/>
      <c r="R31" s="60"/>
      <c r="S31" s="60"/>
      <c r="T31" s="60"/>
      <c r="U31" s="60"/>
      <c r="V31" s="60"/>
      <c r="W31" s="60">
        <v>4910</v>
      </c>
      <c r="X31" s="60"/>
      <c r="Y31" s="60">
        <v>4910</v>
      </c>
      <c r="Z31" s="140"/>
      <c r="AA31" s="62"/>
    </row>
    <row r="32" spans="1:27" ht="12.75">
      <c r="A32" s="249" t="s">
        <v>164</v>
      </c>
      <c r="B32" s="182"/>
      <c r="C32" s="155">
        <v>8045140</v>
      </c>
      <c r="D32" s="155"/>
      <c r="E32" s="59"/>
      <c r="F32" s="60"/>
      <c r="G32" s="60">
        <v>6748810</v>
      </c>
      <c r="H32" s="60">
        <v>7588739</v>
      </c>
      <c r="I32" s="60">
        <v>11740429</v>
      </c>
      <c r="J32" s="60">
        <v>11740429</v>
      </c>
      <c r="K32" s="60">
        <v>6531878</v>
      </c>
      <c r="L32" s="60"/>
      <c r="M32" s="60"/>
      <c r="N32" s="60">
        <v>6531878</v>
      </c>
      <c r="O32" s="60"/>
      <c r="P32" s="60"/>
      <c r="Q32" s="60"/>
      <c r="R32" s="60"/>
      <c r="S32" s="60"/>
      <c r="T32" s="60"/>
      <c r="U32" s="60"/>
      <c r="V32" s="60"/>
      <c r="W32" s="60">
        <v>6531878</v>
      </c>
      <c r="X32" s="60"/>
      <c r="Y32" s="60">
        <v>6531878</v>
      </c>
      <c r="Z32" s="140"/>
      <c r="AA32" s="62"/>
    </row>
    <row r="33" spans="1:27" ht="12.75">
      <c r="A33" s="249" t="s">
        <v>165</v>
      </c>
      <c r="B33" s="182"/>
      <c r="C33" s="155">
        <v>2780957</v>
      </c>
      <c r="D33" s="155"/>
      <c r="E33" s="59">
        <v>750000</v>
      </c>
      <c r="F33" s="60">
        <v>750000</v>
      </c>
      <c r="G33" s="60">
        <v>3386227</v>
      </c>
      <c r="H33" s="60">
        <v>3545219</v>
      </c>
      <c r="I33" s="60">
        <v>3545219</v>
      </c>
      <c r="J33" s="60">
        <v>3545219</v>
      </c>
      <c r="K33" s="60">
        <v>5646237</v>
      </c>
      <c r="L33" s="60"/>
      <c r="M33" s="60"/>
      <c r="N33" s="60">
        <v>5646237</v>
      </c>
      <c r="O33" s="60"/>
      <c r="P33" s="60"/>
      <c r="Q33" s="60"/>
      <c r="R33" s="60"/>
      <c r="S33" s="60"/>
      <c r="T33" s="60"/>
      <c r="U33" s="60"/>
      <c r="V33" s="60"/>
      <c r="W33" s="60">
        <v>5646237</v>
      </c>
      <c r="X33" s="60">
        <v>375000</v>
      </c>
      <c r="Y33" s="60">
        <v>5271237</v>
      </c>
      <c r="Z33" s="140">
        <v>1405.66</v>
      </c>
      <c r="AA33" s="62">
        <v>750000</v>
      </c>
    </row>
    <row r="34" spans="1:27" ht="12.75">
      <c r="A34" s="250" t="s">
        <v>58</v>
      </c>
      <c r="B34" s="251"/>
      <c r="C34" s="168">
        <f aca="true" t="shared" si="3" ref="C34:Y34">SUM(C29:C33)</f>
        <v>11488922</v>
      </c>
      <c r="D34" s="168">
        <f>SUM(D29:D33)</f>
        <v>0</v>
      </c>
      <c r="E34" s="72">
        <f t="shared" si="3"/>
        <v>1352228</v>
      </c>
      <c r="F34" s="73">
        <f t="shared" si="3"/>
        <v>1352228</v>
      </c>
      <c r="G34" s="73">
        <f t="shared" si="3"/>
        <v>10139947</v>
      </c>
      <c r="H34" s="73">
        <f t="shared" si="3"/>
        <v>11138868</v>
      </c>
      <c r="I34" s="73">
        <f t="shared" si="3"/>
        <v>15290558</v>
      </c>
      <c r="J34" s="73">
        <f t="shared" si="3"/>
        <v>15290558</v>
      </c>
      <c r="K34" s="73">
        <f t="shared" si="3"/>
        <v>12183025</v>
      </c>
      <c r="L34" s="73">
        <f t="shared" si="3"/>
        <v>0</v>
      </c>
      <c r="M34" s="73">
        <f t="shared" si="3"/>
        <v>0</v>
      </c>
      <c r="N34" s="73">
        <f t="shared" si="3"/>
        <v>12183025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12183025</v>
      </c>
      <c r="X34" s="73">
        <f t="shared" si="3"/>
        <v>676114</v>
      </c>
      <c r="Y34" s="73">
        <f t="shared" si="3"/>
        <v>11506911</v>
      </c>
      <c r="Z34" s="170">
        <f>+IF(X34&lt;&gt;0,+(Y34/X34)*100,0)</f>
        <v>1701.9187592624912</v>
      </c>
      <c r="AA34" s="74">
        <f>SUM(AA29:AA33)</f>
        <v>1352228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602228</v>
      </c>
      <c r="D37" s="155"/>
      <c r="E37" s="59">
        <v>628917</v>
      </c>
      <c r="F37" s="60">
        <v>628917</v>
      </c>
      <c r="G37" s="60">
        <v>3635636</v>
      </c>
      <c r="H37" s="60">
        <v>2678940</v>
      </c>
      <c r="I37" s="60">
        <v>2573129</v>
      </c>
      <c r="J37" s="60">
        <v>2573129</v>
      </c>
      <c r="K37" s="60">
        <v>2519148</v>
      </c>
      <c r="L37" s="60"/>
      <c r="M37" s="60"/>
      <c r="N37" s="60">
        <v>2519148</v>
      </c>
      <c r="O37" s="60"/>
      <c r="P37" s="60"/>
      <c r="Q37" s="60"/>
      <c r="R37" s="60"/>
      <c r="S37" s="60"/>
      <c r="T37" s="60"/>
      <c r="U37" s="60"/>
      <c r="V37" s="60"/>
      <c r="W37" s="60">
        <v>2519148</v>
      </c>
      <c r="X37" s="60">
        <v>314459</v>
      </c>
      <c r="Y37" s="60">
        <v>2204689</v>
      </c>
      <c r="Z37" s="140">
        <v>701.11</v>
      </c>
      <c r="AA37" s="62">
        <v>628917</v>
      </c>
    </row>
    <row r="38" spans="1:27" ht="12.75">
      <c r="A38" s="249" t="s">
        <v>165</v>
      </c>
      <c r="B38" s="182"/>
      <c r="C38" s="155">
        <v>727565</v>
      </c>
      <c r="D38" s="155"/>
      <c r="E38" s="59">
        <v>657200</v>
      </c>
      <c r="F38" s="60">
        <v>657200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328600</v>
      </c>
      <c r="Y38" s="60">
        <v>-328600</v>
      </c>
      <c r="Z38" s="140">
        <v>-100</v>
      </c>
      <c r="AA38" s="62">
        <v>657200</v>
      </c>
    </row>
    <row r="39" spans="1:27" ht="12.75">
      <c r="A39" s="250" t="s">
        <v>59</v>
      </c>
      <c r="B39" s="253"/>
      <c r="C39" s="168">
        <f aca="true" t="shared" si="4" ref="C39:Y39">SUM(C37:C38)</f>
        <v>1329793</v>
      </c>
      <c r="D39" s="168">
        <f>SUM(D37:D38)</f>
        <v>0</v>
      </c>
      <c r="E39" s="76">
        <f t="shared" si="4"/>
        <v>1286117</v>
      </c>
      <c r="F39" s="77">
        <f t="shared" si="4"/>
        <v>1286117</v>
      </c>
      <c r="G39" s="77">
        <f t="shared" si="4"/>
        <v>3635636</v>
      </c>
      <c r="H39" s="77">
        <f t="shared" si="4"/>
        <v>2678940</v>
      </c>
      <c r="I39" s="77">
        <f t="shared" si="4"/>
        <v>2573129</v>
      </c>
      <c r="J39" s="77">
        <f t="shared" si="4"/>
        <v>2573129</v>
      </c>
      <c r="K39" s="77">
        <f t="shared" si="4"/>
        <v>2519148</v>
      </c>
      <c r="L39" s="77">
        <f t="shared" si="4"/>
        <v>0</v>
      </c>
      <c r="M39" s="77">
        <f t="shared" si="4"/>
        <v>0</v>
      </c>
      <c r="N39" s="77">
        <f t="shared" si="4"/>
        <v>2519148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2519148</v>
      </c>
      <c r="X39" s="77">
        <f t="shared" si="4"/>
        <v>643059</v>
      </c>
      <c r="Y39" s="77">
        <f t="shared" si="4"/>
        <v>1876089</v>
      </c>
      <c r="Z39" s="212">
        <f>+IF(X39&lt;&gt;0,+(Y39/X39)*100,0)</f>
        <v>291.74445890657</v>
      </c>
      <c r="AA39" s="79">
        <f>SUM(AA37:AA38)</f>
        <v>1286117</v>
      </c>
    </row>
    <row r="40" spans="1:27" ht="12.75">
      <c r="A40" s="250" t="s">
        <v>167</v>
      </c>
      <c r="B40" s="251"/>
      <c r="C40" s="168">
        <f aca="true" t="shared" si="5" ref="C40:Y40">+C34+C39</f>
        <v>12818715</v>
      </c>
      <c r="D40" s="168">
        <f>+D34+D39</f>
        <v>0</v>
      </c>
      <c r="E40" s="72">
        <f t="shared" si="5"/>
        <v>2638345</v>
      </c>
      <c r="F40" s="73">
        <f t="shared" si="5"/>
        <v>2638345</v>
      </c>
      <c r="G40" s="73">
        <f t="shared" si="5"/>
        <v>13775583</v>
      </c>
      <c r="H40" s="73">
        <f t="shared" si="5"/>
        <v>13817808</v>
      </c>
      <c r="I40" s="73">
        <f t="shared" si="5"/>
        <v>17863687</v>
      </c>
      <c r="J40" s="73">
        <f t="shared" si="5"/>
        <v>17863687</v>
      </c>
      <c r="K40" s="73">
        <f t="shared" si="5"/>
        <v>14702173</v>
      </c>
      <c r="L40" s="73">
        <f t="shared" si="5"/>
        <v>0</v>
      </c>
      <c r="M40" s="73">
        <f t="shared" si="5"/>
        <v>0</v>
      </c>
      <c r="N40" s="73">
        <f t="shared" si="5"/>
        <v>14702173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14702173</v>
      </c>
      <c r="X40" s="73">
        <f t="shared" si="5"/>
        <v>1319173</v>
      </c>
      <c r="Y40" s="73">
        <f t="shared" si="5"/>
        <v>13383000</v>
      </c>
      <c r="Z40" s="170">
        <f>+IF(X40&lt;&gt;0,+(Y40/X40)*100,0)</f>
        <v>1014.4992355058813</v>
      </c>
      <c r="AA40" s="74">
        <f>+AA34+AA39</f>
        <v>2638345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116756116</v>
      </c>
      <c r="D42" s="257">
        <f>+D25-D40</f>
        <v>0</v>
      </c>
      <c r="E42" s="258">
        <f t="shared" si="6"/>
        <v>156883207</v>
      </c>
      <c r="F42" s="259">
        <f t="shared" si="6"/>
        <v>156883207</v>
      </c>
      <c r="G42" s="259">
        <f t="shared" si="6"/>
        <v>153816397</v>
      </c>
      <c r="H42" s="259">
        <f t="shared" si="6"/>
        <v>131107481</v>
      </c>
      <c r="I42" s="259">
        <f t="shared" si="6"/>
        <v>122814399</v>
      </c>
      <c r="J42" s="259">
        <f t="shared" si="6"/>
        <v>122814399</v>
      </c>
      <c r="K42" s="259">
        <f t="shared" si="6"/>
        <v>131091378</v>
      </c>
      <c r="L42" s="259">
        <f t="shared" si="6"/>
        <v>0</v>
      </c>
      <c r="M42" s="259">
        <f t="shared" si="6"/>
        <v>0</v>
      </c>
      <c r="N42" s="259">
        <f t="shared" si="6"/>
        <v>131091378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131091378</v>
      </c>
      <c r="X42" s="259">
        <f t="shared" si="6"/>
        <v>78441603</v>
      </c>
      <c r="Y42" s="259">
        <f t="shared" si="6"/>
        <v>52649775</v>
      </c>
      <c r="Z42" s="260">
        <f>+IF(X42&lt;&gt;0,+(Y42/X42)*100,0)</f>
        <v>67.1197081477287</v>
      </c>
      <c r="AA42" s="261">
        <f>+AA25-AA40</f>
        <v>156883207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116756116</v>
      </c>
      <c r="D45" s="155"/>
      <c r="E45" s="59">
        <v>140502806</v>
      </c>
      <c r="F45" s="60">
        <v>140502806</v>
      </c>
      <c r="G45" s="60">
        <v>153816397</v>
      </c>
      <c r="H45" s="60">
        <v>131107481</v>
      </c>
      <c r="I45" s="60">
        <v>122814399</v>
      </c>
      <c r="J45" s="60">
        <v>122814399</v>
      </c>
      <c r="K45" s="60">
        <v>131091378</v>
      </c>
      <c r="L45" s="60"/>
      <c r="M45" s="60"/>
      <c r="N45" s="60">
        <v>131091378</v>
      </c>
      <c r="O45" s="60"/>
      <c r="P45" s="60"/>
      <c r="Q45" s="60"/>
      <c r="R45" s="60"/>
      <c r="S45" s="60"/>
      <c r="T45" s="60"/>
      <c r="U45" s="60"/>
      <c r="V45" s="60"/>
      <c r="W45" s="60">
        <v>131091378</v>
      </c>
      <c r="X45" s="60">
        <v>70251403</v>
      </c>
      <c r="Y45" s="60">
        <v>60839975</v>
      </c>
      <c r="Z45" s="139">
        <v>86.6</v>
      </c>
      <c r="AA45" s="62">
        <v>140502806</v>
      </c>
    </row>
    <row r="46" spans="1:27" ht="12.75">
      <c r="A46" s="249" t="s">
        <v>171</v>
      </c>
      <c r="B46" s="182"/>
      <c r="C46" s="155"/>
      <c r="D46" s="155"/>
      <c r="E46" s="59">
        <v>16380400</v>
      </c>
      <c r="F46" s="60">
        <v>16380400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8190200</v>
      </c>
      <c r="Y46" s="60">
        <v>-8190200</v>
      </c>
      <c r="Z46" s="139">
        <v>-100</v>
      </c>
      <c r="AA46" s="62">
        <v>16380400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116756116</v>
      </c>
      <c r="D48" s="217">
        <f>SUM(D45:D47)</f>
        <v>0</v>
      </c>
      <c r="E48" s="264">
        <f t="shared" si="7"/>
        <v>156883206</v>
      </c>
      <c r="F48" s="219">
        <f t="shared" si="7"/>
        <v>156883206</v>
      </c>
      <c r="G48" s="219">
        <f t="shared" si="7"/>
        <v>153816397</v>
      </c>
      <c r="H48" s="219">
        <f t="shared" si="7"/>
        <v>131107481</v>
      </c>
      <c r="I48" s="219">
        <f t="shared" si="7"/>
        <v>122814399</v>
      </c>
      <c r="J48" s="219">
        <f t="shared" si="7"/>
        <v>122814399</v>
      </c>
      <c r="K48" s="219">
        <f t="shared" si="7"/>
        <v>131091378</v>
      </c>
      <c r="L48" s="219">
        <f t="shared" si="7"/>
        <v>0</v>
      </c>
      <c r="M48" s="219">
        <f t="shared" si="7"/>
        <v>0</v>
      </c>
      <c r="N48" s="219">
        <f t="shared" si="7"/>
        <v>131091378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131091378</v>
      </c>
      <c r="X48" s="219">
        <f t="shared" si="7"/>
        <v>78441603</v>
      </c>
      <c r="Y48" s="219">
        <f t="shared" si="7"/>
        <v>52649775</v>
      </c>
      <c r="Z48" s="265">
        <f>+IF(X48&lt;&gt;0,+(Y48/X48)*100,0)</f>
        <v>67.1197081477287</v>
      </c>
      <c r="AA48" s="232">
        <f>SUM(AA45:AA47)</f>
        <v>156883206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1799693</v>
      </c>
      <c r="D6" s="155"/>
      <c r="E6" s="59">
        <v>3621529</v>
      </c>
      <c r="F6" s="60">
        <v>3621529</v>
      </c>
      <c r="G6" s="60">
        <v>132971</v>
      </c>
      <c r="H6" s="60">
        <v>276759</v>
      </c>
      <c r="I6" s="60">
        <v>1784471</v>
      </c>
      <c r="J6" s="60">
        <v>2194201</v>
      </c>
      <c r="K6" s="60">
        <v>206116</v>
      </c>
      <c r="L6" s="60"/>
      <c r="M6" s="60">
        <v>2363907</v>
      </c>
      <c r="N6" s="60">
        <v>2570023</v>
      </c>
      <c r="O6" s="60"/>
      <c r="P6" s="60"/>
      <c r="Q6" s="60"/>
      <c r="R6" s="60"/>
      <c r="S6" s="60"/>
      <c r="T6" s="60"/>
      <c r="U6" s="60"/>
      <c r="V6" s="60"/>
      <c r="W6" s="60">
        <v>4764224</v>
      </c>
      <c r="X6" s="60">
        <v>2222695</v>
      </c>
      <c r="Y6" s="60">
        <v>2541529</v>
      </c>
      <c r="Z6" s="140">
        <v>114.34</v>
      </c>
      <c r="AA6" s="62">
        <v>3621529</v>
      </c>
    </row>
    <row r="7" spans="1:27" ht="12.75">
      <c r="A7" s="249" t="s">
        <v>32</v>
      </c>
      <c r="B7" s="182"/>
      <c r="C7" s="155">
        <v>66396</v>
      </c>
      <c r="D7" s="155"/>
      <c r="E7" s="59">
        <v>45892</v>
      </c>
      <c r="F7" s="60">
        <v>45892</v>
      </c>
      <c r="G7" s="60">
        <v>2963</v>
      </c>
      <c r="H7" s="60">
        <v>3935</v>
      </c>
      <c r="I7" s="60"/>
      <c r="J7" s="60">
        <v>6898</v>
      </c>
      <c r="K7" s="60">
        <v>1486</v>
      </c>
      <c r="L7" s="60"/>
      <c r="M7" s="60"/>
      <c r="N7" s="60">
        <v>1486</v>
      </c>
      <c r="O7" s="60"/>
      <c r="P7" s="60"/>
      <c r="Q7" s="60"/>
      <c r="R7" s="60"/>
      <c r="S7" s="60"/>
      <c r="T7" s="60"/>
      <c r="U7" s="60"/>
      <c r="V7" s="60"/>
      <c r="W7" s="60">
        <v>8384</v>
      </c>
      <c r="X7" s="60">
        <v>29479</v>
      </c>
      <c r="Y7" s="60">
        <v>-21095</v>
      </c>
      <c r="Z7" s="140">
        <v>-71.56</v>
      </c>
      <c r="AA7" s="62">
        <v>45892</v>
      </c>
    </row>
    <row r="8" spans="1:27" ht="12.75">
      <c r="A8" s="249" t="s">
        <v>178</v>
      </c>
      <c r="B8" s="182"/>
      <c r="C8" s="155">
        <v>609081</v>
      </c>
      <c r="D8" s="155"/>
      <c r="E8" s="59">
        <v>2703139</v>
      </c>
      <c r="F8" s="60">
        <v>2703139</v>
      </c>
      <c r="G8" s="60">
        <v>168473</v>
      </c>
      <c r="H8" s="60">
        <v>234478</v>
      </c>
      <c r="I8" s="60">
        <v>220890</v>
      </c>
      <c r="J8" s="60">
        <v>623841</v>
      </c>
      <c r="K8" s="60">
        <v>7290518</v>
      </c>
      <c r="L8" s="60"/>
      <c r="M8" s="60">
        <v>23833616</v>
      </c>
      <c r="N8" s="60">
        <v>31124134</v>
      </c>
      <c r="O8" s="60"/>
      <c r="P8" s="60"/>
      <c r="Q8" s="60"/>
      <c r="R8" s="60"/>
      <c r="S8" s="60"/>
      <c r="T8" s="60"/>
      <c r="U8" s="60"/>
      <c r="V8" s="60"/>
      <c r="W8" s="60">
        <v>31747975</v>
      </c>
      <c r="X8" s="60">
        <v>579849</v>
      </c>
      <c r="Y8" s="60">
        <v>31168126</v>
      </c>
      <c r="Z8" s="140">
        <v>5375.21</v>
      </c>
      <c r="AA8" s="62">
        <v>2703139</v>
      </c>
    </row>
    <row r="9" spans="1:27" ht="12.75">
      <c r="A9" s="249" t="s">
        <v>179</v>
      </c>
      <c r="B9" s="182"/>
      <c r="C9" s="155"/>
      <c r="D9" s="155"/>
      <c r="E9" s="59">
        <v>37582001</v>
      </c>
      <c r="F9" s="60">
        <v>37582001</v>
      </c>
      <c r="G9" s="60">
        <v>13684000</v>
      </c>
      <c r="H9" s="60">
        <v>2190000</v>
      </c>
      <c r="I9" s="60">
        <v>1873000</v>
      </c>
      <c r="J9" s="60">
        <v>17747000</v>
      </c>
      <c r="K9" s="60">
        <v>38293</v>
      </c>
      <c r="L9" s="60"/>
      <c r="M9" s="60">
        <v>13302536</v>
      </c>
      <c r="N9" s="60">
        <v>13340829</v>
      </c>
      <c r="O9" s="60"/>
      <c r="P9" s="60"/>
      <c r="Q9" s="60"/>
      <c r="R9" s="60"/>
      <c r="S9" s="60"/>
      <c r="T9" s="60"/>
      <c r="U9" s="60"/>
      <c r="V9" s="60"/>
      <c r="W9" s="60">
        <v>31087829</v>
      </c>
      <c r="X9" s="60">
        <v>26312334</v>
      </c>
      <c r="Y9" s="60">
        <v>4775495</v>
      </c>
      <c r="Z9" s="140">
        <v>18.15</v>
      </c>
      <c r="AA9" s="62">
        <v>37582001</v>
      </c>
    </row>
    <row r="10" spans="1:27" ht="12.75">
      <c r="A10" s="249" t="s">
        <v>180</v>
      </c>
      <c r="B10" s="182"/>
      <c r="C10" s="155"/>
      <c r="D10" s="155"/>
      <c r="E10" s="59">
        <v>11571999</v>
      </c>
      <c r="F10" s="60">
        <v>11571999</v>
      </c>
      <c r="G10" s="60">
        <v>5000000</v>
      </c>
      <c r="H10" s="60"/>
      <c r="I10" s="60"/>
      <c r="J10" s="60">
        <v>5000000</v>
      </c>
      <c r="K10" s="60"/>
      <c r="L10" s="60"/>
      <c r="M10" s="60">
        <v>400000</v>
      </c>
      <c r="N10" s="60">
        <v>400000</v>
      </c>
      <c r="O10" s="60"/>
      <c r="P10" s="60"/>
      <c r="Q10" s="60"/>
      <c r="R10" s="60"/>
      <c r="S10" s="60"/>
      <c r="T10" s="60"/>
      <c r="U10" s="60"/>
      <c r="V10" s="60"/>
      <c r="W10" s="60">
        <v>5400000</v>
      </c>
      <c r="X10" s="60">
        <v>7714666</v>
      </c>
      <c r="Y10" s="60">
        <v>-2314666</v>
      </c>
      <c r="Z10" s="140">
        <v>-30</v>
      </c>
      <c r="AA10" s="62">
        <v>11571999</v>
      </c>
    </row>
    <row r="11" spans="1:27" ht="12.75">
      <c r="A11" s="249" t="s">
        <v>181</v>
      </c>
      <c r="B11" s="182"/>
      <c r="C11" s="155">
        <v>904275</v>
      </c>
      <c r="D11" s="155"/>
      <c r="E11" s="59">
        <v>830004</v>
      </c>
      <c r="F11" s="60">
        <v>830004</v>
      </c>
      <c r="G11" s="60">
        <v>3128</v>
      </c>
      <c r="H11" s="60">
        <v>25582</v>
      </c>
      <c r="I11" s="60">
        <v>3764</v>
      </c>
      <c r="J11" s="60">
        <v>32474</v>
      </c>
      <c r="K11" s="60">
        <v>5403</v>
      </c>
      <c r="L11" s="60"/>
      <c r="M11" s="60">
        <v>7884</v>
      </c>
      <c r="N11" s="60">
        <v>13287</v>
      </c>
      <c r="O11" s="60"/>
      <c r="P11" s="60"/>
      <c r="Q11" s="60"/>
      <c r="R11" s="60"/>
      <c r="S11" s="60"/>
      <c r="T11" s="60"/>
      <c r="U11" s="60"/>
      <c r="V11" s="60"/>
      <c r="W11" s="60">
        <v>45761</v>
      </c>
      <c r="X11" s="60">
        <v>415002</v>
      </c>
      <c r="Y11" s="60">
        <v>-369241</v>
      </c>
      <c r="Z11" s="140">
        <v>-88.97</v>
      </c>
      <c r="AA11" s="62">
        <v>830004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-40561644</v>
      </c>
      <c r="D14" s="155"/>
      <c r="E14" s="59">
        <v>-41271717</v>
      </c>
      <c r="F14" s="60">
        <v>-41271717</v>
      </c>
      <c r="G14" s="60">
        <v>-18584217</v>
      </c>
      <c r="H14" s="60">
        <v>-1376794</v>
      </c>
      <c r="I14" s="60">
        <v>-2356744</v>
      </c>
      <c r="J14" s="60">
        <v>-22317755</v>
      </c>
      <c r="K14" s="60">
        <v>-4995046</v>
      </c>
      <c r="L14" s="60"/>
      <c r="M14" s="60">
        <v>-34544561</v>
      </c>
      <c r="N14" s="60">
        <v>-39539607</v>
      </c>
      <c r="O14" s="60"/>
      <c r="P14" s="60"/>
      <c r="Q14" s="60"/>
      <c r="R14" s="60"/>
      <c r="S14" s="60"/>
      <c r="T14" s="60"/>
      <c r="U14" s="60"/>
      <c r="V14" s="60"/>
      <c r="W14" s="60">
        <v>-61857362</v>
      </c>
      <c r="X14" s="60">
        <v>-20283924</v>
      </c>
      <c r="Y14" s="60">
        <v>-41573438</v>
      </c>
      <c r="Z14" s="140">
        <v>204.96</v>
      </c>
      <c r="AA14" s="62">
        <v>-41271717</v>
      </c>
    </row>
    <row r="15" spans="1:27" ht="12.75">
      <c r="A15" s="249" t="s">
        <v>40</v>
      </c>
      <c r="B15" s="182"/>
      <c r="C15" s="155">
        <v>-201950</v>
      </c>
      <c r="D15" s="155"/>
      <c r="E15" s="59">
        <v>-91872</v>
      </c>
      <c r="F15" s="60">
        <v>-91872</v>
      </c>
      <c r="G15" s="60">
        <v>-10199</v>
      </c>
      <c r="H15" s="60">
        <v>-9044</v>
      </c>
      <c r="I15" s="60">
        <v>-9044</v>
      </c>
      <c r="J15" s="60">
        <v>-28287</v>
      </c>
      <c r="K15" s="60">
        <v>-8911</v>
      </c>
      <c r="L15" s="60"/>
      <c r="M15" s="60">
        <v>-8035</v>
      </c>
      <c r="N15" s="60">
        <v>-16946</v>
      </c>
      <c r="O15" s="60"/>
      <c r="P15" s="60"/>
      <c r="Q15" s="60"/>
      <c r="R15" s="60"/>
      <c r="S15" s="60"/>
      <c r="T15" s="60"/>
      <c r="U15" s="60"/>
      <c r="V15" s="60"/>
      <c r="W15" s="60">
        <v>-45233</v>
      </c>
      <c r="X15" s="60">
        <v>-45936</v>
      </c>
      <c r="Y15" s="60">
        <v>703</v>
      </c>
      <c r="Z15" s="140">
        <v>-1.53</v>
      </c>
      <c r="AA15" s="62">
        <v>-91872</v>
      </c>
    </row>
    <row r="16" spans="1:27" ht="12.75">
      <c r="A16" s="249" t="s">
        <v>42</v>
      </c>
      <c r="B16" s="182"/>
      <c r="C16" s="155">
        <v>-22275551</v>
      </c>
      <c r="D16" s="155"/>
      <c r="E16" s="59">
        <v>-3299996</v>
      </c>
      <c r="F16" s="60">
        <v>-3299996</v>
      </c>
      <c r="G16" s="60">
        <v>-324242</v>
      </c>
      <c r="H16" s="60">
        <v>-331972</v>
      </c>
      <c r="I16" s="60">
        <v>-420237</v>
      </c>
      <c r="J16" s="60">
        <v>-1076451</v>
      </c>
      <c r="K16" s="60"/>
      <c r="L16" s="60"/>
      <c r="M16" s="60">
        <v>-1788227</v>
      </c>
      <c r="N16" s="60">
        <v>-1788227</v>
      </c>
      <c r="O16" s="60"/>
      <c r="P16" s="60"/>
      <c r="Q16" s="60"/>
      <c r="R16" s="60"/>
      <c r="S16" s="60"/>
      <c r="T16" s="60"/>
      <c r="U16" s="60"/>
      <c r="V16" s="60"/>
      <c r="W16" s="60">
        <v>-2864678</v>
      </c>
      <c r="X16" s="60">
        <v>-1683198</v>
      </c>
      <c r="Y16" s="60">
        <v>-1181480</v>
      </c>
      <c r="Z16" s="140">
        <v>70.19</v>
      </c>
      <c r="AA16" s="62">
        <v>-3299996</v>
      </c>
    </row>
    <row r="17" spans="1:27" ht="12.75">
      <c r="A17" s="250" t="s">
        <v>185</v>
      </c>
      <c r="B17" s="251"/>
      <c r="C17" s="168">
        <f aca="true" t="shared" si="0" ref="C17:Y17">SUM(C6:C16)</f>
        <v>-59659700</v>
      </c>
      <c r="D17" s="168">
        <f t="shared" si="0"/>
        <v>0</v>
      </c>
      <c r="E17" s="72">
        <f t="shared" si="0"/>
        <v>11690979</v>
      </c>
      <c r="F17" s="73">
        <f t="shared" si="0"/>
        <v>11690979</v>
      </c>
      <c r="G17" s="73">
        <f t="shared" si="0"/>
        <v>72877</v>
      </c>
      <c r="H17" s="73">
        <f t="shared" si="0"/>
        <v>1012944</v>
      </c>
      <c r="I17" s="73">
        <f t="shared" si="0"/>
        <v>1096100</v>
      </c>
      <c r="J17" s="73">
        <f t="shared" si="0"/>
        <v>2181921</v>
      </c>
      <c r="K17" s="73">
        <f t="shared" si="0"/>
        <v>2537859</v>
      </c>
      <c r="L17" s="73">
        <f t="shared" si="0"/>
        <v>0</v>
      </c>
      <c r="M17" s="73">
        <f t="shared" si="0"/>
        <v>3567120</v>
      </c>
      <c r="N17" s="73">
        <f t="shared" si="0"/>
        <v>6104979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8286900</v>
      </c>
      <c r="X17" s="73">
        <f t="shared" si="0"/>
        <v>15260967</v>
      </c>
      <c r="Y17" s="73">
        <f t="shared" si="0"/>
        <v>-6974067</v>
      </c>
      <c r="Z17" s="170">
        <f>+IF(X17&lt;&gt;0,+(Y17/X17)*100,0)</f>
        <v>-45.69872276114613</v>
      </c>
      <c r="AA17" s="74">
        <f>SUM(AA6:AA16)</f>
        <v>11690979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49284193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-13634513</v>
      </c>
      <c r="D26" s="155"/>
      <c r="E26" s="59">
        <v>-12264825</v>
      </c>
      <c r="F26" s="60">
        <v>-12264825</v>
      </c>
      <c r="G26" s="60">
        <v>-1015333</v>
      </c>
      <c r="H26" s="60">
        <v>-369873</v>
      </c>
      <c r="I26" s="60">
        <v>-379074</v>
      </c>
      <c r="J26" s="60">
        <v>-1764280</v>
      </c>
      <c r="K26" s="60">
        <v>-3834889</v>
      </c>
      <c r="L26" s="60"/>
      <c r="M26" s="60">
        <v>-603251</v>
      </c>
      <c r="N26" s="60">
        <v>-4438140</v>
      </c>
      <c r="O26" s="60"/>
      <c r="P26" s="60"/>
      <c r="Q26" s="60"/>
      <c r="R26" s="60"/>
      <c r="S26" s="60"/>
      <c r="T26" s="60"/>
      <c r="U26" s="60"/>
      <c r="V26" s="60"/>
      <c r="W26" s="60">
        <v>-6202420</v>
      </c>
      <c r="X26" s="60">
        <v>-5785998</v>
      </c>
      <c r="Y26" s="60">
        <v>-416422</v>
      </c>
      <c r="Z26" s="140">
        <v>7.2</v>
      </c>
      <c r="AA26" s="62">
        <v>-12264825</v>
      </c>
    </row>
    <row r="27" spans="1:27" ht="12.75">
      <c r="A27" s="250" t="s">
        <v>192</v>
      </c>
      <c r="B27" s="251"/>
      <c r="C27" s="168">
        <f aca="true" t="shared" si="1" ref="C27:Y27">SUM(C21:C26)</f>
        <v>35649680</v>
      </c>
      <c r="D27" s="168">
        <f>SUM(D21:D26)</f>
        <v>0</v>
      </c>
      <c r="E27" s="72">
        <f t="shared" si="1"/>
        <v>-12264825</v>
      </c>
      <c r="F27" s="73">
        <f t="shared" si="1"/>
        <v>-12264825</v>
      </c>
      <c r="G27" s="73">
        <f t="shared" si="1"/>
        <v>-1015333</v>
      </c>
      <c r="H27" s="73">
        <f t="shared" si="1"/>
        <v>-369873</v>
      </c>
      <c r="I27" s="73">
        <f t="shared" si="1"/>
        <v>-379074</v>
      </c>
      <c r="J27" s="73">
        <f t="shared" si="1"/>
        <v>-1764280</v>
      </c>
      <c r="K27" s="73">
        <f t="shared" si="1"/>
        <v>-3834889</v>
      </c>
      <c r="L27" s="73">
        <f t="shared" si="1"/>
        <v>0</v>
      </c>
      <c r="M27" s="73">
        <f t="shared" si="1"/>
        <v>-603251</v>
      </c>
      <c r="N27" s="73">
        <f t="shared" si="1"/>
        <v>-4438140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-6202420</v>
      </c>
      <c r="X27" s="73">
        <f t="shared" si="1"/>
        <v>-5785998</v>
      </c>
      <c r="Y27" s="73">
        <f t="shared" si="1"/>
        <v>-416422</v>
      </c>
      <c r="Z27" s="170">
        <f>+IF(X27&lt;&gt;0,+(Y27/X27)*100,0)</f>
        <v>7.1970643612389775</v>
      </c>
      <c r="AA27" s="74">
        <f>SUM(AA21:AA26)</f>
        <v>-12264825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-603029</v>
      </c>
      <c r="D35" s="155"/>
      <c r="E35" s="59">
        <v>-662825</v>
      </c>
      <c r="F35" s="60">
        <v>-662825</v>
      </c>
      <c r="G35" s="60">
        <v>-52693</v>
      </c>
      <c r="H35" s="60">
        <v>-53848</v>
      </c>
      <c r="I35" s="60">
        <v>-53848</v>
      </c>
      <c r="J35" s="60">
        <v>-160389</v>
      </c>
      <c r="K35" s="60">
        <v>-53980</v>
      </c>
      <c r="L35" s="60"/>
      <c r="M35" s="60">
        <v>-54856</v>
      </c>
      <c r="N35" s="60">
        <v>-108836</v>
      </c>
      <c r="O35" s="60"/>
      <c r="P35" s="60"/>
      <c r="Q35" s="60"/>
      <c r="R35" s="60"/>
      <c r="S35" s="60"/>
      <c r="T35" s="60"/>
      <c r="U35" s="60"/>
      <c r="V35" s="60"/>
      <c r="W35" s="60">
        <v>-269225</v>
      </c>
      <c r="X35" s="60"/>
      <c r="Y35" s="60">
        <v>-269225</v>
      </c>
      <c r="Z35" s="140"/>
      <c r="AA35" s="62">
        <v>-662825</v>
      </c>
    </row>
    <row r="36" spans="1:27" ht="12.75">
      <c r="A36" s="250" t="s">
        <v>198</v>
      </c>
      <c r="B36" s="251"/>
      <c r="C36" s="168">
        <f aca="true" t="shared" si="2" ref="C36:Y36">SUM(C31:C35)</f>
        <v>-603029</v>
      </c>
      <c r="D36" s="168">
        <f>SUM(D31:D35)</f>
        <v>0</v>
      </c>
      <c r="E36" s="72">
        <f t="shared" si="2"/>
        <v>-662825</v>
      </c>
      <c r="F36" s="73">
        <f t="shared" si="2"/>
        <v>-662825</v>
      </c>
      <c r="G36" s="73">
        <f t="shared" si="2"/>
        <v>-52693</v>
      </c>
      <c r="H36" s="73">
        <f t="shared" si="2"/>
        <v>-53848</v>
      </c>
      <c r="I36" s="73">
        <f t="shared" si="2"/>
        <v>-53848</v>
      </c>
      <c r="J36" s="73">
        <f t="shared" si="2"/>
        <v>-160389</v>
      </c>
      <c r="K36" s="73">
        <f t="shared" si="2"/>
        <v>-53980</v>
      </c>
      <c r="L36" s="73">
        <f t="shared" si="2"/>
        <v>0</v>
      </c>
      <c r="M36" s="73">
        <f t="shared" si="2"/>
        <v>-54856</v>
      </c>
      <c r="N36" s="73">
        <f t="shared" si="2"/>
        <v>-108836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-269225</v>
      </c>
      <c r="X36" s="73">
        <f t="shared" si="2"/>
        <v>0</v>
      </c>
      <c r="Y36" s="73">
        <f t="shared" si="2"/>
        <v>-269225</v>
      </c>
      <c r="Z36" s="170">
        <f>+IF(X36&lt;&gt;0,+(Y36/X36)*100,0)</f>
        <v>0</v>
      </c>
      <c r="AA36" s="74">
        <f>SUM(AA31:AA35)</f>
        <v>-662825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-24613049</v>
      </c>
      <c r="D38" s="153">
        <f>+D17+D27+D36</f>
        <v>0</v>
      </c>
      <c r="E38" s="99">
        <f t="shared" si="3"/>
        <v>-1236671</v>
      </c>
      <c r="F38" s="100">
        <f t="shared" si="3"/>
        <v>-1236671</v>
      </c>
      <c r="G38" s="100">
        <f t="shared" si="3"/>
        <v>-995149</v>
      </c>
      <c r="H38" s="100">
        <f t="shared" si="3"/>
        <v>589223</v>
      </c>
      <c r="I38" s="100">
        <f t="shared" si="3"/>
        <v>663178</v>
      </c>
      <c r="J38" s="100">
        <f t="shared" si="3"/>
        <v>257252</v>
      </c>
      <c r="K38" s="100">
        <f t="shared" si="3"/>
        <v>-1351010</v>
      </c>
      <c r="L38" s="100">
        <f t="shared" si="3"/>
        <v>0</v>
      </c>
      <c r="M38" s="100">
        <f t="shared" si="3"/>
        <v>2909013</v>
      </c>
      <c r="N38" s="100">
        <f t="shared" si="3"/>
        <v>1558003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1815255</v>
      </c>
      <c r="X38" s="100">
        <f t="shared" si="3"/>
        <v>9474969</v>
      </c>
      <c r="Y38" s="100">
        <f t="shared" si="3"/>
        <v>-7659714</v>
      </c>
      <c r="Z38" s="137">
        <f>+IF(X38&lt;&gt;0,+(Y38/X38)*100,0)</f>
        <v>-80.84157320198092</v>
      </c>
      <c r="AA38" s="102">
        <f>+AA17+AA27+AA36</f>
        <v>-1236671</v>
      </c>
    </row>
    <row r="39" spans="1:27" ht="12.75">
      <c r="A39" s="249" t="s">
        <v>200</v>
      </c>
      <c r="B39" s="182"/>
      <c r="C39" s="153">
        <v>3272850</v>
      </c>
      <c r="D39" s="153"/>
      <c r="E39" s="99">
        <v>3500000</v>
      </c>
      <c r="F39" s="100">
        <v>3500000</v>
      </c>
      <c r="G39" s="100">
        <v>1401914</v>
      </c>
      <c r="H39" s="100">
        <v>406765</v>
      </c>
      <c r="I39" s="100">
        <v>995988</v>
      </c>
      <c r="J39" s="100">
        <v>1401914</v>
      </c>
      <c r="K39" s="100">
        <v>1659166</v>
      </c>
      <c r="L39" s="100">
        <v>308156</v>
      </c>
      <c r="M39" s="100">
        <v>308156</v>
      </c>
      <c r="N39" s="100">
        <v>1659166</v>
      </c>
      <c r="O39" s="100"/>
      <c r="P39" s="100"/>
      <c r="Q39" s="100"/>
      <c r="R39" s="100"/>
      <c r="S39" s="100"/>
      <c r="T39" s="100"/>
      <c r="U39" s="100"/>
      <c r="V39" s="100"/>
      <c r="W39" s="100">
        <v>1401914</v>
      </c>
      <c r="X39" s="100">
        <v>3500000</v>
      </c>
      <c r="Y39" s="100">
        <v>-2098086</v>
      </c>
      <c r="Z39" s="137">
        <v>-59.95</v>
      </c>
      <c r="AA39" s="102">
        <v>3500000</v>
      </c>
    </row>
    <row r="40" spans="1:27" ht="12.75">
      <c r="A40" s="269" t="s">
        <v>201</v>
      </c>
      <c r="B40" s="256"/>
      <c r="C40" s="257">
        <v>-21340199</v>
      </c>
      <c r="D40" s="257"/>
      <c r="E40" s="258">
        <v>2263328</v>
      </c>
      <c r="F40" s="259">
        <v>2263328</v>
      </c>
      <c r="G40" s="259">
        <v>406765</v>
      </c>
      <c r="H40" s="259">
        <v>995988</v>
      </c>
      <c r="I40" s="259">
        <v>1659166</v>
      </c>
      <c r="J40" s="259">
        <v>1659166</v>
      </c>
      <c r="K40" s="259">
        <v>308156</v>
      </c>
      <c r="L40" s="259">
        <v>308156</v>
      </c>
      <c r="M40" s="259">
        <v>3217169</v>
      </c>
      <c r="N40" s="259">
        <v>3217169</v>
      </c>
      <c r="O40" s="259"/>
      <c r="P40" s="259"/>
      <c r="Q40" s="259"/>
      <c r="R40" s="259"/>
      <c r="S40" s="259"/>
      <c r="T40" s="259"/>
      <c r="U40" s="259"/>
      <c r="V40" s="259"/>
      <c r="W40" s="259">
        <v>3217169</v>
      </c>
      <c r="X40" s="259">
        <v>12974968</v>
      </c>
      <c r="Y40" s="259">
        <v>-9757799</v>
      </c>
      <c r="Z40" s="260">
        <v>-75.2</v>
      </c>
      <c r="AA40" s="261">
        <v>2263328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126298382</v>
      </c>
      <c r="D5" s="200">
        <f t="shared" si="0"/>
        <v>0</v>
      </c>
      <c r="E5" s="106">
        <f t="shared" si="0"/>
        <v>12264828</v>
      </c>
      <c r="F5" s="106">
        <f t="shared" si="0"/>
        <v>12264828</v>
      </c>
      <c r="G5" s="106">
        <f t="shared" si="0"/>
        <v>892841</v>
      </c>
      <c r="H5" s="106">
        <f t="shared" si="0"/>
        <v>49579</v>
      </c>
      <c r="I5" s="106">
        <f t="shared" si="0"/>
        <v>379074</v>
      </c>
      <c r="J5" s="106">
        <f t="shared" si="0"/>
        <v>1321494</v>
      </c>
      <c r="K5" s="106">
        <f t="shared" si="0"/>
        <v>1967189</v>
      </c>
      <c r="L5" s="106">
        <f t="shared" si="0"/>
        <v>4641378</v>
      </c>
      <c r="M5" s="106">
        <f t="shared" si="0"/>
        <v>3629706</v>
      </c>
      <c r="N5" s="106">
        <f t="shared" si="0"/>
        <v>10238273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11559767</v>
      </c>
      <c r="X5" s="106">
        <f t="shared" si="0"/>
        <v>6132414</v>
      </c>
      <c r="Y5" s="106">
        <f t="shared" si="0"/>
        <v>5427353</v>
      </c>
      <c r="Z5" s="201">
        <f>+IF(X5&lt;&gt;0,+(Y5/X5)*100,0)</f>
        <v>88.50271687462718</v>
      </c>
      <c r="AA5" s="199">
        <f>SUM(AA11:AA18)</f>
        <v>12264828</v>
      </c>
    </row>
    <row r="6" spans="1:27" ht="12.75">
      <c r="A6" s="291" t="s">
        <v>206</v>
      </c>
      <c r="B6" s="142"/>
      <c r="C6" s="62">
        <v>47060922</v>
      </c>
      <c r="D6" s="156"/>
      <c r="E6" s="60">
        <v>11572000</v>
      </c>
      <c r="F6" s="60">
        <v>11572000</v>
      </c>
      <c r="G6" s="60">
        <v>892841</v>
      </c>
      <c r="H6" s="60">
        <v>49579</v>
      </c>
      <c r="I6" s="60">
        <v>379074</v>
      </c>
      <c r="J6" s="60">
        <v>1321494</v>
      </c>
      <c r="K6" s="60">
        <v>1967189</v>
      </c>
      <c r="L6" s="60">
        <v>4379280</v>
      </c>
      <c r="M6" s="60">
        <v>2682973</v>
      </c>
      <c r="N6" s="60">
        <v>9029442</v>
      </c>
      <c r="O6" s="60"/>
      <c r="P6" s="60"/>
      <c r="Q6" s="60"/>
      <c r="R6" s="60"/>
      <c r="S6" s="60"/>
      <c r="T6" s="60"/>
      <c r="U6" s="60"/>
      <c r="V6" s="60"/>
      <c r="W6" s="60">
        <v>10350936</v>
      </c>
      <c r="X6" s="60">
        <v>5786000</v>
      </c>
      <c r="Y6" s="60">
        <v>4564936</v>
      </c>
      <c r="Z6" s="140">
        <v>78.9</v>
      </c>
      <c r="AA6" s="155">
        <v>11572000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26086437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73147359</v>
      </c>
      <c r="D11" s="294">
        <f t="shared" si="1"/>
        <v>0</v>
      </c>
      <c r="E11" s="295">
        <f t="shared" si="1"/>
        <v>11572000</v>
      </c>
      <c r="F11" s="295">
        <f t="shared" si="1"/>
        <v>11572000</v>
      </c>
      <c r="G11" s="295">
        <f t="shared" si="1"/>
        <v>892841</v>
      </c>
      <c r="H11" s="295">
        <f t="shared" si="1"/>
        <v>49579</v>
      </c>
      <c r="I11" s="295">
        <f t="shared" si="1"/>
        <v>379074</v>
      </c>
      <c r="J11" s="295">
        <f t="shared" si="1"/>
        <v>1321494</v>
      </c>
      <c r="K11" s="295">
        <f t="shared" si="1"/>
        <v>1967189</v>
      </c>
      <c r="L11" s="295">
        <f t="shared" si="1"/>
        <v>4379280</v>
      </c>
      <c r="M11" s="295">
        <f t="shared" si="1"/>
        <v>2682973</v>
      </c>
      <c r="N11" s="295">
        <f t="shared" si="1"/>
        <v>9029442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10350936</v>
      </c>
      <c r="X11" s="295">
        <f t="shared" si="1"/>
        <v>5786000</v>
      </c>
      <c r="Y11" s="295">
        <f t="shared" si="1"/>
        <v>4564936</v>
      </c>
      <c r="Z11" s="296">
        <f>+IF(X11&lt;&gt;0,+(Y11/X11)*100,0)</f>
        <v>78.89623228482544</v>
      </c>
      <c r="AA11" s="297">
        <f>SUM(AA6:AA10)</f>
        <v>11572000</v>
      </c>
    </row>
    <row r="12" spans="1:27" ht="12.75">
      <c r="A12" s="298" t="s">
        <v>212</v>
      </c>
      <c r="B12" s="136"/>
      <c r="C12" s="62">
        <v>36689929</v>
      </c>
      <c r="D12" s="156"/>
      <c r="E12" s="60">
        <v>250000</v>
      </c>
      <c r="F12" s="60">
        <v>250000</v>
      </c>
      <c r="G12" s="60"/>
      <c r="H12" s="60"/>
      <c r="I12" s="60"/>
      <c r="J12" s="60"/>
      <c r="K12" s="60"/>
      <c r="L12" s="60">
        <v>262098</v>
      </c>
      <c r="M12" s="60">
        <v>946733</v>
      </c>
      <c r="N12" s="60">
        <v>1208831</v>
      </c>
      <c r="O12" s="60"/>
      <c r="P12" s="60"/>
      <c r="Q12" s="60"/>
      <c r="R12" s="60"/>
      <c r="S12" s="60"/>
      <c r="T12" s="60"/>
      <c r="U12" s="60"/>
      <c r="V12" s="60"/>
      <c r="W12" s="60">
        <v>1208831</v>
      </c>
      <c r="X12" s="60">
        <v>125000</v>
      </c>
      <c r="Y12" s="60">
        <v>1083831</v>
      </c>
      <c r="Z12" s="140">
        <v>867.06</v>
      </c>
      <c r="AA12" s="155">
        <v>250000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16461094</v>
      </c>
      <c r="D15" s="156"/>
      <c r="E15" s="60">
        <v>220000</v>
      </c>
      <c r="F15" s="60">
        <v>220000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110000</v>
      </c>
      <c r="Y15" s="60">
        <v>-110000</v>
      </c>
      <c r="Z15" s="140">
        <v>-100</v>
      </c>
      <c r="AA15" s="155">
        <v>220000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222828</v>
      </c>
      <c r="F18" s="82">
        <v>222828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111414</v>
      </c>
      <c r="Y18" s="82">
        <v>-111414</v>
      </c>
      <c r="Z18" s="270">
        <v>-100</v>
      </c>
      <c r="AA18" s="278">
        <v>222828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-14000086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>
        <v>-15474487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>
        <v>-2794835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-18269322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>
        <v>1270695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2998541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31586435</v>
      </c>
      <c r="D36" s="156">
        <f t="shared" si="4"/>
        <v>0</v>
      </c>
      <c r="E36" s="60">
        <f t="shared" si="4"/>
        <v>11572000</v>
      </c>
      <c r="F36" s="60">
        <f t="shared" si="4"/>
        <v>11572000</v>
      </c>
      <c r="G36" s="60">
        <f t="shared" si="4"/>
        <v>892841</v>
      </c>
      <c r="H36" s="60">
        <f t="shared" si="4"/>
        <v>49579</v>
      </c>
      <c r="I36" s="60">
        <f t="shared" si="4"/>
        <v>379074</v>
      </c>
      <c r="J36" s="60">
        <f t="shared" si="4"/>
        <v>1321494</v>
      </c>
      <c r="K36" s="60">
        <f t="shared" si="4"/>
        <v>1967189</v>
      </c>
      <c r="L36" s="60">
        <f t="shared" si="4"/>
        <v>4379280</v>
      </c>
      <c r="M36" s="60">
        <f t="shared" si="4"/>
        <v>2682973</v>
      </c>
      <c r="N36" s="60">
        <f t="shared" si="4"/>
        <v>9029442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10350936</v>
      </c>
      <c r="X36" s="60">
        <f t="shared" si="4"/>
        <v>5786000</v>
      </c>
      <c r="Y36" s="60">
        <f t="shared" si="4"/>
        <v>4564936</v>
      </c>
      <c r="Z36" s="140">
        <f aca="true" t="shared" si="5" ref="Z36:Z49">+IF(X36&lt;&gt;0,+(Y36/X36)*100,0)</f>
        <v>78.89623228482544</v>
      </c>
      <c r="AA36" s="155">
        <f>AA6+AA21</f>
        <v>11572000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23291602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54878037</v>
      </c>
      <c r="D41" s="294">
        <f t="shared" si="6"/>
        <v>0</v>
      </c>
      <c r="E41" s="295">
        <f t="shared" si="6"/>
        <v>11572000</v>
      </c>
      <c r="F41" s="295">
        <f t="shared" si="6"/>
        <v>11572000</v>
      </c>
      <c r="G41" s="295">
        <f t="shared" si="6"/>
        <v>892841</v>
      </c>
      <c r="H41" s="295">
        <f t="shared" si="6"/>
        <v>49579</v>
      </c>
      <c r="I41" s="295">
        <f t="shared" si="6"/>
        <v>379074</v>
      </c>
      <c r="J41" s="295">
        <f t="shared" si="6"/>
        <v>1321494</v>
      </c>
      <c r="K41" s="295">
        <f t="shared" si="6"/>
        <v>1967189</v>
      </c>
      <c r="L41" s="295">
        <f t="shared" si="6"/>
        <v>4379280</v>
      </c>
      <c r="M41" s="295">
        <f t="shared" si="6"/>
        <v>2682973</v>
      </c>
      <c r="N41" s="295">
        <f t="shared" si="6"/>
        <v>9029442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10350936</v>
      </c>
      <c r="X41" s="295">
        <f t="shared" si="6"/>
        <v>5786000</v>
      </c>
      <c r="Y41" s="295">
        <f t="shared" si="6"/>
        <v>4564936</v>
      </c>
      <c r="Z41" s="296">
        <f t="shared" si="5"/>
        <v>78.89623228482544</v>
      </c>
      <c r="AA41" s="297">
        <f>SUM(AA36:AA40)</f>
        <v>11572000</v>
      </c>
    </row>
    <row r="42" spans="1:27" ht="12.75">
      <c r="A42" s="298" t="s">
        <v>212</v>
      </c>
      <c r="B42" s="136"/>
      <c r="C42" s="95">
        <f aca="true" t="shared" si="7" ref="C42:Y48">C12+C27</f>
        <v>37960624</v>
      </c>
      <c r="D42" s="129">
        <f t="shared" si="7"/>
        <v>0</v>
      </c>
      <c r="E42" s="54">
        <f t="shared" si="7"/>
        <v>250000</v>
      </c>
      <c r="F42" s="54">
        <f t="shared" si="7"/>
        <v>250000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262098</v>
      </c>
      <c r="M42" s="54">
        <f t="shared" si="7"/>
        <v>946733</v>
      </c>
      <c r="N42" s="54">
        <f t="shared" si="7"/>
        <v>1208831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1208831</v>
      </c>
      <c r="X42" s="54">
        <f t="shared" si="7"/>
        <v>125000</v>
      </c>
      <c r="Y42" s="54">
        <f t="shared" si="7"/>
        <v>1083831</v>
      </c>
      <c r="Z42" s="184">
        <f t="shared" si="5"/>
        <v>867.0648</v>
      </c>
      <c r="AA42" s="130">
        <f aca="true" t="shared" si="8" ref="AA42:AA48">AA12+AA27</f>
        <v>250000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19459635</v>
      </c>
      <c r="D45" s="129">
        <f t="shared" si="7"/>
        <v>0</v>
      </c>
      <c r="E45" s="54">
        <f t="shared" si="7"/>
        <v>220000</v>
      </c>
      <c r="F45" s="54">
        <f t="shared" si="7"/>
        <v>220000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110000</v>
      </c>
      <c r="Y45" s="54">
        <f t="shared" si="7"/>
        <v>-110000</v>
      </c>
      <c r="Z45" s="184">
        <f t="shared" si="5"/>
        <v>-100</v>
      </c>
      <c r="AA45" s="130">
        <f t="shared" si="8"/>
        <v>220000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222828</v>
      </c>
      <c r="F48" s="54">
        <f t="shared" si="7"/>
        <v>222828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111414</v>
      </c>
      <c r="Y48" s="54">
        <f t="shared" si="7"/>
        <v>-111414</v>
      </c>
      <c r="Z48" s="184">
        <f t="shared" si="5"/>
        <v>-100</v>
      </c>
      <c r="AA48" s="130">
        <f t="shared" si="8"/>
        <v>222828</v>
      </c>
    </row>
    <row r="49" spans="1:27" ht="12.75">
      <c r="A49" s="308" t="s">
        <v>221</v>
      </c>
      <c r="B49" s="149"/>
      <c r="C49" s="239">
        <f aca="true" t="shared" si="9" ref="C49:Y49">SUM(C41:C48)</f>
        <v>112298296</v>
      </c>
      <c r="D49" s="218">
        <f t="shared" si="9"/>
        <v>0</v>
      </c>
      <c r="E49" s="220">
        <f t="shared" si="9"/>
        <v>12264828</v>
      </c>
      <c r="F49" s="220">
        <f t="shared" si="9"/>
        <v>12264828</v>
      </c>
      <c r="G49" s="220">
        <f t="shared" si="9"/>
        <v>892841</v>
      </c>
      <c r="H49" s="220">
        <f t="shared" si="9"/>
        <v>49579</v>
      </c>
      <c r="I49" s="220">
        <f t="shared" si="9"/>
        <v>379074</v>
      </c>
      <c r="J49" s="220">
        <f t="shared" si="9"/>
        <v>1321494</v>
      </c>
      <c r="K49" s="220">
        <f t="shared" si="9"/>
        <v>1967189</v>
      </c>
      <c r="L49" s="220">
        <f t="shared" si="9"/>
        <v>4641378</v>
      </c>
      <c r="M49" s="220">
        <f t="shared" si="9"/>
        <v>3629706</v>
      </c>
      <c r="N49" s="220">
        <f t="shared" si="9"/>
        <v>10238273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11559767</v>
      </c>
      <c r="X49" s="220">
        <f t="shared" si="9"/>
        <v>6132414</v>
      </c>
      <c r="Y49" s="220">
        <f t="shared" si="9"/>
        <v>5427353</v>
      </c>
      <c r="Z49" s="221">
        <f t="shared" si="5"/>
        <v>88.50271687462718</v>
      </c>
      <c r="AA49" s="222">
        <f>SUM(AA41:AA48)</f>
        <v>12264828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434000</v>
      </c>
      <c r="F51" s="54">
        <f t="shared" si="10"/>
        <v>434000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217000</v>
      </c>
      <c r="Y51" s="54">
        <f t="shared" si="10"/>
        <v>-217000</v>
      </c>
      <c r="Z51" s="184">
        <f>+IF(X51&lt;&gt;0,+(Y51/X51)*100,0)</f>
        <v>-100</v>
      </c>
      <c r="AA51" s="130">
        <f>SUM(AA57:AA61)</f>
        <v>434000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>
        <v>84000</v>
      </c>
      <c r="F58" s="60">
        <v>84000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42000</v>
      </c>
      <c r="Y58" s="60">
        <v>-42000</v>
      </c>
      <c r="Z58" s="140">
        <v>-100</v>
      </c>
      <c r="AA58" s="155">
        <v>84000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350000</v>
      </c>
      <c r="F61" s="60">
        <v>350000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175000</v>
      </c>
      <c r="Y61" s="60">
        <v>-175000</v>
      </c>
      <c r="Z61" s="140">
        <v>-100</v>
      </c>
      <c r="AA61" s="155">
        <v>350000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217109</v>
      </c>
      <c r="F67" s="60"/>
      <c r="G67" s="60"/>
      <c r="H67" s="60"/>
      <c r="I67" s="60"/>
      <c r="J67" s="60"/>
      <c r="K67" s="60">
        <v>41864</v>
      </c>
      <c r="L67" s="60">
        <v>35421</v>
      </c>
      <c r="M67" s="60">
        <v>128156</v>
      </c>
      <c r="N67" s="60">
        <v>205441</v>
      </c>
      <c r="O67" s="60"/>
      <c r="P67" s="60"/>
      <c r="Q67" s="60"/>
      <c r="R67" s="60"/>
      <c r="S67" s="60"/>
      <c r="T67" s="60"/>
      <c r="U67" s="60"/>
      <c r="V67" s="60"/>
      <c r="W67" s="60">
        <v>205441</v>
      </c>
      <c r="X67" s="60"/>
      <c r="Y67" s="60">
        <v>205441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21711</v>
      </c>
      <c r="F68" s="60"/>
      <c r="G68" s="60">
        <v>38022</v>
      </c>
      <c r="H68" s="60">
        <v>76079</v>
      </c>
      <c r="I68" s="60">
        <v>178536</v>
      </c>
      <c r="J68" s="60">
        <v>292637</v>
      </c>
      <c r="K68" s="60">
        <v>41045</v>
      </c>
      <c r="L68" s="60"/>
      <c r="M68" s="60"/>
      <c r="N68" s="60">
        <v>41045</v>
      </c>
      <c r="O68" s="60"/>
      <c r="P68" s="60"/>
      <c r="Q68" s="60"/>
      <c r="R68" s="60"/>
      <c r="S68" s="60"/>
      <c r="T68" s="60"/>
      <c r="U68" s="60"/>
      <c r="V68" s="60"/>
      <c r="W68" s="60">
        <v>333682</v>
      </c>
      <c r="X68" s="60"/>
      <c r="Y68" s="60">
        <v>333682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238820</v>
      </c>
      <c r="F69" s="220">
        <f t="shared" si="12"/>
        <v>0</v>
      </c>
      <c r="G69" s="220">
        <f t="shared" si="12"/>
        <v>38022</v>
      </c>
      <c r="H69" s="220">
        <f t="shared" si="12"/>
        <v>76079</v>
      </c>
      <c r="I69" s="220">
        <f t="shared" si="12"/>
        <v>178536</v>
      </c>
      <c r="J69" s="220">
        <f t="shared" si="12"/>
        <v>292637</v>
      </c>
      <c r="K69" s="220">
        <f t="shared" si="12"/>
        <v>82909</v>
      </c>
      <c r="L69" s="220">
        <f t="shared" si="12"/>
        <v>35421</v>
      </c>
      <c r="M69" s="220">
        <f t="shared" si="12"/>
        <v>128156</v>
      </c>
      <c r="N69" s="220">
        <f t="shared" si="12"/>
        <v>246486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539123</v>
      </c>
      <c r="X69" s="220">
        <f t="shared" si="12"/>
        <v>0</v>
      </c>
      <c r="Y69" s="220">
        <f t="shared" si="12"/>
        <v>539123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73147359</v>
      </c>
      <c r="D5" s="357">
        <f t="shared" si="0"/>
        <v>0</v>
      </c>
      <c r="E5" s="356">
        <f t="shared" si="0"/>
        <v>11572000</v>
      </c>
      <c r="F5" s="358">
        <f t="shared" si="0"/>
        <v>11572000</v>
      </c>
      <c r="G5" s="358">
        <f t="shared" si="0"/>
        <v>892841</v>
      </c>
      <c r="H5" s="356">
        <f t="shared" si="0"/>
        <v>49579</v>
      </c>
      <c r="I5" s="356">
        <f t="shared" si="0"/>
        <v>379074</v>
      </c>
      <c r="J5" s="358">
        <f t="shared" si="0"/>
        <v>1321494</v>
      </c>
      <c r="K5" s="358">
        <f t="shared" si="0"/>
        <v>1967189</v>
      </c>
      <c r="L5" s="356">
        <f t="shared" si="0"/>
        <v>4379280</v>
      </c>
      <c r="M5" s="356">
        <f t="shared" si="0"/>
        <v>2682973</v>
      </c>
      <c r="N5" s="358">
        <f t="shared" si="0"/>
        <v>9029442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10350936</v>
      </c>
      <c r="X5" s="356">
        <f t="shared" si="0"/>
        <v>5786000</v>
      </c>
      <c r="Y5" s="358">
        <f t="shared" si="0"/>
        <v>4564936</v>
      </c>
      <c r="Z5" s="359">
        <f>+IF(X5&lt;&gt;0,+(Y5/X5)*100,0)</f>
        <v>78.89623228482544</v>
      </c>
      <c r="AA5" s="360">
        <f>+AA6+AA8+AA11+AA13+AA15</f>
        <v>11572000</v>
      </c>
    </row>
    <row r="6" spans="1:27" ht="12.75">
      <c r="A6" s="361" t="s">
        <v>206</v>
      </c>
      <c r="B6" s="142"/>
      <c r="C6" s="60">
        <f>+C7</f>
        <v>47060922</v>
      </c>
      <c r="D6" s="340">
        <f aca="true" t="shared" si="1" ref="D6:AA6">+D7</f>
        <v>0</v>
      </c>
      <c r="E6" s="60">
        <f t="shared" si="1"/>
        <v>11572000</v>
      </c>
      <c r="F6" s="59">
        <f t="shared" si="1"/>
        <v>11572000</v>
      </c>
      <c r="G6" s="59">
        <f t="shared" si="1"/>
        <v>892841</v>
      </c>
      <c r="H6" s="60">
        <f t="shared" si="1"/>
        <v>49579</v>
      </c>
      <c r="I6" s="60">
        <f t="shared" si="1"/>
        <v>379074</v>
      </c>
      <c r="J6" s="59">
        <f t="shared" si="1"/>
        <v>1321494</v>
      </c>
      <c r="K6" s="59">
        <f t="shared" si="1"/>
        <v>1967189</v>
      </c>
      <c r="L6" s="60">
        <f t="shared" si="1"/>
        <v>4379280</v>
      </c>
      <c r="M6" s="60">
        <f t="shared" si="1"/>
        <v>2682973</v>
      </c>
      <c r="N6" s="59">
        <f t="shared" si="1"/>
        <v>9029442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10350936</v>
      </c>
      <c r="X6" s="60">
        <f t="shared" si="1"/>
        <v>5786000</v>
      </c>
      <c r="Y6" s="59">
        <f t="shared" si="1"/>
        <v>4564936</v>
      </c>
      <c r="Z6" s="61">
        <f>+IF(X6&lt;&gt;0,+(Y6/X6)*100,0)</f>
        <v>78.89623228482544</v>
      </c>
      <c r="AA6" s="62">
        <f t="shared" si="1"/>
        <v>11572000</v>
      </c>
    </row>
    <row r="7" spans="1:27" ht="12.75">
      <c r="A7" s="291" t="s">
        <v>230</v>
      </c>
      <c r="B7" s="142"/>
      <c r="C7" s="60">
        <v>47060922</v>
      </c>
      <c r="D7" s="340"/>
      <c r="E7" s="60">
        <v>11572000</v>
      </c>
      <c r="F7" s="59">
        <v>11572000</v>
      </c>
      <c r="G7" s="59">
        <v>892841</v>
      </c>
      <c r="H7" s="60">
        <v>49579</v>
      </c>
      <c r="I7" s="60">
        <v>379074</v>
      </c>
      <c r="J7" s="59">
        <v>1321494</v>
      </c>
      <c r="K7" s="59">
        <v>1967189</v>
      </c>
      <c r="L7" s="60">
        <v>4379280</v>
      </c>
      <c r="M7" s="60">
        <v>2682973</v>
      </c>
      <c r="N7" s="59">
        <v>9029442</v>
      </c>
      <c r="O7" s="59"/>
      <c r="P7" s="60"/>
      <c r="Q7" s="60"/>
      <c r="R7" s="59"/>
      <c r="S7" s="59"/>
      <c r="T7" s="60"/>
      <c r="U7" s="60"/>
      <c r="V7" s="59"/>
      <c r="W7" s="59">
        <v>10350936</v>
      </c>
      <c r="X7" s="60">
        <v>5786000</v>
      </c>
      <c r="Y7" s="59">
        <v>4564936</v>
      </c>
      <c r="Z7" s="61">
        <v>78.9</v>
      </c>
      <c r="AA7" s="62">
        <v>11572000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26086437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26086437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36689929</v>
      </c>
      <c r="D22" s="344">
        <f t="shared" si="6"/>
        <v>0</v>
      </c>
      <c r="E22" s="343">
        <f t="shared" si="6"/>
        <v>250000</v>
      </c>
      <c r="F22" s="345">
        <f t="shared" si="6"/>
        <v>250000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262098</v>
      </c>
      <c r="M22" s="343">
        <f t="shared" si="6"/>
        <v>946733</v>
      </c>
      <c r="N22" s="345">
        <f t="shared" si="6"/>
        <v>1208831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1208831</v>
      </c>
      <c r="X22" s="343">
        <f t="shared" si="6"/>
        <v>125000</v>
      </c>
      <c r="Y22" s="345">
        <f t="shared" si="6"/>
        <v>1083831</v>
      </c>
      <c r="Z22" s="336">
        <f>+IF(X22&lt;&gt;0,+(Y22/X22)*100,0)</f>
        <v>867.0648</v>
      </c>
      <c r="AA22" s="350">
        <f>SUM(AA23:AA32)</f>
        <v>250000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>
        <v>262098</v>
      </c>
      <c r="M24" s="60">
        <v>262098</v>
      </c>
      <c r="N24" s="59">
        <v>524196</v>
      </c>
      <c r="O24" s="59"/>
      <c r="P24" s="60"/>
      <c r="Q24" s="60"/>
      <c r="R24" s="59"/>
      <c r="S24" s="59"/>
      <c r="T24" s="60"/>
      <c r="U24" s="60"/>
      <c r="V24" s="59"/>
      <c r="W24" s="59">
        <v>524196</v>
      </c>
      <c r="X24" s="60"/>
      <c r="Y24" s="59">
        <v>524196</v>
      </c>
      <c r="Z24" s="61"/>
      <c r="AA24" s="62"/>
    </row>
    <row r="25" spans="1:27" ht="12.75">
      <c r="A25" s="361" t="s">
        <v>240</v>
      </c>
      <c r="B25" s="142"/>
      <c r="C25" s="60">
        <v>36689929</v>
      </c>
      <c r="D25" s="340"/>
      <c r="E25" s="60"/>
      <c r="F25" s="59"/>
      <c r="G25" s="59"/>
      <c r="H25" s="60"/>
      <c r="I25" s="60"/>
      <c r="J25" s="59"/>
      <c r="K25" s="59"/>
      <c r="L25" s="60"/>
      <c r="M25" s="60">
        <v>684635</v>
      </c>
      <c r="N25" s="59">
        <v>684635</v>
      </c>
      <c r="O25" s="59"/>
      <c r="P25" s="60"/>
      <c r="Q25" s="60"/>
      <c r="R25" s="59"/>
      <c r="S25" s="59"/>
      <c r="T25" s="60"/>
      <c r="U25" s="60"/>
      <c r="V25" s="59"/>
      <c r="W25" s="59">
        <v>684635</v>
      </c>
      <c r="X25" s="60"/>
      <c r="Y25" s="59">
        <v>684635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250000</v>
      </c>
      <c r="F32" s="59">
        <v>250000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125000</v>
      </c>
      <c r="Y32" s="59">
        <v>-125000</v>
      </c>
      <c r="Z32" s="61">
        <v>-100</v>
      </c>
      <c r="AA32" s="62">
        <v>250000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16461094</v>
      </c>
      <c r="D40" s="344">
        <f t="shared" si="9"/>
        <v>0</v>
      </c>
      <c r="E40" s="343">
        <f t="shared" si="9"/>
        <v>220000</v>
      </c>
      <c r="F40" s="345">
        <f t="shared" si="9"/>
        <v>220000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110000</v>
      </c>
      <c r="Y40" s="345">
        <f t="shared" si="9"/>
        <v>-110000</v>
      </c>
      <c r="Z40" s="336">
        <f>+IF(X40&lt;&gt;0,+(Y40/X40)*100,0)</f>
        <v>-100</v>
      </c>
      <c r="AA40" s="350">
        <f>SUM(AA41:AA49)</f>
        <v>220000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67469</v>
      </c>
      <c r="D44" s="368"/>
      <c r="E44" s="54">
        <v>220000</v>
      </c>
      <c r="F44" s="53">
        <v>220000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110000</v>
      </c>
      <c r="Y44" s="53">
        <v>-110000</v>
      </c>
      <c r="Z44" s="94">
        <v>-100</v>
      </c>
      <c r="AA44" s="95">
        <v>220000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11232000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2938888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2222737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222828</v>
      </c>
      <c r="F57" s="345">
        <f t="shared" si="13"/>
        <v>222828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111414</v>
      </c>
      <c r="Y57" s="345">
        <f t="shared" si="13"/>
        <v>-111414</v>
      </c>
      <c r="Z57" s="336">
        <f>+IF(X57&lt;&gt;0,+(Y57/X57)*100,0)</f>
        <v>-100</v>
      </c>
      <c r="AA57" s="350">
        <f t="shared" si="13"/>
        <v>222828</v>
      </c>
    </row>
    <row r="58" spans="1:27" ht="12.75">
      <c r="A58" s="361" t="s">
        <v>218</v>
      </c>
      <c r="B58" s="136"/>
      <c r="C58" s="60"/>
      <c r="D58" s="340"/>
      <c r="E58" s="60">
        <v>222828</v>
      </c>
      <c r="F58" s="59">
        <v>222828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111414</v>
      </c>
      <c r="Y58" s="59">
        <v>-111414</v>
      </c>
      <c r="Z58" s="61">
        <v>-100</v>
      </c>
      <c r="AA58" s="62">
        <v>222828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126298382</v>
      </c>
      <c r="D60" s="346">
        <f t="shared" si="14"/>
        <v>0</v>
      </c>
      <c r="E60" s="219">
        <f t="shared" si="14"/>
        <v>12264828</v>
      </c>
      <c r="F60" s="264">
        <f t="shared" si="14"/>
        <v>12264828</v>
      </c>
      <c r="G60" s="264">
        <f t="shared" si="14"/>
        <v>892841</v>
      </c>
      <c r="H60" s="219">
        <f t="shared" si="14"/>
        <v>49579</v>
      </c>
      <c r="I60" s="219">
        <f t="shared" si="14"/>
        <v>379074</v>
      </c>
      <c r="J60" s="264">
        <f t="shared" si="14"/>
        <v>1321494</v>
      </c>
      <c r="K60" s="264">
        <f t="shared" si="14"/>
        <v>1967189</v>
      </c>
      <c r="L60" s="219">
        <f t="shared" si="14"/>
        <v>4641378</v>
      </c>
      <c r="M60" s="219">
        <f t="shared" si="14"/>
        <v>3629706</v>
      </c>
      <c r="N60" s="264">
        <f t="shared" si="14"/>
        <v>10238273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11559767</v>
      </c>
      <c r="X60" s="219">
        <f t="shared" si="14"/>
        <v>6132414</v>
      </c>
      <c r="Y60" s="264">
        <f t="shared" si="14"/>
        <v>5427353</v>
      </c>
      <c r="Z60" s="337">
        <f>+IF(X60&lt;&gt;0,+(Y60/X60)*100,0)</f>
        <v>88.50271687462718</v>
      </c>
      <c r="AA60" s="232">
        <f>+AA57+AA54+AA51+AA40+AA37+AA34+AA22+AA5</f>
        <v>12264828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-18269322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-15474487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-15474487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-2794835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-2794835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1270695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1270695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2998541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2938888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59653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-14000086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2019-01-31T13:36:38Z</dcterms:created>
  <dcterms:modified xsi:type="dcterms:W3CDTF">2019-01-31T13:36:42Z</dcterms:modified>
  <cp:category/>
  <cp:version/>
  <cp:contentType/>
  <cp:contentStatus/>
</cp:coreProperties>
</file>