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<sst xmlns="http://schemas.openxmlformats.org/spreadsheetml/2006/main" count="859" uniqueCount="304">
  <si>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Msunduzi(KZN225)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</si>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</sst>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863739574</v>
      </c>
      <c r="C5" s="19">
        <v>0</v>
      </c>
      <c r="D5" s="59">
        <v>900836973</v>
      </c>
      <c r="E5" s="60">
        <v>900836973</v>
      </c>
      <c r="F5" s="60">
        <v>81687205</v>
      </c>
      <c r="G5" s="60">
        <v>74543936</v>
      </c>
      <c r="H5" s="60">
        <v>78098269</v>
      </c>
      <c r="I5" s="60">
        <v>234329410</v>
      </c>
      <c r="J5" s="60">
        <v>75141331</v>
      </c>
      <c r="K5" s="60">
        <v>70623620</v>
      </c>
      <c r="L5" s="60">
        <v>82389302</v>
      </c>
      <c r="M5" s="60">
        <v>228154253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462483663</v>
      </c>
      <c r="W5" s="60">
        <v>450419988</v>
      </c>
      <c r="X5" s="60">
        <v>12063675</v>
      </c>
      <c r="Y5" s="61">
        <v>2.68</v>
      </c>
      <c r="Z5" s="62">
        <v>900836973</v>
      </c>
    </row>
    <row r="6" spans="1:26" ht="12.75">
      <c r="A6" s="58" t="s">
        <v>32</v>
      </c>
      <c r="B6" s="19">
        <v>2709165353</v>
      </c>
      <c r="C6" s="19">
        <v>0</v>
      </c>
      <c r="D6" s="59">
        <v>3024881693</v>
      </c>
      <c r="E6" s="60">
        <v>3024881693</v>
      </c>
      <c r="F6" s="60">
        <v>257119469</v>
      </c>
      <c r="G6" s="60">
        <v>297119560</v>
      </c>
      <c r="H6" s="60">
        <v>243096583</v>
      </c>
      <c r="I6" s="60">
        <v>797335612</v>
      </c>
      <c r="J6" s="60">
        <v>205139933</v>
      </c>
      <c r="K6" s="60">
        <v>253679847</v>
      </c>
      <c r="L6" s="60">
        <v>243532796</v>
      </c>
      <c r="M6" s="60">
        <v>702352576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1499688188</v>
      </c>
      <c r="W6" s="60">
        <v>1520589378</v>
      </c>
      <c r="X6" s="60">
        <v>-20901190</v>
      </c>
      <c r="Y6" s="61">
        <v>-1.37</v>
      </c>
      <c r="Z6" s="62">
        <v>3024881693</v>
      </c>
    </row>
    <row r="7" spans="1:26" ht="12.75">
      <c r="A7" s="58" t="s">
        <v>33</v>
      </c>
      <c r="B7" s="19">
        <v>39046190</v>
      </c>
      <c r="C7" s="19">
        <v>0</v>
      </c>
      <c r="D7" s="59">
        <v>39956400</v>
      </c>
      <c r="E7" s="60">
        <v>39956400</v>
      </c>
      <c r="F7" s="60">
        <v>818396</v>
      </c>
      <c r="G7" s="60">
        <v>2782039</v>
      </c>
      <c r="H7" s="60">
        <v>2299744</v>
      </c>
      <c r="I7" s="60">
        <v>5900179</v>
      </c>
      <c r="J7" s="60">
        <v>1105462</v>
      </c>
      <c r="K7" s="60">
        <v>1289379</v>
      </c>
      <c r="L7" s="60">
        <v>1193230</v>
      </c>
      <c r="M7" s="60">
        <v>3588071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9488250</v>
      </c>
      <c r="W7" s="60">
        <v>19933200</v>
      </c>
      <c r="X7" s="60">
        <v>-10444950</v>
      </c>
      <c r="Y7" s="61">
        <v>-52.4</v>
      </c>
      <c r="Z7" s="62">
        <v>39956400</v>
      </c>
    </row>
    <row r="8" spans="1:26" ht="12.75">
      <c r="A8" s="58" t="s">
        <v>34</v>
      </c>
      <c r="B8" s="19">
        <v>536424028</v>
      </c>
      <c r="C8" s="19">
        <v>0</v>
      </c>
      <c r="D8" s="59">
        <v>672679073</v>
      </c>
      <c r="E8" s="60">
        <v>672679073</v>
      </c>
      <c r="F8" s="60">
        <v>210652388</v>
      </c>
      <c r="G8" s="60">
        <v>5854454</v>
      </c>
      <c r="H8" s="60">
        <v>3291369</v>
      </c>
      <c r="I8" s="60">
        <v>219798211</v>
      </c>
      <c r="J8" s="60">
        <v>9944071</v>
      </c>
      <c r="K8" s="60">
        <v>5690252</v>
      </c>
      <c r="L8" s="60">
        <v>172813975</v>
      </c>
      <c r="M8" s="60">
        <v>188448298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408246509</v>
      </c>
      <c r="W8" s="60">
        <v>304253202</v>
      </c>
      <c r="X8" s="60">
        <v>103993307</v>
      </c>
      <c r="Y8" s="61">
        <v>34.18</v>
      </c>
      <c r="Z8" s="62">
        <v>672679073</v>
      </c>
    </row>
    <row r="9" spans="1:26" ht="12.75">
      <c r="A9" s="58" t="s">
        <v>35</v>
      </c>
      <c r="B9" s="19">
        <v>387746430</v>
      </c>
      <c r="C9" s="19">
        <v>0</v>
      </c>
      <c r="D9" s="59">
        <v>393683385</v>
      </c>
      <c r="E9" s="60">
        <v>393683385</v>
      </c>
      <c r="F9" s="60">
        <v>20021406</v>
      </c>
      <c r="G9" s="60">
        <v>19265675</v>
      </c>
      <c r="H9" s="60">
        <v>27757435</v>
      </c>
      <c r="I9" s="60">
        <v>67044516</v>
      </c>
      <c r="J9" s="60">
        <v>40574650</v>
      </c>
      <c r="K9" s="60">
        <v>26038901</v>
      </c>
      <c r="L9" s="60">
        <v>35103855</v>
      </c>
      <c r="M9" s="60">
        <v>101717406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168761922</v>
      </c>
      <c r="W9" s="60">
        <v>173381892</v>
      </c>
      <c r="X9" s="60">
        <v>-4619970</v>
      </c>
      <c r="Y9" s="61">
        <v>-2.66</v>
      </c>
      <c r="Z9" s="62">
        <v>393683385</v>
      </c>
    </row>
    <row r="10" spans="1:26" ht="22.5">
      <c r="A10" s="63" t="s">
        <v>279</v>
      </c>
      <c r="B10" s="64">
        <f>SUM(B5:B9)</f>
        <v>4536121575</v>
      </c>
      <c r="C10" s="64">
        <f>SUM(C5:C9)</f>
        <v>0</v>
      </c>
      <c r="D10" s="65">
        <f aca="true" t="shared" si="0" ref="D10:Z10">SUM(D5:D9)</f>
        <v>5032037524</v>
      </c>
      <c r="E10" s="66">
        <f t="shared" si="0"/>
        <v>5032037524</v>
      </c>
      <c r="F10" s="66">
        <f t="shared" si="0"/>
        <v>570298864</v>
      </c>
      <c r="G10" s="66">
        <f t="shared" si="0"/>
        <v>399565664</v>
      </c>
      <c r="H10" s="66">
        <f t="shared" si="0"/>
        <v>354543400</v>
      </c>
      <c r="I10" s="66">
        <f t="shared" si="0"/>
        <v>1324407928</v>
      </c>
      <c r="J10" s="66">
        <f t="shared" si="0"/>
        <v>331905447</v>
      </c>
      <c r="K10" s="66">
        <f t="shared" si="0"/>
        <v>357321999</v>
      </c>
      <c r="L10" s="66">
        <f t="shared" si="0"/>
        <v>535033158</v>
      </c>
      <c r="M10" s="66">
        <f t="shared" si="0"/>
        <v>1224260604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2548668532</v>
      </c>
      <c r="W10" s="66">
        <f t="shared" si="0"/>
        <v>2468577660</v>
      </c>
      <c r="X10" s="66">
        <f t="shared" si="0"/>
        <v>80090872</v>
      </c>
      <c r="Y10" s="67">
        <f>+IF(W10&lt;&gt;0,(X10/W10)*100,0)</f>
        <v>3.2444137082566002</v>
      </c>
      <c r="Z10" s="68">
        <f t="shared" si="0"/>
        <v>5032037524</v>
      </c>
    </row>
    <row r="11" spans="1:26" ht="12.75">
      <c r="A11" s="58" t="s">
        <v>37</v>
      </c>
      <c r="B11" s="19">
        <v>1120867733</v>
      </c>
      <c r="C11" s="19">
        <v>0</v>
      </c>
      <c r="D11" s="59">
        <v>1274330000</v>
      </c>
      <c r="E11" s="60">
        <v>1274330000</v>
      </c>
      <c r="F11" s="60">
        <v>90198914</v>
      </c>
      <c r="G11" s="60">
        <v>97212374</v>
      </c>
      <c r="H11" s="60">
        <v>96231184</v>
      </c>
      <c r="I11" s="60">
        <v>283642472</v>
      </c>
      <c r="J11" s="60">
        <v>146143105</v>
      </c>
      <c r="K11" s="60">
        <v>93258279</v>
      </c>
      <c r="L11" s="60">
        <v>93529708</v>
      </c>
      <c r="M11" s="60">
        <v>332931092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616573564</v>
      </c>
      <c r="W11" s="60">
        <v>623010558</v>
      </c>
      <c r="X11" s="60">
        <v>-6436994</v>
      </c>
      <c r="Y11" s="61">
        <v>-1.03</v>
      </c>
      <c r="Z11" s="62">
        <v>1274330000</v>
      </c>
    </row>
    <row r="12" spans="1:26" ht="12.75">
      <c r="A12" s="58" t="s">
        <v>38</v>
      </c>
      <c r="B12" s="19">
        <v>45020094</v>
      </c>
      <c r="C12" s="19">
        <v>0</v>
      </c>
      <c r="D12" s="59">
        <v>48573498</v>
      </c>
      <c r="E12" s="60">
        <v>48573498</v>
      </c>
      <c r="F12" s="60">
        <v>3701962</v>
      </c>
      <c r="G12" s="60">
        <v>3679171</v>
      </c>
      <c r="H12" s="60">
        <v>3678870</v>
      </c>
      <c r="I12" s="60">
        <v>11060003</v>
      </c>
      <c r="J12" s="60">
        <v>3680106</v>
      </c>
      <c r="K12" s="60">
        <v>3710834</v>
      </c>
      <c r="L12" s="60">
        <v>3749161</v>
      </c>
      <c r="M12" s="60">
        <v>11140101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22200104</v>
      </c>
      <c r="W12" s="60">
        <v>24286746</v>
      </c>
      <c r="X12" s="60">
        <v>-2086642</v>
      </c>
      <c r="Y12" s="61">
        <v>-8.59</v>
      </c>
      <c r="Z12" s="62">
        <v>48573498</v>
      </c>
    </row>
    <row r="13" spans="1:26" ht="12.75">
      <c r="A13" s="58" t="s">
        <v>280</v>
      </c>
      <c r="B13" s="19">
        <v>470370500</v>
      </c>
      <c r="C13" s="19">
        <v>0</v>
      </c>
      <c r="D13" s="59">
        <v>468636492</v>
      </c>
      <c r="E13" s="60">
        <v>468636492</v>
      </c>
      <c r="F13" s="60">
        <v>39897272</v>
      </c>
      <c r="G13" s="60">
        <v>39904477</v>
      </c>
      <c r="H13" s="60">
        <v>38646890</v>
      </c>
      <c r="I13" s="60">
        <v>118448639</v>
      </c>
      <c r="J13" s="60">
        <v>39916400</v>
      </c>
      <c r="K13" s="60">
        <v>39154867</v>
      </c>
      <c r="L13" s="60">
        <v>40297081</v>
      </c>
      <c r="M13" s="60">
        <v>119368348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237816987</v>
      </c>
      <c r="W13" s="60">
        <v>233845746</v>
      </c>
      <c r="X13" s="60">
        <v>3971241</v>
      </c>
      <c r="Y13" s="61">
        <v>1.7</v>
      </c>
      <c r="Z13" s="62">
        <v>468636492</v>
      </c>
    </row>
    <row r="14" spans="1:26" ht="12.75">
      <c r="A14" s="58" t="s">
        <v>40</v>
      </c>
      <c r="B14" s="19">
        <v>63181252</v>
      </c>
      <c r="C14" s="19">
        <v>0</v>
      </c>
      <c r="D14" s="59">
        <v>50687783</v>
      </c>
      <c r="E14" s="60">
        <v>50687783</v>
      </c>
      <c r="F14" s="60">
        <v>354</v>
      </c>
      <c r="G14" s="60">
        <v>335</v>
      </c>
      <c r="H14" s="60">
        <v>12668079</v>
      </c>
      <c r="I14" s="60">
        <v>12668768</v>
      </c>
      <c r="J14" s="60">
        <v>218</v>
      </c>
      <c r="K14" s="60">
        <v>0</v>
      </c>
      <c r="L14" s="60">
        <v>15245380</v>
      </c>
      <c r="M14" s="60">
        <v>15245598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27914366</v>
      </c>
      <c r="W14" s="60">
        <v>25336086</v>
      </c>
      <c r="X14" s="60">
        <v>2578280</v>
      </c>
      <c r="Y14" s="61">
        <v>10.18</v>
      </c>
      <c r="Z14" s="62">
        <v>50687783</v>
      </c>
    </row>
    <row r="15" spans="1:26" ht="12.75">
      <c r="A15" s="58" t="s">
        <v>41</v>
      </c>
      <c r="B15" s="19">
        <v>2026226285</v>
      </c>
      <c r="C15" s="19">
        <v>0</v>
      </c>
      <c r="D15" s="59">
        <v>2114119186</v>
      </c>
      <c r="E15" s="60">
        <v>2114119186</v>
      </c>
      <c r="F15" s="60">
        <v>2605472</v>
      </c>
      <c r="G15" s="60">
        <v>486354466</v>
      </c>
      <c r="H15" s="60">
        <v>60077935</v>
      </c>
      <c r="I15" s="60">
        <v>549037873</v>
      </c>
      <c r="J15" s="60">
        <v>230007885</v>
      </c>
      <c r="K15" s="60">
        <v>224786209</v>
      </c>
      <c r="L15" s="60">
        <v>164822646</v>
      </c>
      <c r="M15" s="60">
        <v>619616740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1168654613</v>
      </c>
      <c r="W15" s="60">
        <v>1057708716</v>
      </c>
      <c r="X15" s="60">
        <v>110945897</v>
      </c>
      <c r="Y15" s="61">
        <v>10.49</v>
      </c>
      <c r="Z15" s="62">
        <v>2114119186</v>
      </c>
    </row>
    <row r="16" spans="1:26" ht="12.75">
      <c r="A16" s="69" t="s">
        <v>42</v>
      </c>
      <c r="B16" s="19">
        <v>25890640</v>
      </c>
      <c r="C16" s="19">
        <v>0</v>
      </c>
      <c r="D16" s="59">
        <v>45327566</v>
      </c>
      <c r="E16" s="60">
        <v>45327566</v>
      </c>
      <c r="F16" s="60">
        <v>4158130</v>
      </c>
      <c r="G16" s="60">
        <v>2356476</v>
      </c>
      <c r="H16" s="60">
        <v>2329746</v>
      </c>
      <c r="I16" s="60">
        <v>8844352</v>
      </c>
      <c r="J16" s="60">
        <v>9663023</v>
      </c>
      <c r="K16" s="60">
        <v>4546560</v>
      </c>
      <c r="L16" s="60">
        <v>7081984</v>
      </c>
      <c r="M16" s="60">
        <v>21291567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30135919</v>
      </c>
      <c r="W16" s="60">
        <v>28569786</v>
      </c>
      <c r="X16" s="60">
        <v>1566133</v>
      </c>
      <c r="Y16" s="61">
        <v>5.48</v>
      </c>
      <c r="Z16" s="62">
        <v>45327566</v>
      </c>
    </row>
    <row r="17" spans="1:26" ht="12.75">
      <c r="A17" s="58" t="s">
        <v>43</v>
      </c>
      <c r="B17" s="19">
        <v>1180917409</v>
      </c>
      <c r="C17" s="19">
        <v>0</v>
      </c>
      <c r="D17" s="59">
        <v>927237128</v>
      </c>
      <c r="E17" s="60">
        <v>927237128</v>
      </c>
      <c r="F17" s="60">
        <v>-19567693</v>
      </c>
      <c r="G17" s="60">
        <v>66144954</v>
      </c>
      <c r="H17" s="60">
        <v>55298111</v>
      </c>
      <c r="I17" s="60">
        <v>101875372</v>
      </c>
      <c r="J17" s="60">
        <v>55085412</v>
      </c>
      <c r="K17" s="60">
        <v>68850653</v>
      </c>
      <c r="L17" s="60">
        <v>76472868</v>
      </c>
      <c r="M17" s="60">
        <v>200408933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302284305</v>
      </c>
      <c r="W17" s="60">
        <v>444787254</v>
      </c>
      <c r="X17" s="60">
        <v>-142502949</v>
      </c>
      <c r="Y17" s="61">
        <v>-32.04</v>
      </c>
      <c r="Z17" s="62">
        <v>927237128</v>
      </c>
    </row>
    <row r="18" spans="1:26" ht="12.75">
      <c r="A18" s="70" t="s">
        <v>44</v>
      </c>
      <c r="B18" s="71">
        <f>SUM(B11:B17)</f>
        <v>4932473913</v>
      </c>
      <c r="C18" s="71">
        <f>SUM(C11:C17)</f>
        <v>0</v>
      </c>
      <c r="D18" s="72">
        <f aca="true" t="shared" si="1" ref="D18:Z18">SUM(D11:D17)</f>
        <v>4928911653</v>
      </c>
      <c r="E18" s="73">
        <f t="shared" si="1"/>
        <v>4928911653</v>
      </c>
      <c r="F18" s="73">
        <f t="shared" si="1"/>
        <v>120994411</v>
      </c>
      <c r="G18" s="73">
        <f t="shared" si="1"/>
        <v>695652253</v>
      </c>
      <c r="H18" s="73">
        <f t="shared" si="1"/>
        <v>268930815</v>
      </c>
      <c r="I18" s="73">
        <f t="shared" si="1"/>
        <v>1085577479</v>
      </c>
      <c r="J18" s="73">
        <f t="shared" si="1"/>
        <v>484496149</v>
      </c>
      <c r="K18" s="73">
        <f t="shared" si="1"/>
        <v>434307402</v>
      </c>
      <c r="L18" s="73">
        <f t="shared" si="1"/>
        <v>401198828</v>
      </c>
      <c r="M18" s="73">
        <f t="shared" si="1"/>
        <v>1320002379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2405579858</v>
      </c>
      <c r="W18" s="73">
        <f t="shared" si="1"/>
        <v>2437544892</v>
      </c>
      <c r="X18" s="73">
        <f t="shared" si="1"/>
        <v>-31965034</v>
      </c>
      <c r="Y18" s="67">
        <f>+IF(W18&lt;&gt;0,(X18/W18)*100,0)</f>
        <v>-1.3113618586024385</v>
      </c>
      <c r="Z18" s="74">
        <f t="shared" si="1"/>
        <v>4928911653</v>
      </c>
    </row>
    <row r="19" spans="1:26" ht="12.75">
      <c r="A19" s="70" t="s">
        <v>45</v>
      </c>
      <c r="B19" s="75">
        <f>+B10-B18</f>
        <v>-396352338</v>
      </c>
      <c r="C19" s="75">
        <f>+C10-C18</f>
        <v>0</v>
      </c>
      <c r="D19" s="76">
        <f aca="true" t="shared" si="2" ref="D19:Z19">+D10-D18</f>
        <v>103125871</v>
      </c>
      <c r="E19" s="77">
        <f t="shared" si="2"/>
        <v>103125871</v>
      </c>
      <c r="F19" s="77">
        <f t="shared" si="2"/>
        <v>449304453</v>
      </c>
      <c r="G19" s="77">
        <f t="shared" si="2"/>
        <v>-296086589</v>
      </c>
      <c r="H19" s="77">
        <f t="shared" si="2"/>
        <v>85612585</v>
      </c>
      <c r="I19" s="77">
        <f t="shared" si="2"/>
        <v>238830449</v>
      </c>
      <c r="J19" s="77">
        <f t="shared" si="2"/>
        <v>-152590702</v>
      </c>
      <c r="K19" s="77">
        <f t="shared" si="2"/>
        <v>-76985403</v>
      </c>
      <c r="L19" s="77">
        <f t="shared" si="2"/>
        <v>133834330</v>
      </c>
      <c r="M19" s="77">
        <f t="shared" si="2"/>
        <v>-95741775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143088674</v>
      </c>
      <c r="W19" s="77">
        <f>IF(E10=E18,0,W10-W18)</f>
        <v>31032768</v>
      </c>
      <c r="X19" s="77">
        <f t="shared" si="2"/>
        <v>112055906</v>
      </c>
      <c r="Y19" s="78">
        <f>+IF(W19&lt;&gt;0,(X19/W19)*100,0)</f>
        <v>361.0889818143196</v>
      </c>
      <c r="Z19" s="79">
        <f t="shared" si="2"/>
        <v>103125871</v>
      </c>
    </row>
    <row r="20" spans="1:26" ht="12.75">
      <c r="A20" s="58" t="s">
        <v>46</v>
      </c>
      <c r="B20" s="19">
        <v>406817934</v>
      </c>
      <c r="C20" s="19">
        <v>0</v>
      </c>
      <c r="D20" s="59">
        <v>404341228</v>
      </c>
      <c r="E20" s="60">
        <v>404341228</v>
      </c>
      <c r="F20" s="60">
        <v>-30215784</v>
      </c>
      <c r="G20" s="60">
        <v>20747778</v>
      </c>
      <c r="H20" s="60">
        <v>44433592</v>
      </c>
      <c r="I20" s="60">
        <v>34965586</v>
      </c>
      <c r="J20" s="60">
        <v>40630739</v>
      </c>
      <c r="K20" s="60">
        <v>20479983</v>
      </c>
      <c r="L20" s="60">
        <v>17025225</v>
      </c>
      <c r="M20" s="60">
        <v>78135947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113101533</v>
      </c>
      <c r="W20" s="60"/>
      <c r="X20" s="60">
        <v>113101533</v>
      </c>
      <c r="Y20" s="61">
        <v>0</v>
      </c>
      <c r="Z20" s="62">
        <v>404341228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10465596</v>
      </c>
      <c r="C22" s="86">
        <f>SUM(C19:C21)</f>
        <v>0</v>
      </c>
      <c r="D22" s="87">
        <f aca="true" t="shared" si="3" ref="D22:Z22">SUM(D19:D21)</f>
        <v>507467099</v>
      </c>
      <c r="E22" s="88">
        <f t="shared" si="3"/>
        <v>507467099</v>
      </c>
      <c r="F22" s="88">
        <f t="shared" si="3"/>
        <v>419088669</v>
      </c>
      <c r="G22" s="88">
        <f t="shared" si="3"/>
        <v>-275338811</v>
      </c>
      <c r="H22" s="88">
        <f t="shared" si="3"/>
        <v>130046177</v>
      </c>
      <c r="I22" s="88">
        <f t="shared" si="3"/>
        <v>273796035</v>
      </c>
      <c r="J22" s="88">
        <f t="shared" si="3"/>
        <v>-111959963</v>
      </c>
      <c r="K22" s="88">
        <f t="shared" si="3"/>
        <v>-56505420</v>
      </c>
      <c r="L22" s="88">
        <f t="shared" si="3"/>
        <v>150859555</v>
      </c>
      <c r="M22" s="88">
        <f t="shared" si="3"/>
        <v>-17605828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256190207</v>
      </c>
      <c r="W22" s="88">
        <f t="shared" si="3"/>
        <v>31032768</v>
      </c>
      <c r="X22" s="88">
        <f t="shared" si="3"/>
        <v>225157439</v>
      </c>
      <c r="Y22" s="89">
        <f>+IF(W22&lt;&gt;0,(X22/W22)*100,0)</f>
        <v>725.5473923563635</v>
      </c>
      <c r="Z22" s="90">
        <f t="shared" si="3"/>
        <v>507467099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10465596</v>
      </c>
      <c r="C24" s="75">
        <f>SUM(C22:C23)</f>
        <v>0</v>
      </c>
      <c r="D24" s="76">
        <f aca="true" t="shared" si="4" ref="D24:Z24">SUM(D22:D23)</f>
        <v>507467099</v>
      </c>
      <c r="E24" s="77">
        <f t="shared" si="4"/>
        <v>507467099</v>
      </c>
      <c r="F24" s="77">
        <f t="shared" si="4"/>
        <v>419088669</v>
      </c>
      <c r="G24" s="77">
        <f t="shared" si="4"/>
        <v>-275338811</v>
      </c>
      <c r="H24" s="77">
        <f t="shared" si="4"/>
        <v>130046177</v>
      </c>
      <c r="I24" s="77">
        <f t="shared" si="4"/>
        <v>273796035</v>
      </c>
      <c r="J24" s="77">
        <f t="shared" si="4"/>
        <v>-111959963</v>
      </c>
      <c r="K24" s="77">
        <f t="shared" si="4"/>
        <v>-56505420</v>
      </c>
      <c r="L24" s="77">
        <f t="shared" si="4"/>
        <v>150859555</v>
      </c>
      <c r="M24" s="77">
        <f t="shared" si="4"/>
        <v>-17605828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256190207</v>
      </c>
      <c r="W24" s="77">
        <f t="shared" si="4"/>
        <v>31032768</v>
      </c>
      <c r="X24" s="77">
        <f t="shared" si="4"/>
        <v>225157439</v>
      </c>
      <c r="Y24" s="78">
        <f>+IF(W24&lt;&gt;0,(X24/W24)*100,0)</f>
        <v>725.5473923563635</v>
      </c>
      <c r="Z24" s="79">
        <f t="shared" si="4"/>
        <v>507467099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594892444</v>
      </c>
      <c r="C27" s="22">
        <v>0</v>
      </c>
      <c r="D27" s="99">
        <v>571382146</v>
      </c>
      <c r="E27" s="100">
        <v>571382146</v>
      </c>
      <c r="F27" s="100">
        <v>-36423752</v>
      </c>
      <c r="G27" s="100">
        <v>45001643</v>
      </c>
      <c r="H27" s="100">
        <v>56116409</v>
      </c>
      <c r="I27" s="100">
        <v>64694300</v>
      </c>
      <c r="J27" s="100">
        <v>37878008</v>
      </c>
      <c r="K27" s="100">
        <v>24116488</v>
      </c>
      <c r="L27" s="100">
        <v>31260663</v>
      </c>
      <c r="M27" s="100">
        <v>93255159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157949459</v>
      </c>
      <c r="W27" s="100">
        <v>285691073</v>
      </c>
      <c r="X27" s="100">
        <v>-127741614</v>
      </c>
      <c r="Y27" s="101">
        <v>-44.71</v>
      </c>
      <c r="Z27" s="102">
        <v>571382146</v>
      </c>
    </row>
    <row r="28" spans="1:26" ht="12.75">
      <c r="A28" s="103" t="s">
        <v>46</v>
      </c>
      <c r="B28" s="19">
        <v>363745921</v>
      </c>
      <c r="C28" s="19">
        <v>0</v>
      </c>
      <c r="D28" s="59">
        <v>406341227</v>
      </c>
      <c r="E28" s="60">
        <v>406341227</v>
      </c>
      <c r="F28" s="60">
        <v>-30694362</v>
      </c>
      <c r="G28" s="60">
        <v>29933988</v>
      </c>
      <c r="H28" s="60">
        <v>51409045</v>
      </c>
      <c r="I28" s="60">
        <v>50648671</v>
      </c>
      <c r="J28" s="60">
        <v>31978673</v>
      </c>
      <c r="K28" s="60">
        <v>14177365</v>
      </c>
      <c r="L28" s="60">
        <v>17698598</v>
      </c>
      <c r="M28" s="60">
        <v>63854636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114503307</v>
      </c>
      <c r="W28" s="60">
        <v>203170614</v>
      </c>
      <c r="X28" s="60">
        <v>-88667307</v>
      </c>
      <c r="Y28" s="61">
        <v>-43.64</v>
      </c>
      <c r="Z28" s="62">
        <v>406341227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88896143</v>
      </c>
      <c r="C30" s="19">
        <v>0</v>
      </c>
      <c r="D30" s="59">
        <v>42040920</v>
      </c>
      <c r="E30" s="60">
        <v>42040920</v>
      </c>
      <c r="F30" s="60">
        <v>448344</v>
      </c>
      <c r="G30" s="60">
        <v>10959116</v>
      </c>
      <c r="H30" s="60">
        <v>2820500</v>
      </c>
      <c r="I30" s="60">
        <v>14227960</v>
      </c>
      <c r="J30" s="60">
        <v>0</v>
      </c>
      <c r="K30" s="60">
        <v>3438962</v>
      </c>
      <c r="L30" s="60">
        <v>623081</v>
      </c>
      <c r="M30" s="60">
        <v>4062043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18290003</v>
      </c>
      <c r="W30" s="60">
        <v>21020460</v>
      </c>
      <c r="X30" s="60">
        <v>-2730457</v>
      </c>
      <c r="Y30" s="61">
        <v>-12.99</v>
      </c>
      <c r="Z30" s="62">
        <v>42040920</v>
      </c>
    </row>
    <row r="31" spans="1:26" ht="12.75">
      <c r="A31" s="58" t="s">
        <v>53</v>
      </c>
      <c r="B31" s="19">
        <v>142250380</v>
      </c>
      <c r="C31" s="19">
        <v>0</v>
      </c>
      <c r="D31" s="59">
        <v>122999999</v>
      </c>
      <c r="E31" s="60">
        <v>122999999</v>
      </c>
      <c r="F31" s="60">
        <v>-6177734</v>
      </c>
      <c r="G31" s="60">
        <v>4108539</v>
      </c>
      <c r="H31" s="60">
        <v>1886864</v>
      </c>
      <c r="I31" s="60">
        <v>-182331</v>
      </c>
      <c r="J31" s="60">
        <v>5899335</v>
      </c>
      <c r="K31" s="60">
        <v>6500161</v>
      </c>
      <c r="L31" s="60">
        <v>12938982</v>
      </c>
      <c r="M31" s="60">
        <v>25338478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25156147</v>
      </c>
      <c r="W31" s="60">
        <v>61500000</v>
      </c>
      <c r="X31" s="60">
        <v>-36343853</v>
      </c>
      <c r="Y31" s="61">
        <v>-59.1</v>
      </c>
      <c r="Z31" s="62">
        <v>122999999</v>
      </c>
    </row>
    <row r="32" spans="1:26" ht="12.75">
      <c r="A32" s="70" t="s">
        <v>54</v>
      </c>
      <c r="B32" s="22">
        <f>SUM(B28:B31)</f>
        <v>594892444</v>
      </c>
      <c r="C32" s="22">
        <f>SUM(C28:C31)</f>
        <v>0</v>
      </c>
      <c r="D32" s="99">
        <f aca="true" t="shared" si="5" ref="D32:Z32">SUM(D28:D31)</f>
        <v>571382146</v>
      </c>
      <c r="E32" s="100">
        <f t="shared" si="5"/>
        <v>571382146</v>
      </c>
      <c r="F32" s="100">
        <f t="shared" si="5"/>
        <v>-36423752</v>
      </c>
      <c r="G32" s="100">
        <f t="shared" si="5"/>
        <v>45001643</v>
      </c>
      <c r="H32" s="100">
        <f t="shared" si="5"/>
        <v>56116409</v>
      </c>
      <c r="I32" s="100">
        <f t="shared" si="5"/>
        <v>64694300</v>
      </c>
      <c r="J32" s="100">
        <f t="shared" si="5"/>
        <v>37878008</v>
      </c>
      <c r="K32" s="100">
        <f t="shared" si="5"/>
        <v>24116488</v>
      </c>
      <c r="L32" s="100">
        <f t="shared" si="5"/>
        <v>31260661</v>
      </c>
      <c r="M32" s="100">
        <f t="shared" si="5"/>
        <v>93255157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157949457</v>
      </c>
      <c r="W32" s="100">
        <f t="shared" si="5"/>
        <v>285691074</v>
      </c>
      <c r="X32" s="100">
        <f t="shared" si="5"/>
        <v>-127741617</v>
      </c>
      <c r="Y32" s="101">
        <f>+IF(W32&lt;&gt;0,(X32/W32)*100,0)</f>
        <v>-44.71319849495893</v>
      </c>
      <c r="Z32" s="102">
        <f t="shared" si="5"/>
        <v>571382146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1961207897</v>
      </c>
      <c r="C35" s="19">
        <v>0</v>
      </c>
      <c r="D35" s="59">
        <v>2702979334</v>
      </c>
      <c r="E35" s="60">
        <v>2702979334</v>
      </c>
      <c r="F35" s="60">
        <v>1944271220</v>
      </c>
      <c r="G35" s="60">
        <v>1925538494</v>
      </c>
      <c r="H35" s="60">
        <v>2017348898</v>
      </c>
      <c r="I35" s="60">
        <v>2017348898</v>
      </c>
      <c r="J35" s="60">
        <v>1898172373</v>
      </c>
      <c r="K35" s="60">
        <v>1870666881</v>
      </c>
      <c r="L35" s="60">
        <v>1514863400</v>
      </c>
      <c r="M35" s="60">
        <v>1514863400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1514863400</v>
      </c>
      <c r="W35" s="60">
        <v>1351489667</v>
      </c>
      <c r="X35" s="60">
        <v>163373733</v>
      </c>
      <c r="Y35" s="61">
        <v>12.09</v>
      </c>
      <c r="Z35" s="62">
        <v>2702979334</v>
      </c>
    </row>
    <row r="36" spans="1:26" ht="12.75">
      <c r="A36" s="58" t="s">
        <v>57</v>
      </c>
      <c r="B36" s="19">
        <v>8269289985</v>
      </c>
      <c r="C36" s="19">
        <v>0</v>
      </c>
      <c r="D36" s="59">
        <v>8106054029</v>
      </c>
      <c r="E36" s="60">
        <v>8106054029</v>
      </c>
      <c r="F36" s="60">
        <v>8194247686</v>
      </c>
      <c r="G36" s="60">
        <v>8199187816</v>
      </c>
      <c r="H36" s="60">
        <v>8216704522</v>
      </c>
      <c r="I36" s="60">
        <v>8216704522</v>
      </c>
      <c r="J36" s="60">
        <v>8214742630</v>
      </c>
      <c r="K36" s="60">
        <v>8198583947</v>
      </c>
      <c r="L36" s="60">
        <v>8151402740</v>
      </c>
      <c r="M36" s="60">
        <v>8151402740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8151402740</v>
      </c>
      <c r="W36" s="60">
        <v>4053027015</v>
      </c>
      <c r="X36" s="60">
        <v>4098375725</v>
      </c>
      <c r="Y36" s="61">
        <v>101.12</v>
      </c>
      <c r="Z36" s="62">
        <v>8106054029</v>
      </c>
    </row>
    <row r="37" spans="1:26" ht="12.75">
      <c r="A37" s="58" t="s">
        <v>58</v>
      </c>
      <c r="B37" s="19">
        <v>1374075551</v>
      </c>
      <c r="C37" s="19">
        <v>0</v>
      </c>
      <c r="D37" s="59">
        <v>501389166</v>
      </c>
      <c r="E37" s="60">
        <v>501389166</v>
      </c>
      <c r="F37" s="60">
        <v>853879562</v>
      </c>
      <c r="G37" s="60">
        <v>1121530563</v>
      </c>
      <c r="H37" s="60">
        <v>1124534960</v>
      </c>
      <c r="I37" s="60">
        <v>1124534960</v>
      </c>
      <c r="J37" s="60">
        <v>1115364562</v>
      </c>
      <c r="K37" s="60">
        <v>1128213874</v>
      </c>
      <c r="L37" s="60">
        <v>1260271805</v>
      </c>
      <c r="M37" s="60">
        <v>1260271805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1260271805</v>
      </c>
      <c r="W37" s="60">
        <v>250694583</v>
      </c>
      <c r="X37" s="60">
        <v>1009577222</v>
      </c>
      <c r="Y37" s="61">
        <v>402.71</v>
      </c>
      <c r="Z37" s="62">
        <v>501389166</v>
      </c>
    </row>
    <row r="38" spans="1:26" ht="12.75">
      <c r="A38" s="58" t="s">
        <v>59</v>
      </c>
      <c r="B38" s="19">
        <v>1183408084</v>
      </c>
      <c r="C38" s="19">
        <v>0</v>
      </c>
      <c r="D38" s="59">
        <v>1187496494</v>
      </c>
      <c r="E38" s="60">
        <v>1187496494</v>
      </c>
      <c r="F38" s="60">
        <v>1184703445</v>
      </c>
      <c r="G38" s="60">
        <v>1183408084</v>
      </c>
      <c r="H38" s="60">
        <v>1159692670</v>
      </c>
      <c r="I38" s="60">
        <v>1159692670</v>
      </c>
      <c r="J38" s="60">
        <v>1159692670</v>
      </c>
      <c r="K38" s="60">
        <v>1159692670</v>
      </c>
      <c r="L38" s="60">
        <v>1140960890</v>
      </c>
      <c r="M38" s="60">
        <v>1140960890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1140960890</v>
      </c>
      <c r="W38" s="60">
        <v>593748247</v>
      </c>
      <c r="X38" s="60">
        <v>547212643</v>
      </c>
      <c r="Y38" s="61">
        <v>92.16</v>
      </c>
      <c r="Z38" s="62">
        <v>1187496494</v>
      </c>
    </row>
    <row r="39" spans="1:26" ht="12.75">
      <c r="A39" s="58" t="s">
        <v>60</v>
      </c>
      <c r="B39" s="19">
        <v>7673014247</v>
      </c>
      <c r="C39" s="19">
        <v>0</v>
      </c>
      <c r="D39" s="59">
        <v>9120147703</v>
      </c>
      <c r="E39" s="60">
        <v>9120147703</v>
      </c>
      <c r="F39" s="60">
        <v>8099935899</v>
      </c>
      <c r="G39" s="60">
        <v>7819787663</v>
      </c>
      <c r="H39" s="60">
        <v>7949825790</v>
      </c>
      <c r="I39" s="60">
        <v>7949825790</v>
      </c>
      <c r="J39" s="60">
        <v>7837857771</v>
      </c>
      <c r="K39" s="60">
        <v>7781344284</v>
      </c>
      <c r="L39" s="60">
        <v>7265033445</v>
      </c>
      <c r="M39" s="60">
        <v>7265033445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7265033445</v>
      </c>
      <c r="W39" s="60">
        <v>4560073852</v>
      </c>
      <c r="X39" s="60">
        <v>2704959593</v>
      </c>
      <c r="Y39" s="61">
        <v>59.32</v>
      </c>
      <c r="Z39" s="62">
        <v>9120147703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475971951</v>
      </c>
      <c r="C42" s="19">
        <v>0</v>
      </c>
      <c r="D42" s="59">
        <v>844709591</v>
      </c>
      <c r="E42" s="60">
        <v>844709591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390690000</v>
      </c>
      <c r="X42" s="60">
        <v>-390690000</v>
      </c>
      <c r="Y42" s="61">
        <v>-100</v>
      </c>
      <c r="Z42" s="62">
        <v>844709591</v>
      </c>
    </row>
    <row r="43" spans="1:26" ht="12.75">
      <c r="A43" s="58" t="s">
        <v>63</v>
      </c>
      <c r="B43" s="19">
        <v>-609270504</v>
      </c>
      <c r="C43" s="19">
        <v>0</v>
      </c>
      <c r="D43" s="59">
        <v>-571382146</v>
      </c>
      <c r="E43" s="60">
        <v>-571382146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-283188000</v>
      </c>
      <c r="X43" s="60">
        <v>283188000</v>
      </c>
      <c r="Y43" s="61">
        <v>-100</v>
      </c>
      <c r="Z43" s="62">
        <v>-571382146</v>
      </c>
    </row>
    <row r="44" spans="1:26" ht="12.75">
      <c r="A44" s="58" t="s">
        <v>64</v>
      </c>
      <c r="B44" s="19">
        <v>-77382787</v>
      </c>
      <c r="C44" s="19">
        <v>0</v>
      </c>
      <c r="D44" s="59">
        <v>-76471462</v>
      </c>
      <c r="E44" s="60">
        <v>-76471462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-39250536</v>
      </c>
      <c r="X44" s="60">
        <v>39250536</v>
      </c>
      <c r="Y44" s="61">
        <v>-100</v>
      </c>
      <c r="Z44" s="62">
        <v>-76471462</v>
      </c>
    </row>
    <row r="45" spans="1:26" ht="12.75">
      <c r="A45" s="70" t="s">
        <v>65</v>
      </c>
      <c r="B45" s="22">
        <v>464085657</v>
      </c>
      <c r="C45" s="22">
        <v>0</v>
      </c>
      <c r="D45" s="99">
        <v>739427284</v>
      </c>
      <c r="E45" s="100">
        <v>739427284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610822765</v>
      </c>
      <c r="X45" s="100">
        <v>-610822765</v>
      </c>
      <c r="Y45" s="101">
        <v>-100</v>
      </c>
      <c r="Z45" s="102">
        <v>739427284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530393877</v>
      </c>
      <c r="C49" s="52">
        <v>0</v>
      </c>
      <c r="D49" s="129">
        <v>102085554</v>
      </c>
      <c r="E49" s="54">
        <v>89272870</v>
      </c>
      <c r="F49" s="54">
        <v>0</v>
      </c>
      <c r="G49" s="54">
        <v>0</v>
      </c>
      <c r="H49" s="54">
        <v>0</v>
      </c>
      <c r="I49" s="54">
        <v>60468911</v>
      </c>
      <c r="J49" s="54">
        <v>0</v>
      </c>
      <c r="K49" s="54">
        <v>0</v>
      </c>
      <c r="L49" s="54">
        <v>0</v>
      </c>
      <c r="M49" s="54">
        <v>65282717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61473389</v>
      </c>
      <c r="W49" s="54">
        <v>308194695</v>
      </c>
      <c r="X49" s="54">
        <v>2017840039</v>
      </c>
      <c r="Y49" s="54">
        <v>3235012052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737838021</v>
      </c>
      <c r="C51" s="52">
        <v>0</v>
      </c>
      <c r="D51" s="129">
        <v>7655869</v>
      </c>
      <c r="E51" s="54">
        <v>2364199</v>
      </c>
      <c r="F51" s="54">
        <v>0</v>
      </c>
      <c r="G51" s="54">
        <v>0</v>
      </c>
      <c r="H51" s="54">
        <v>0</v>
      </c>
      <c r="I51" s="54">
        <v>2745228</v>
      </c>
      <c r="J51" s="54">
        <v>0</v>
      </c>
      <c r="K51" s="54">
        <v>0</v>
      </c>
      <c r="L51" s="54">
        <v>0</v>
      </c>
      <c r="M51" s="54">
        <v>8796637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759399954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87.63989938505632</v>
      </c>
      <c r="C58" s="5">
        <f>IF(C67=0,0,+(C76/C67)*100)</f>
        <v>0</v>
      </c>
      <c r="D58" s="6">
        <f aca="true" t="shared" si="6" ref="D58:Z58">IF(D67=0,0,+(D76/D67)*100)</f>
        <v>89.99999486629105</v>
      </c>
      <c r="E58" s="7">
        <f t="shared" si="6"/>
        <v>89.99999486629105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89.78217598342708</v>
      </c>
      <c r="X58" s="7">
        <f t="shared" si="6"/>
        <v>0</v>
      </c>
      <c r="Y58" s="7">
        <f t="shared" si="6"/>
        <v>0</v>
      </c>
      <c r="Z58" s="8">
        <f t="shared" si="6"/>
        <v>89.99999486629105</v>
      </c>
    </row>
    <row r="59" spans="1:26" ht="12.75">
      <c r="A59" s="37" t="s">
        <v>31</v>
      </c>
      <c r="B59" s="9">
        <f aca="true" t="shared" si="7" ref="B59:Z66">IF(B68=0,0,+(B77/B68)*100)</f>
        <v>98.88590782573081</v>
      </c>
      <c r="C59" s="9">
        <f t="shared" si="7"/>
        <v>0</v>
      </c>
      <c r="D59" s="2">
        <f t="shared" si="7"/>
        <v>90.00000003330236</v>
      </c>
      <c r="E59" s="10">
        <f t="shared" si="7"/>
        <v>90.00000003330236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89.99867030767737</v>
      </c>
      <c r="X59" s="10">
        <f t="shared" si="7"/>
        <v>0</v>
      </c>
      <c r="Y59" s="10">
        <f t="shared" si="7"/>
        <v>0</v>
      </c>
      <c r="Z59" s="11">
        <f t="shared" si="7"/>
        <v>90.00000003330236</v>
      </c>
    </row>
    <row r="60" spans="1:26" ht="12.75">
      <c r="A60" s="38" t="s">
        <v>32</v>
      </c>
      <c r="B60" s="12">
        <f t="shared" si="7"/>
        <v>83.17746868070182</v>
      </c>
      <c r="C60" s="12">
        <f t="shared" si="7"/>
        <v>0</v>
      </c>
      <c r="D60" s="3">
        <f t="shared" si="7"/>
        <v>89.99999313361575</v>
      </c>
      <c r="E60" s="13">
        <f t="shared" si="7"/>
        <v>89.99999313361575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89.70982039833768</v>
      </c>
      <c r="X60" s="13">
        <f t="shared" si="7"/>
        <v>0</v>
      </c>
      <c r="Y60" s="13">
        <f t="shared" si="7"/>
        <v>0</v>
      </c>
      <c r="Z60" s="14">
        <f t="shared" si="7"/>
        <v>89.99999313361575</v>
      </c>
    </row>
    <row r="61" spans="1:26" ht="12.75">
      <c r="A61" s="39" t="s">
        <v>103</v>
      </c>
      <c r="B61" s="12">
        <f t="shared" si="7"/>
        <v>101.16707657578064</v>
      </c>
      <c r="C61" s="12">
        <f t="shared" si="7"/>
        <v>0</v>
      </c>
      <c r="D61" s="3">
        <f t="shared" si="7"/>
        <v>89.9999903805228</v>
      </c>
      <c r="E61" s="13">
        <f t="shared" si="7"/>
        <v>89.9999903805228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89.59721286076221</v>
      </c>
      <c r="X61" s="13">
        <f t="shared" si="7"/>
        <v>0</v>
      </c>
      <c r="Y61" s="13">
        <f t="shared" si="7"/>
        <v>0</v>
      </c>
      <c r="Z61" s="14">
        <f t="shared" si="7"/>
        <v>89.9999903805228</v>
      </c>
    </row>
    <row r="62" spans="1:26" ht="12.75">
      <c r="A62" s="39" t="s">
        <v>104</v>
      </c>
      <c r="B62" s="12">
        <f t="shared" si="7"/>
        <v>22.296995150648602</v>
      </c>
      <c r="C62" s="12">
        <f t="shared" si="7"/>
        <v>0</v>
      </c>
      <c r="D62" s="3">
        <f t="shared" si="7"/>
        <v>90.00000021535278</v>
      </c>
      <c r="E62" s="13">
        <f t="shared" si="7"/>
        <v>90.00000021535278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89.99998544676066</v>
      </c>
      <c r="X62" s="13">
        <f t="shared" si="7"/>
        <v>0</v>
      </c>
      <c r="Y62" s="13">
        <f t="shared" si="7"/>
        <v>0</v>
      </c>
      <c r="Z62" s="14">
        <f t="shared" si="7"/>
        <v>90.00000021535278</v>
      </c>
    </row>
    <row r="63" spans="1:26" ht="12.75">
      <c r="A63" s="39" t="s">
        <v>105</v>
      </c>
      <c r="B63" s="12">
        <f t="shared" si="7"/>
        <v>52.116428276639446</v>
      </c>
      <c r="C63" s="12">
        <f t="shared" si="7"/>
        <v>0</v>
      </c>
      <c r="D63" s="3">
        <f t="shared" si="7"/>
        <v>90.00000029181746</v>
      </c>
      <c r="E63" s="13">
        <f t="shared" si="7"/>
        <v>90.00000029181746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89.9965034432417</v>
      </c>
      <c r="X63" s="13">
        <f t="shared" si="7"/>
        <v>0</v>
      </c>
      <c r="Y63" s="13">
        <f t="shared" si="7"/>
        <v>0</v>
      </c>
      <c r="Z63" s="14">
        <f t="shared" si="7"/>
        <v>90.00000029181746</v>
      </c>
    </row>
    <row r="64" spans="1:26" ht="12.75">
      <c r="A64" s="39" t="s">
        <v>106</v>
      </c>
      <c r="B64" s="12">
        <f t="shared" si="7"/>
        <v>130.13516476672223</v>
      </c>
      <c r="C64" s="12">
        <f t="shared" si="7"/>
        <v>0</v>
      </c>
      <c r="D64" s="3">
        <f t="shared" si="7"/>
        <v>90.00000009409462</v>
      </c>
      <c r="E64" s="13">
        <f t="shared" si="7"/>
        <v>90.00000009409462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89.99209943889869</v>
      </c>
      <c r="X64" s="13">
        <f t="shared" si="7"/>
        <v>0</v>
      </c>
      <c r="Y64" s="13">
        <f t="shared" si="7"/>
        <v>0</v>
      </c>
      <c r="Z64" s="14">
        <f t="shared" si="7"/>
        <v>90.00000009409462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100.000001560724</v>
      </c>
      <c r="C66" s="15">
        <f t="shared" si="7"/>
        <v>0</v>
      </c>
      <c r="D66" s="4">
        <f t="shared" si="7"/>
        <v>89.99999983071116</v>
      </c>
      <c r="E66" s="16">
        <f t="shared" si="7"/>
        <v>89.99999983071116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89.9939523251451</v>
      </c>
      <c r="X66" s="16">
        <f t="shared" si="7"/>
        <v>0</v>
      </c>
      <c r="Y66" s="16">
        <f t="shared" si="7"/>
        <v>0</v>
      </c>
      <c r="Z66" s="17">
        <f t="shared" si="7"/>
        <v>89.99999983071116</v>
      </c>
    </row>
    <row r="67" spans="1:26" ht="12.75" hidden="1">
      <c r="A67" s="41" t="s">
        <v>287</v>
      </c>
      <c r="B67" s="24">
        <v>3765123412</v>
      </c>
      <c r="C67" s="24"/>
      <c r="D67" s="25">
        <v>4043859944</v>
      </c>
      <c r="E67" s="26">
        <v>4043859944</v>
      </c>
      <c r="F67" s="26">
        <v>345072398</v>
      </c>
      <c r="G67" s="26">
        <v>385917327</v>
      </c>
      <c r="H67" s="26">
        <v>338226904</v>
      </c>
      <c r="I67" s="26">
        <v>1069216629</v>
      </c>
      <c r="J67" s="26">
        <v>299615119</v>
      </c>
      <c r="K67" s="26">
        <v>342709647</v>
      </c>
      <c r="L67" s="26">
        <v>353625356</v>
      </c>
      <c r="M67" s="26">
        <v>995950122</v>
      </c>
      <c r="N67" s="26"/>
      <c r="O67" s="26"/>
      <c r="P67" s="26"/>
      <c r="Q67" s="26"/>
      <c r="R67" s="26"/>
      <c r="S67" s="26"/>
      <c r="T67" s="26"/>
      <c r="U67" s="26"/>
      <c r="V67" s="26">
        <v>2065166751</v>
      </c>
      <c r="W67" s="26">
        <v>2030080002</v>
      </c>
      <c r="X67" s="26"/>
      <c r="Y67" s="25"/>
      <c r="Z67" s="27">
        <v>4043859944</v>
      </c>
    </row>
    <row r="68" spans="1:26" ht="12.75" hidden="1">
      <c r="A68" s="37" t="s">
        <v>31</v>
      </c>
      <c r="B68" s="19">
        <v>863739574</v>
      </c>
      <c r="C68" s="19"/>
      <c r="D68" s="20">
        <v>900836973</v>
      </c>
      <c r="E68" s="21">
        <v>900836973</v>
      </c>
      <c r="F68" s="21">
        <v>77572156</v>
      </c>
      <c r="G68" s="21">
        <v>74671813</v>
      </c>
      <c r="H68" s="21">
        <v>78105431</v>
      </c>
      <c r="I68" s="21">
        <v>230349400</v>
      </c>
      <c r="J68" s="21">
        <v>75144094</v>
      </c>
      <c r="K68" s="21">
        <v>70625658</v>
      </c>
      <c r="L68" s="21">
        <v>82391309</v>
      </c>
      <c r="M68" s="21">
        <v>228161061</v>
      </c>
      <c r="N68" s="21"/>
      <c r="O68" s="21"/>
      <c r="P68" s="21"/>
      <c r="Q68" s="21"/>
      <c r="R68" s="21"/>
      <c r="S68" s="21"/>
      <c r="T68" s="21"/>
      <c r="U68" s="21"/>
      <c r="V68" s="21">
        <v>458510461</v>
      </c>
      <c r="W68" s="21">
        <v>450419988</v>
      </c>
      <c r="X68" s="21"/>
      <c r="Y68" s="20"/>
      <c r="Z68" s="23">
        <v>900836973</v>
      </c>
    </row>
    <row r="69" spans="1:26" ht="12.75" hidden="1">
      <c r="A69" s="38" t="s">
        <v>32</v>
      </c>
      <c r="B69" s="19">
        <v>2709165353</v>
      </c>
      <c r="C69" s="19"/>
      <c r="D69" s="20">
        <v>3024881693</v>
      </c>
      <c r="E69" s="21">
        <v>3024881693</v>
      </c>
      <c r="F69" s="21">
        <v>257119469</v>
      </c>
      <c r="G69" s="21">
        <v>297119560</v>
      </c>
      <c r="H69" s="21">
        <v>243096583</v>
      </c>
      <c r="I69" s="21">
        <v>797335612</v>
      </c>
      <c r="J69" s="21">
        <v>205139933</v>
      </c>
      <c r="K69" s="21">
        <v>253679847</v>
      </c>
      <c r="L69" s="21">
        <v>243532796</v>
      </c>
      <c r="M69" s="21">
        <v>702352576</v>
      </c>
      <c r="N69" s="21"/>
      <c r="O69" s="21"/>
      <c r="P69" s="21"/>
      <c r="Q69" s="21"/>
      <c r="R69" s="21"/>
      <c r="S69" s="21"/>
      <c r="T69" s="21"/>
      <c r="U69" s="21"/>
      <c r="V69" s="21">
        <v>1499688188</v>
      </c>
      <c r="W69" s="21">
        <v>1520589378</v>
      </c>
      <c r="X69" s="21"/>
      <c r="Y69" s="20"/>
      <c r="Z69" s="23">
        <v>3024881693</v>
      </c>
    </row>
    <row r="70" spans="1:26" ht="12.75" hidden="1">
      <c r="A70" s="39" t="s">
        <v>103</v>
      </c>
      <c r="B70" s="19">
        <v>1903600026</v>
      </c>
      <c r="C70" s="19"/>
      <c r="D70" s="20">
        <v>2177873035</v>
      </c>
      <c r="E70" s="21">
        <v>2177873035</v>
      </c>
      <c r="F70" s="21">
        <v>188990499</v>
      </c>
      <c r="G70" s="21">
        <v>217920220</v>
      </c>
      <c r="H70" s="21">
        <v>173554173</v>
      </c>
      <c r="I70" s="21">
        <v>580464892</v>
      </c>
      <c r="J70" s="21">
        <v>131166707</v>
      </c>
      <c r="K70" s="21">
        <v>187440271</v>
      </c>
      <c r="L70" s="21">
        <v>163316289</v>
      </c>
      <c r="M70" s="21">
        <v>481923267</v>
      </c>
      <c r="N70" s="21"/>
      <c r="O70" s="21"/>
      <c r="P70" s="21"/>
      <c r="Q70" s="21"/>
      <c r="R70" s="21"/>
      <c r="S70" s="21"/>
      <c r="T70" s="21"/>
      <c r="U70" s="21"/>
      <c r="V70" s="21">
        <v>1062388159</v>
      </c>
      <c r="W70" s="21">
        <v>1093828668</v>
      </c>
      <c r="X70" s="21"/>
      <c r="Y70" s="20"/>
      <c r="Z70" s="23">
        <v>2177873035</v>
      </c>
    </row>
    <row r="71" spans="1:26" ht="12.75" hidden="1">
      <c r="A71" s="39" t="s">
        <v>104</v>
      </c>
      <c r="B71" s="19">
        <v>562991785</v>
      </c>
      <c r="C71" s="19"/>
      <c r="D71" s="20">
        <v>603660663</v>
      </c>
      <c r="E71" s="21">
        <v>603660663</v>
      </c>
      <c r="F71" s="21">
        <v>46114572</v>
      </c>
      <c r="G71" s="21">
        <v>56735376</v>
      </c>
      <c r="H71" s="21">
        <v>49407362</v>
      </c>
      <c r="I71" s="21">
        <v>152257310</v>
      </c>
      <c r="J71" s="21">
        <v>53980737</v>
      </c>
      <c r="K71" s="21">
        <v>50452825</v>
      </c>
      <c r="L71" s="21">
        <v>57788732</v>
      </c>
      <c r="M71" s="21">
        <v>162222294</v>
      </c>
      <c r="N71" s="21"/>
      <c r="O71" s="21"/>
      <c r="P71" s="21"/>
      <c r="Q71" s="21"/>
      <c r="R71" s="21"/>
      <c r="S71" s="21"/>
      <c r="T71" s="21"/>
      <c r="U71" s="21"/>
      <c r="V71" s="21">
        <v>314479604</v>
      </c>
      <c r="W71" s="21">
        <v>305086716</v>
      </c>
      <c r="X71" s="21"/>
      <c r="Y71" s="20"/>
      <c r="Z71" s="23">
        <v>603660663</v>
      </c>
    </row>
    <row r="72" spans="1:26" ht="12.75" hidden="1">
      <c r="A72" s="39" t="s">
        <v>105</v>
      </c>
      <c r="B72" s="19">
        <v>145612565</v>
      </c>
      <c r="C72" s="19"/>
      <c r="D72" s="20">
        <v>137071994</v>
      </c>
      <c r="E72" s="21">
        <v>137071994</v>
      </c>
      <c r="F72" s="21">
        <v>12916981</v>
      </c>
      <c r="G72" s="21">
        <v>13687507</v>
      </c>
      <c r="H72" s="21">
        <v>10943608</v>
      </c>
      <c r="I72" s="21">
        <v>37548096</v>
      </c>
      <c r="J72" s="21">
        <v>11605380</v>
      </c>
      <c r="K72" s="21">
        <v>15129353</v>
      </c>
      <c r="L72" s="21">
        <v>13842972</v>
      </c>
      <c r="M72" s="21">
        <v>40577705</v>
      </c>
      <c r="N72" s="21"/>
      <c r="O72" s="21"/>
      <c r="P72" s="21"/>
      <c r="Q72" s="21"/>
      <c r="R72" s="21"/>
      <c r="S72" s="21"/>
      <c r="T72" s="21"/>
      <c r="U72" s="21"/>
      <c r="V72" s="21">
        <v>78125801</v>
      </c>
      <c r="W72" s="21">
        <v>68535996</v>
      </c>
      <c r="X72" s="21"/>
      <c r="Y72" s="20"/>
      <c r="Z72" s="23">
        <v>137071994</v>
      </c>
    </row>
    <row r="73" spans="1:26" ht="12.75" hidden="1">
      <c r="A73" s="39" t="s">
        <v>106</v>
      </c>
      <c r="B73" s="19">
        <v>96960993</v>
      </c>
      <c r="C73" s="19"/>
      <c r="D73" s="20">
        <v>106276001</v>
      </c>
      <c r="E73" s="21">
        <v>106276001</v>
      </c>
      <c r="F73" s="21">
        <v>9097630</v>
      </c>
      <c r="G73" s="21">
        <v>8776846</v>
      </c>
      <c r="H73" s="21">
        <v>9191440</v>
      </c>
      <c r="I73" s="21">
        <v>27065916</v>
      </c>
      <c r="J73" s="21">
        <v>8387109</v>
      </c>
      <c r="K73" s="21">
        <v>657398</v>
      </c>
      <c r="L73" s="21">
        <v>8584803</v>
      </c>
      <c r="M73" s="21">
        <v>17629310</v>
      </c>
      <c r="N73" s="21"/>
      <c r="O73" s="21"/>
      <c r="P73" s="21"/>
      <c r="Q73" s="21"/>
      <c r="R73" s="21"/>
      <c r="S73" s="21"/>
      <c r="T73" s="21"/>
      <c r="U73" s="21"/>
      <c r="V73" s="21">
        <v>44695226</v>
      </c>
      <c r="W73" s="21">
        <v>53137998</v>
      </c>
      <c r="X73" s="21"/>
      <c r="Y73" s="20"/>
      <c r="Z73" s="23">
        <v>106276001</v>
      </c>
    </row>
    <row r="74" spans="1:26" ht="12.75" hidden="1">
      <c r="A74" s="39" t="s">
        <v>107</v>
      </c>
      <c r="B74" s="19">
        <v>-16</v>
      </c>
      <c r="C74" s="19"/>
      <c r="D74" s="20"/>
      <c r="E74" s="21"/>
      <c r="F74" s="21">
        <v>-213</v>
      </c>
      <c r="G74" s="21">
        <v>-389</v>
      </c>
      <c r="H74" s="21"/>
      <c r="I74" s="21">
        <v>-602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-602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192218485</v>
      </c>
      <c r="C75" s="28"/>
      <c r="D75" s="29">
        <v>118141278</v>
      </c>
      <c r="E75" s="30">
        <v>118141278</v>
      </c>
      <c r="F75" s="30">
        <v>10380773</v>
      </c>
      <c r="G75" s="30">
        <v>14125954</v>
      </c>
      <c r="H75" s="30">
        <v>17024890</v>
      </c>
      <c r="I75" s="30">
        <v>41531617</v>
      </c>
      <c r="J75" s="30">
        <v>19331092</v>
      </c>
      <c r="K75" s="30">
        <v>18404142</v>
      </c>
      <c r="L75" s="30">
        <v>27701251</v>
      </c>
      <c r="M75" s="30">
        <v>65436485</v>
      </c>
      <c r="N75" s="30"/>
      <c r="O75" s="30"/>
      <c r="P75" s="30"/>
      <c r="Q75" s="30"/>
      <c r="R75" s="30"/>
      <c r="S75" s="30"/>
      <c r="T75" s="30"/>
      <c r="U75" s="30"/>
      <c r="V75" s="30">
        <v>106968102</v>
      </c>
      <c r="W75" s="30">
        <v>59070636</v>
      </c>
      <c r="X75" s="30"/>
      <c r="Y75" s="29"/>
      <c r="Z75" s="31">
        <v>118141278</v>
      </c>
    </row>
    <row r="76" spans="1:26" ht="12.75" hidden="1">
      <c r="A76" s="42" t="s">
        <v>288</v>
      </c>
      <c r="B76" s="32">
        <v>3299750370</v>
      </c>
      <c r="C76" s="32"/>
      <c r="D76" s="33">
        <v>3639473742</v>
      </c>
      <c r="E76" s="34">
        <v>3639473742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1822650000</v>
      </c>
      <c r="X76" s="34"/>
      <c r="Y76" s="33"/>
      <c r="Z76" s="35">
        <v>3639473742</v>
      </c>
    </row>
    <row r="77" spans="1:26" ht="12.75" hidden="1">
      <c r="A77" s="37" t="s">
        <v>31</v>
      </c>
      <c r="B77" s="19">
        <v>854116719</v>
      </c>
      <c r="C77" s="19"/>
      <c r="D77" s="20">
        <v>810753276</v>
      </c>
      <c r="E77" s="21">
        <v>810753276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405372000</v>
      </c>
      <c r="X77" s="21"/>
      <c r="Y77" s="20"/>
      <c r="Z77" s="23">
        <v>810753276</v>
      </c>
    </row>
    <row r="78" spans="1:26" ht="12.75" hidden="1">
      <c r="A78" s="38" t="s">
        <v>32</v>
      </c>
      <c r="B78" s="19">
        <v>2253415163</v>
      </c>
      <c r="C78" s="19"/>
      <c r="D78" s="20">
        <v>2722393316</v>
      </c>
      <c r="E78" s="21">
        <v>2722393316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1364118000</v>
      </c>
      <c r="X78" s="21"/>
      <c r="Y78" s="20"/>
      <c r="Z78" s="23">
        <v>2722393316</v>
      </c>
    </row>
    <row r="79" spans="1:26" ht="12.75" hidden="1">
      <c r="A79" s="39" t="s">
        <v>103</v>
      </c>
      <c r="B79" s="19">
        <v>1925816496</v>
      </c>
      <c r="C79" s="19"/>
      <c r="D79" s="20">
        <v>1960085522</v>
      </c>
      <c r="E79" s="21">
        <v>1960085522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980040000</v>
      </c>
      <c r="X79" s="21"/>
      <c r="Y79" s="20"/>
      <c r="Z79" s="23">
        <v>1960085522</v>
      </c>
    </row>
    <row r="80" spans="1:26" ht="12.75" hidden="1">
      <c r="A80" s="39" t="s">
        <v>104</v>
      </c>
      <c r="B80" s="19">
        <v>125530251</v>
      </c>
      <c r="C80" s="19"/>
      <c r="D80" s="20">
        <v>543294598</v>
      </c>
      <c r="E80" s="21">
        <v>543294598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274578000</v>
      </c>
      <c r="X80" s="21"/>
      <c r="Y80" s="20"/>
      <c r="Z80" s="23">
        <v>543294598</v>
      </c>
    </row>
    <row r="81" spans="1:26" ht="12.75" hidden="1">
      <c r="A81" s="39" t="s">
        <v>105</v>
      </c>
      <c r="B81" s="19">
        <v>75888068</v>
      </c>
      <c r="C81" s="19"/>
      <c r="D81" s="20">
        <v>123364795</v>
      </c>
      <c r="E81" s="21">
        <v>123364795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61680000</v>
      </c>
      <c r="X81" s="21"/>
      <c r="Y81" s="20"/>
      <c r="Z81" s="23">
        <v>123364795</v>
      </c>
    </row>
    <row r="82" spans="1:26" ht="12.75" hidden="1">
      <c r="A82" s="39" t="s">
        <v>106</v>
      </c>
      <c r="B82" s="19">
        <v>126180348</v>
      </c>
      <c r="C82" s="19"/>
      <c r="D82" s="20">
        <v>95648401</v>
      </c>
      <c r="E82" s="21">
        <v>95648401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47820000</v>
      </c>
      <c r="X82" s="21"/>
      <c r="Y82" s="20"/>
      <c r="Z82" s="23">
        <v>95648401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192218488</v>
      </c>
      <c r="C84" s="28"/>
      <c r="D84" s="29">
        <v>106327150</v>
      </c>
      <c r="E84" s="30">
        <v>106327150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53160000</v>
      </c>
      <c r="X84" s="30"/>
      <c r="Y84" s="29"/>
      <c r="Z84" s="31">
        <v>106327150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11695835</v>
      </c>
      <c r="D5" s="357">
        <f t="shared" si="0"/>
        <v>0</v>
      </c>
      <c r="E5" s="356">
        <f t="shared" si="0"/>
        <v>14028640</v>
      </c>
      <c r="F5" s="358">
        <f t="shared" si="0"/>
        <v>14028640</v>
      </c>
      <c r="G5" s="358">
        <f t="shared" si="0"/>
        <v>16293</v>
      </c>
      <c r="H5" s="356">
        <f t="shared" si="0"/>
        <v>339457</v>
      </c>
      <c r="I5" s="356">
        <f t="shared" si="0"/>
        <v>481120</v>
      </c>
      <c r="J5" s="358">
        <f t="shared" si="0"/>
        <v>836870</v>
      </c>
      <c r="K5" s="358">
        <f t="shared" si="0"/>
        <v>153299</v>
      </c>
      <c r="L5" s="356">
        <f t="shared" si="0"/>
        <v>406890</v>
      </c>
      <c r="M5" s="356">
        <f t="shared" si="0"/>
        <v>119194</v>
      </c>
      <c r="N5" s="358">
        <f t="shared" si="0"/>
        <v>679383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1516253</v>
      </c>
      <c r="X5" s="356">
        <f t="shared" si="0"/>
        <v>7014321</v>
      </c>
      <c r="Y5" s="358">
        <f t="shared" si="0"/>
        <v>-5498068</v>
      </c>
      <c r="Z5" s="359">
        <f>+IF(X5&lt;&gt;0,+(Y5/X5)*100,0)</f>
        <v>-78.3834671951854</v>
      </c>
      <c r="AA5" s="360">
        <f>+AA6+AA8+AA11+AA13+AA15</f>
        <v>14028640</v>
      </c>
    </row>
    <row r="6" spans="1:27" ht="12.75">
      <c r="A6" s="361" t="s">
        <v>206</v>
      </c>
      <c r="B6" s="142"/>
      <c r="C6" s="60">
        <f>+C7</f>
        <v>2566286</v>
      </c>
      <c r="D6" s="340">
        <f aca="true" t="shared" si="1" ref="D6:AA6">+D7</f>
        <v>0</v>
      </c>
      <c r="E6" s="60">
        <f t="shared" si="1"/>
        <v>5918175</v>
      </c>
      <c r="F6" s="59">
        <f t="shared" si="1"/>
        <v>5918175</v>
      </c>
      <c r="G6" s="59">
        <f t="shared" si="1"/>
        <v>0</v>
      </c>
      <c r="H6" s="60">
        <f t="shared" si="1"/>
        <v>132000</v>
      </c>
      <c r="I6" s="60">
        <f t="shared" si="1"/>
        <v>180224</v>
      </c>
      <c r="J6" s="59">
        <f t="shared" si="1"/>
        <v>312224</v>
      </c>
      <c r="K6" s="59">
        <f t="shared" si="1"/>
        <v>0</v>
      </c>
      <c r="L6" s="60">
        <f t="shared" si="1"/>
        <v>302720</v>
      </c>
      <c r="M6" s="60">
        <f t="shared" si="1"/>
        <v>114122</v>
      </c>
      <c r="N6" s="59">
        <f t="shared" si="1"/>
        <v>416842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729066</v>
      </c>
      <c r="X6" s="60">
        <f t="shared" si="1"/>
        <v>2959088</v>
      </c>
      <c r="Y6" s="59">
        <f t="shared" si="1"/>
        <v>-2230022</v>
      </c>
      <c r="Z6" s="61">
        <f>+IF(X6&lt;&gt;0,+(Y6/X6)*100,0)</f>
        <v>-75.36180066290696</v>
      </c>
      <c r="AA6" s="62">
        <f t="shared" si="1"/>
        <v>5918175</v>
      </c>
    </row>
    <row r="7" spans="1:27" ht="12.75">
      <c r="A7" s="291" t="s">
        <v>230</v>
      </c>
      <c r="B7" s="142"/>
      <c r="C7" s="60">
        <v>2566286</v>
      </c>
      <c r="D7" s="340"/>
      <c r="E7" s="60">
        <v>5918175</v>
      </c>
      <c r="F7" s="59">
        <v>5918175</v>
      </c>
      <c r="G7" s="59"/>
      <c r="H7" s="60">
        <v>132000</v>
      </c>
      <c r="I7" s="60">
        <v>180224</v>
      </c>
      <c r="J7" s="59">
        <v>312224</v>
      </c>
      <c r="K7" s="59"/>
      <c r="L7" s="60">
        <v>302720</v>
      </c>
      <c r="M7" s="60">
        <v>114122</v>
      </c>
      <c r="N7" s="59">
        <v>416842</v>
      </c>
      <c r="O7" s="59"/>
      <c r="P7" s="60"/>
      <c r="Q7" s="60"/>
      <c r="R7" s="59"/>
      <c r="S7" s="59"/>
      <c r="T7" s="60"/>
      <c r="U7" s="60"/>
      <c r="V7" s="59"/>
      <c r="W7" s="59">
        <v>729066</v>
      </c>
      <c r="X7" s="60">
        <v>2959088</v>
      </c>
      <c r="Y7" s="59">
        <v>-2230022</v>
      </c>
      <c r="Z7" s="61">
        <v>-75.36</v>
      </c>
      <c r="AA7" s="62">
        <v>5918175</v>
      </c>
    </row>
    <row r="8" spans="1:27" ht="12.75">
      <c r="A8" s="361" t="s">
        <v>207</v>
      </c>
      <c r="B8" s="142"/>
      <c r="C8" s="60">
        <f aca="true" t="shared" si="2" ref="C8:Y8">SUM(C9:C10)</f>
        <v>3847451</v>
      </c>
      <c r="D8" s="340">
        <f t="shared" si="2"/>
        <v>0</v>
      </c>
      <c r="E8" s="60">
        <f t="shared" si="2"/>
        <v>3772764</v>
      </c>
      <c r="F8" s="59">
        <f t="shared" si="2"/>
        <v>3772764</v>
      </c>
      <c r="G8" s="59">
        <f t="shared" si="2"/>
        <v>16293</v>
      </c>
      <c r="H8" s="60">
        <f t="shared" si="2"/>
        <v>194711</v>
      </c>
      <c r="I8" s="60">
        <f t="shared" si="2"/>
        <v>300896</v>
      </c>
      <c r="J8" s="59">
        <f t="shared" si="2"/>
        <v>511900</v>
      </c>
      <c r="K8" s="59">
        <f t="shared" si="2"/>
        <v>148622</v>
      </c>
      <c r="L8" s="60">
        <f t="shared" si="2"/>
        <v>104170</v>
      </c>
      <c r="M8" s="60">
        <f t="shared" si="2"/>
        <v>5072</v>
      </c>
      <c r="N8" s="59">
        <f t="shared" si="2"/>
        <v>257864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769764</v>
      </c>
      <c r="X8" s="60">
        <f t="shared" si="2"/>
        <v>1886382</v>
      </c>
      <c r="Y8" s="59">
        <f t="shared" si="2"/>
        <v>-1116618</v>
      </c>
      <c r="Z8" s="61">
        <f>+IF(X8&lt;&gt;0,+(Y8/X8)*100,0)</f>
        <v>-59.193630982483924</v>
      </c>
      <c r="AA8" s="62">
        <f>SUM(AA9:AA10)</f>
        <v>3772764</v>
      </c>
    </row>
    <row r="9" spans="1:27" ht="12.75">
      <c r="A9" s="291" t="s">
        <v>231</v>
      </c>
      <c r="B9" s="142"/>
      <c r="C9" s="60">
        <v>3847451</v>
      </c>
      <c r="D9" s="340"/>
      <c r="E9" s="60">
        <v>3772764</v>
      </c>
      <c r="F9" s="59">
        <v>3772764</v>
      </c>
      <c r="G9" s="59">
        <v>16293</v>
      </c>
      <c r="H9" s="60">
        <v>194711</v>
      </c>
      <c r="I9" s="60">
        <v>300896</v>
      </c>
      <c r="J9" s="59">
        <v>511900</v>
      </c>
      <c r="K9" s="59">
        <v>148622</v>
      </c>
      <c r="L9" s="60">
        <v>104170</v>
      </c>
      <c r="M9" s="60">
        <v>5072</v>
      </c>
      <c r="N9" s="59">
        <v>257864</v>
      </c>
      <c r="O9" s="59"/>
      <c r="P9" s="60"/>
      <c r="Q9" s="60"/>
      <c r="R9" s="59"/>
      <c r="S9" s="59"/>
      <c r="T9" s="60"/>
      <c r="U9" s="60"/>
      <c r="V9" s="59"/>
      <c r="W9" s="59">
        <v>769764</v>
      </c>
      <c r="X9" s="60">
        <v>1886382</v>
      </c>
      <c r="Y9" s="59">
        <v>-1116618</v>
      </c>
      <c r="Z9" s="61">
        <v>-59.19</v>
      </c>
      <c r="AA9" s="62">
        <v>3772764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5259340</v>
      </c>
      <c r="D11" s="363">
        <f aca="true" t="shared" si="3" ref="D11:AA11">+D12</f>
        <v>0</v>
      </c>
      <c r="E11" s="362">
        <f t="shared" si="3"/>
        <v>4252279</v>
      </c>
      <c r="F11" s="364">
        <f t="shared" si="3"/>
        <v>4252279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2126140</v>
      </c>
      <c r="Y11" s="364">
        <f t="shared" si="3"/>
        <v>-2126140</v>
      </c>
      <c r="Z11" s="365">
        <f>+IF(X11&lt;&gt;0,+(Y11/X11)*100,0)</f>
        <v>-100</v>
      </c>
      <c r="AA11" s="366">
        <f t="shared" si="3"/>
        <v>4252279</v>
      </c>
    </row>
    <row r="12" spans="1:27" ht="12.75">
      <c r="A12" s="291" t="s">
        <v>233</v>
      </c>
      <c r="B12" s="136"/>
      <c r="C12" s="60">
        <v>5259340</v>
      </c>
      <c r="D12" s="340"/>
      <c r="E12" s="60">
        <v>4252279</v>
      </c>
      <c r="F12" s="59">
        <v>4252279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2126140</v>
      </c>
      <c r="Y12" s="59">
        <v>-2126140</v>
      </c>
      <c r="Z12" s="61">
        <v>-100</v>
      </c>
      <c r="AA12" s="62">
        <v>4252279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12746</v>
      </c>
      <c r="I13" s="275">
        <f t="shared" si="4"/>
        <v>0</v>
      </c>
      <c r="J13" s="342">
        <f t="shared" si="4"/>
        <v>12746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12746</v>
      </c>
      <c r="X13" s="275">
        <f t="shared" si="4"/>
        <v>0</v>
      </c>
      <c r="Y13" s="342">
        <f t="shared" si="4"/>
        <v>12746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>
        <v>12746</v>
      </c>
      <c r="I14" s="60"/>
      <c r="J14" s="59">
        <v>12746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12746</v>
      </c>
      <c r="X14" s="60"/>
      <c r="Y14" s="59">
        <v>12746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22758</v>
      </c>
      <c r="D15" s="340">
        <f t="shared" si="5"/>
        <v>0</v>
      </c>
      <c r="E15" s="60">
        <f t="shared" si="5"/>
        <v>85422</v>
      </c>
      <c r="F15" s="59">
        <f t="shared" si="5"/>
        <v>85422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4677</v>
      </c>
      <c r="L15" s="60">
        <f t="shared" si="5"/>
        <v>0</v>
      </c>
      <c r="M15" s="60">
        <f t="shared" si="5"/>
        <v>0</v>
      </c>
      <c r="N15" s="59">
        <f t="shared" si="5"/>
        <v>4677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4677</v>
      </c>
      <c r="X15" s="60">
        <f t="shared" si="5"/>
        <v>42711</v>
      </c>
      <c r="Y15" s="59">
        <f t="shared" si="5"/>
        <v>-38034</v>
      </c>
      <c r="Z15" s="61">
        <f>+IF(X15&lt;&gt;0,+(Y15/X15)*100,0)</f>
        <v>-89.04965933834376</v>
      </c>
      <c r="AA15" s="62">
        <f>SUM(AA16:AA20)</f>
        <v>85422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>
        <v>2856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19902</v>
      </c>
      <c r="D20" s="340"/>
      <c r="E20" s="60">
        <v>85422</v>
      </c>
      <c r="F20" s="59">
        <v>85422</v>
      </c>
      <c r="G20" s="59"/>
      <c r="H20" s="60"/>
      <c r="I20" s="60"/>
      <c r="J20" s="59"/>
      <c r="K20" s="59">
        <v>4677</v>
      </c>
      <c r="L20" s="60"/>
      <c r="M20" s="60"/>
      <c r="N20" s="59">
        <v>4677</v>
      </c>
      <c r="O20" s="59"/>
      <c r="P20" s="60"/>
      <c r="Q20" s="60"/>
      <c r="R20" s="59"/>
      <c r="S20" s="59"/>
      <c r="T20" s="60"/>
      <c r="U20" s="60"/>
      <c r="V20" s="59"/>
      <c r="W20" s="59">
        <v>4677</v>
      </c>
      <c r="X20" s="60">
        <v>42711</v>
      </c>
      <c r="Y20" s="59">
        <v>-38034</v>
      </c>
      <c r="Z20" s="61">
        <v>-89.05</v>
      </c>
      <c r="AA20" s="62">
        <v>85422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64480</v>
      </c>
      <c r="D22" s="344">
        <f t="shared" si="6"/>
        <v>0</v>
      </c>
      <c r="E22" s="343">
        <f t="shared" si="6"/>
        <v>88036</v>
      </c>
      <c r="F22" s="345">
        <f t="shared" si="6"/>
        <v>88036</v>
      </c>
      <c r="G22" s="345">
        <f t="shared" si="6"/>
        <v>0</v>
      </c>
      <c r="H22" s="343">
        <f t="shared" si="6"/>
        <v>0</v>
      </c>
      <c r="I22" s="343">
        <f t="shared" si="6"/>
        <v>20741</v>
      </c>
      <c r="J22" s="345">
        <f t="shared" si="6"/>
        <v>20741</v>
      </c>
      <c r="K22" s="345">
        <f t="shared" si="6"/>
        <v>3300</v>
      </c>
      <c r="L22" s="343">
        <f t="shared" si="6"/>
        <v>0</v>
      </c>
      <c r="M22" s="343">
        <f t="shared" si="6"/>
        <v>3783</v>
      </c>
      <c r="N22" s="345">
        <f t="shared" si="6"/>
        <v>7083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27824</v>
      </c>
      <c r="X22" s="343">
        <f t="shared" si="6"/>
        <v>44018</v>
      </c>
      <c r="Y22" s="345">
        <f t="shared" si="6"/>
        <v>-16194</v>
      </c>
      <c r="Z22" s="336">
        <f>+IF(X22&lt;&gt;0,+(Y22/X22)*100,0)</f>
        <v>-36.78949520650643</v>
      </c>
      <c r="AA22" s="350">
        <f>SUM(AA23:AA32)</f>
        <v>88036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64480</v>
      </c>
      <c r="D24" s="340"/>
      <c r="E24" s="60">
        <v>88036</v>
      </c>
      <c r="F24" s="59">
        <v>88036</v>
      </c>
      <c r="G24" s="59"/>
      <c r="H24" s="60"/>
      <c r="I24" s="60">
        <v>20741</v>
      </c>
      <c r="J24" s="59">
        <v>20741</v>
      </c>
      <c r="K24" s="59">
        <v>3300</v>
      </c>
      <c r="L24" s="60"/>
      <c r="M24" s="60">
        <v>3783</v>
      </c>
      <c r="N24" s="59">
        <v>7083</v>
      </c>
      <c r="O24" s="59"/>
      <c r="P24" s="60"/>
      <c r="Q24" s="60"/>
      <c r="R24" s="59"/>
      <c r="S24" s="59"/>
      <c r="T24" s="60"/>
      <c r="U24" s="60"/>
      <c r="V24" s="59"/>
      <c r="W24" s="59">
        <v>27824</v>
      </c>
      <c r="X24" s="60">
        <v>44018</v>
      </c>
      <c r="Y24" s="59">
        <v>-16194</v>
      </c>
      <c r="Z24" s="61">
        <v>-36.79</v>
      </c>
      <c r="AA24" s="62">
        <v>88036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153142842</v>
      </c>
      <c r="D40" s="344">
        <f t="shared" si="9"/>
        <v>0</v>
      </c>
      <c r="E40" s="343">
        <f t="shared" si="9"/>
        <v>118425572</v>
      </c>
      <c r="F40" s="345">
        <f t="shared" si="9"/>
        <v>118425572</v>
      </c>
      <c r="G40" s="345">
        <f t="shared" si="9"/>
        <v>2264072</v>
      </c>
      <c r="H40" s="343">
        <f t="shared" si="9"/>
        <v>7050406</v>
      </c>
      <c r="I40" s="343">
        <f t="shared" si="9"/>
        <v>9109198</v>
      </c>
      <c r="J40" s="345">
        <f t="shared" si="9"/>
        <v>18423676</v>
      </c>
      <c r="K40" s="345">
        <f t="shared" si="9"/>
        <v>7254624</v>
      </c>
      <c r="L40" s="343">
        <f t="shared" si="9"/>
        <v>7819432</v>
      </c>
      <c r="M40" s="343">
        <f t="shared" si="9"/>
        <v>5455043</v>
      </c>
      <c r="N40" s="345">
        <f t="shared" si="9"/>
        <v>20529099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38952775</v>
      </c>
      <c r="X40" s="343">
        <f t="shared" si="9"/>
        <v>59212788</v>
      </c>
      <c r="Y40" s="345">
        <f t="shared" si="9"/>
        <v>-20260013</v>
      </c>
      <c r="Z40" s="336">
        <f>+IF(X40&lt;&gt;0,+(Y40/X40)*100,0)</f>
        <v>-34.21560389961709</v>
      </c>
      <c r="AA40" s="350">
        <f>SUM(AA41:AA49)</f>
        <v>118425572</v>
      </c>
    </row>
    <row r="41" spans="1:27" ht="12.75">
      <c r="A41" s="361" t="s">
        <v>249</v>
      </c>
      <c r="B41" s="142"/>
      <c r="C41" s="362">
        <v>14587133</v>
      </c>
      <c r="D41" s="363"/>
      <c r="E41" s="362">
        <v>12407939</v>
      </c>
      <c r="F41" s="364">
        <v>12407939</v>
      </c>
      <c r="G41" s="364">
        <v>-32476</v>
      </c>
      <c r="H41" s="362">
        <v>526113</v>
      </c>
      <c r="I41" s="362">
        <v>991173</v>
      </c>
      <c r="J41" s="364">
        <v>1484810</v>
      </c>
      <c r="K41" s="364">
        <v>911307</v>
      </c>
      <c r="L41" s="362">
        <v>1021999</v>
      </c>
      <c r="M41" s="362">
        <v>629288</v>
      </c>
      <c r="N41" s="364">
        <v>2562594</v>
      </c>
      <c r="O41" s="364"/>
      <c r="P41" s="362"/>
      <c r="Q41" s="362"/>
      <c r="R41" s="364"/>
      <c r="S41" s="364"/>
      <c r="T41" s="362"/>
      <c r="U41" s="362"/>
      <c r="V41" s="364"/>
      <c r="W41" s="364">
        <v>4047404</v>
      </c>
      <c r="X41" s="362">
        <v>6203970</v>
      </c>
      <c r="Y41" s="364">
        <v>-2156566</v>
      </c>
      <c r="Z41" s="365">
        <v>-34.76</v>
      </c>
      <c r="AA41" s="366">
        <v>12407939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79007612</v>
      </c>
      <c r="D43" s="369"/>
      <c r="E43" s="305">
        <v>60291183</v>
      </c>
      <c r="F43" s="370">
        <v>60291183</v>
      </c>
      <c r="G43" s="370">
        <v>2398393</v>
      </c>
      <c r="H43" s="305">
        <v>2911330</v>
      </c>
      <c r="I43" s="305">
        <v>3042350</v>
      </c>
      <c r="J43" s="370">
        <v>8352073</v>
      </c>
      <c r="K43" s="370">
        <v>1899006</v>
      </c>
      <c r="L43" s="305">
        <v>1776237</v>
      </c>
      <c r="M43" s="305">
        <v>2107910</v>
      </c>
      <c r="N43" s="370">
        <v>5783153</v>
      </c>
      <c r="O43" s="370"/>
      <c r="P43" s="305"/>
      <c r="Q43" s="305"/>
      <c r="R43" s="370"/>
      <c r="S43" s="370"/>
      <c r="T43" s="305"/>
      <c r="U43" s="305"/>
      <c r="V43" s="370"/>
      <c r="W43" s="370">
        <v>14135226</v>
      </c>
      <c r="X43" s="305">
        <v>30145592</v>
      </c>
      <c r="Y43" s="370">
        <v>-16010366</v>
      </c>
      <c r="Z43" s="371">
        <v>-53.11</v>
      </c>
      <c r="AA43" s="303">
        <v>60291183</v>
      </c>
    </row>
    <row r="44" spans="1:27" ht="12.75">
      <c r="A44" s="361" t="s">
        <v>252</v>
      </c>
      <c r="B44" s="136"/>
      <c r="C44" s="60"/>
      <c r="D44" s="368"/>
      <c r="E44" s="54">
        <v>2498596</v>
      </c>
      <c r="F44" s="53">
        <v>2498596</v>
      </c>
      <c r="G44" s="53"/>
      <c r="H44" s="54">
        <v>662040</v>
      </c>
      <c r="I44" s="54">
        <v>260120</v>
      </c>
      <c r="J44" s="53">
        <v>922160</v>
      </c>
      <c r="K44" s="53">
        <v>235080</v>
      </c>
      <c r="L44" s="54">
        <v>174480</v>
      </c>
      <c r="M44" s="54">
        <v>30600</v>
      </c>
      <c r="N44" s="53">
        <v>440160</v>
      </c>
      <c r="O44" s="53"/>
      <c r="P44" s="54"/>
      <c r="Q44" s="54"/>
      <c r="R44" s="53"/>
      <c r="S44" s="53"/>
      <c r="T44" s="54"/>
      <c r="U44" s="54"/>
      <c r="V44" s="53"/>
      <c r="W44" s="53">
        <v>1362320</v>
      </c>
      <c r="X44" s="54">
        <v>1249298</v>
      </c>
      <c r="Y44" s="53">
        <v>113022</v>
      </c>
      <c r="Z44" s="94">
        <v>9.05</v>
      </c>
      <c r="AA44" s="95">
        <v>2498596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8024895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19744800</v>
      </c>
      <c r="D48" s="368"/>
      <c r="E48" s="54">
        <v>20304955</v>
      </c>
      <c r="F48" s="53">
        <v>20304955</v>
      </c>
      <c r="G48" s="53">
        <v>-940820</v>
      </c>
      <c r="H48" s="54">
        <v>1770842</v>
      </c>
      <c r="I48" s="54">
        <v>1391450</v>
      </c>
      <c r="J48" s="53">
        <v>2221472</v>
      </c>
      <c r="K48" s="53">
        <v>1215949</v>
      </c>
      <c r="L48" s="54">
        <v>1904730</v>
      </c>
      <c r="M48" s="54">
        <v>1391076</v>
      </c>
      <c r="N48" s="53">
        <v>4511755</v>
      </c>
      <c r="O48" s="53"/>
      <c r="P48" s="54"/>
      <c r="Q48" s="54"/>
      <c r="R48" s="53"/>
      <c r="S48" s="53"/>
      <c r="T48" s="54"/>
      <c r="U48" s="54"/>
      <c r="V48" s="53"/>
      <c r="W48" s="53">
        <v>6733227</v>
      </c>
      <c r="X48" s="54">
        <v>10152478</v>
      </c>
      <c r="Y48" s="53">
        <v>-3419251</v>
      </c>
      <c r="Z48" s="94">
        <v>-33.68</v>
      </c>
      <c r="AA48" s="95">
        <v>20304955</v>
      </c>
    </row>
    <row r="49" spans="1:27" ht="12.75">
      <c r="A49" s="361" t="s">
        <v>93</v>
      </c>
      <c r="B49" s="136"/>
      <c r="C49" s="54">
        <v>31778402</v>
      </c>
      <c r="D49" s="368"/>
      <c r="E49" s="54">
        <v>22922899</v>
      </c>
      <c r="F49" s="53">
        <v>22922899</v>
      </c>
      <c r="G49" s="53">
        <v>838975</v>
      </c>
      <c r="H49" s="54">
        <v>1180081</v>
      </c>
      <c r="I49" s="54">
        <v>3424105</v>
      </c>
      <c r="J49" s="53">
        <v>5443161</v>
      </c>
      <c r="K49" s="53">
        <v>2993282</v>
      </c>
      <c r="L49" s="54">
        <v>2941986</v>
      </c>
      <c r="M49" s="54">
        <v>1296169</v>
      </c>
      <c r="N49" s="53">
        <v>7231437</v>
      </c>
      <c r="O49" s="53"/>
      <c r="P49" s="54"/>
      <c r="Q49" s="54"/>
      <c r="R49" s="53"/>
      <c r="S49" s="53"/>
      <c r="T49" s="54"/>
      <c r="U49" s="54"/>
      <c r="V49" s="53"/>
      <c r="W49" s="53">
        <v>12674598</v>
      </c>
      <c r="X49" s="54">
        <v>11461450</v>
      </c>
      <c r="Y49" s="53">
        <v>1213148</v>
      </c>
      <c r="Z49" s="94">
        <v>10.58</v>
      </c>
      <c r="AA49" s="95">
        <v>22922899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164903157</v>
      </c>
      <c r="D60" s="346">
        <f t="shared" si="14"/>
        <v>0</v>
      </c>
      <c r="E60" s="219">
        <f t="shared" si="14"/>
        <v>132542248</v>
      </c>
      <c r="F60" s="264">
        <f t="shared" si="14"/>
        <v>132542248</v>
      </c>
      <c r="G60" s="264">
        <f t="shared" si="14"/>
        <v>2280365</v>
      </c>
      <c r="H60" s="219">
        <f t="shared" si="14"/>
        <v>7389863</v>
      </c>
      <c r="I60" s="219">
        <f t="shared" si="14"/>
        <v>9611059</v>
      </c>
      <c r="J60" s="264">
        <f t="shared" si="14"/>
        <v>19281287</v>
      </c>
      <c r="K60" s="264">
        <f t="shared" si="14"/>
        <v>7411223</v>
      </c>
      <c r="L60" s="219">
        <f t="shared" si="14"/>
        <v>8226322</v>
      </c>
      <c r="M60" s="219">
        <f t="shared" si="14"/>
        <v>5578020</v>
      </c>
      <c r="N60" s="264">
        <f t="shared" si="14"/>
        <v>21215565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40496852</v>
      </c>
      <c r="X60" s="219">
        <f t="shared" si="14"/>
        <v>66271127</v>
      </c>
      <c r="Y60" s="264">
        <f t="shared" si="14"/>
        <v>-25774275</v>
      </c>
      <c r="Z60" s="337">
        <f>+IF(X60&lt;&gt;0,+(Y60/X60)*100,0)</f>
        <v>-38.892163400208965</v>
      </c>
      <c r="AA60" s="232">
        <f>+AA57+AA54+AA51+AA40+AA37+AA34+AA22+AA5</f>
        <v>132542248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1314642816</v>
      </c>
      <c r="D5" s="153">
        <f>SUM(D6:D8)</f>
        <v>0</v>
      </c>
      <c r="E5" s="154">
        <f t="shared" si="0"/>
        <v>1441870983</v>
      </c>
      <c r="F5" s="100">
        <f t="shared" si="0"/>
        <v>1441870983</v>
      </c>
      <c r="G5" s="100">
        <f t="shared" si="0"/>
        <v>201548667</v>
      </c>
      <c r="H5" s="100">
        <f t="shared" si="0"/>
        <v>84079067</v>
      </c>
      <c r="I5" s="100">
        <f t="shared" si="0"/>
        <v>91154297</v>
      </c>
      <c r="J5" s="100">
        <f t="shared" si="0"/>
        <v>376782031</v>
      </c>
      <c r="K5" s="100">
        <f t="shared" si="0"/>
        <v>97884323</v>
      </c>
      <c r="L5" s="100">
        <f t="shared" si="0"/>
        <v>82477933</v>
      </c>
      <c r="M5" s="100">
        <f t="shared" si="0"/>
        <v>189462583</v>
      </c>
      <c r="N5" s="100">
        <f t="shared" si="0"/>
        <v>369824839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746606870</v>
      </c>
      <c r="X5" s="100">
        <f t="shared" si="0"/>
        <v>941776152</v>
      </c>
      <c r="Y5" s="100">
        <f t="shared" si="0"/>
        <v>-195169282</v>
      </c>
      <c r="Z5" s="137">
        <f>+IF(X5&lt;&gt;0,+(Y5/X5)*100,0)</f>
        <v>-20.72353197578101</v>
      </c>
      <c r="AA5" s="153">
        <f>SUM(AA6:AA8)</f>
        <v>1441870983</v>
      </c>
    </row>
    <row r="6" spans="1:27" ht="12.75">
      <c r="A6" s="138" t="s">
        <v>75</v>
      </c>
      <c r="B6" s="136"/>
      <c r="C6" s="155">
        <v>8112618</v>
      </c>
      <c r="D6" s="155"/>
      <c r="E6" s="156">
        <v>3073550</v>
      </c>
      <c r="F6" s="60">
        <v>3073550</v>
      </c>
      <c r="G6" s="60"/>
      <c r="H6" s="60">
        <v>17915</v>
      </c>
      <c r="I6" s="60"/>
      <c r="J6" s="60">
        <v>17915</v>
      </c>
      <c r="K6" s="60">
        <v>1455600</v>
      </c>
      <c r="L6" s="60"/>
      <c r="M6" s="60"/>
      <c r="N6" s="60">
        <v>1455600</v>
      </c>
      <c r="O6" s="60"/>
      <c r="P6" s="60"/>
      <c r="Q6" s="60"/>
      <c r="R6" s="60"/>
      <c r="S6" s="60"/>
      <c r="T6" s="60"/>
      <c r="U6" s="60"/>
      <c r="V6" s="60"/>
      <c r="W6" s="60">
        <v>1473515</v>
      </c>
      <c r="X6" s="60">
        <v>1536774</v>
      </c>
      <c r="Y6" s="60">
        <v>-63259</v>
      </c>
      <c r="Z6" s="140">
        <v>-4.12</v>
      </c>
      <c r="AA6" s="155">
        <v>3073550</v>
      </c>
    </row>
    <row r="7" spans="1:27" ht="12.75">
      <c r="A7" s="138" t="s">
        <v>76</v>
      </c>
      <c r="B7" s="136"/>
      <c r="C7" s="157">
        <v>1300551677</v>
      </c>
      <c r="D7" s="157"/>
      <c r="E7" s="158">
        <v>1415166035</v>
      </c>
      <c r="F7" s="159">
        <v>1415166035</v>
      </c>
      <c r="G7" s="159">
        <v>201548632</v>
      </c>
      <c r="H7" s="159">
        <v>84060945</v>
      </c>
      <c r="I7" s="159">
        <v>90770894</v>
      </c>
      <c r="J7" s="159">
        <v>376380471</v>
      </c>
      <c r="K7" s="159">
        <v>96329806</v>
      </c>
      <c r="L7" s="159">
        <v>80369274</v>
      </c>
      <c r="M7" s="159">
        <v>188749171</v>
      </c>
      <c r="N7" s="159">
        <v>365448251</v>
      </c>
      <c r="O7" s="159"/>
      <c r="P7" s="159"/>
      <c r="Q7" s="159"/>
      <c r="R7" s="159"/>
      <c r="S7" s="159"/>
      <c r="T7" s="159"/>
      <c r="U7" s="159"/>
      <c r="V7" s="159"/>
      <c r="W7" s="159">
        <v>741828722</v>
      </c>
      <c r="X7" s="159">
        <v>940239378</v>
      </c>
      <c r="Y7" s="159">
        <v>-198410656</v>
      </c>
      <c r="Z7" s="141">
        <v>-21.1</v>
      </c>
      <c r="AA7" s="157">
        <v>1415166035</v>
      </c>
    </row>
    <row r="8" spans="1:27" ht="12.75">
      <c r="A8" s="138" t="s">
        <v>77</v>
      </c>
      <c r="B8" s="136"/>
      <c r="C8" s="155">
        <v>5978521</v>
      </c>
      <c r="D8" s="155"/>
      <c r="E8" s="156">
        <v>23631398</v>
      </c>
      <c r="F8" s="60">
        <v>23631398</v>
      </c>
      <c r="G8" s="60">
        <v>35</v>
      </c>
      <c r="H8" s="60">
        <v>207</v>
      </c>
      <c r="I8" s="60">
        <v>383403</v>
      </c>
      <c r="J8" s="60">
        <v>383645</v>
      </c>
      <c r="K8" s="60">
        <v>98917</v>
      </c>
      <c r="L8" s="60">
        <v>2108659</v>
      </c>
      <c r="M8" s="60">
        <v>713412</v>
      </c>
      <c r="N8" s="60">
        <v>2920988</v>
      </c>
      <c r="O8" s="60"/>
      <c r="P8" s="60"/>
      <c r="Q8" s="60"/>
      <c r="R8" s="60"/>
      <c r="S8" s="60"/>
      <c r="T8" s="60"/>
      <c r="U8" s="60"/>
      <c r="V8" s="60"/>
      <c r="W8" s="60">
        <v>3304633</v>
      </c>
      <c r="X8" s="60"/>
      <c r="Y8" s="60">
        <v>3304633</v>
      </c>
      <c r="Z8" s="140">
        <v>0</v>
      </c>
      <c r="AA8" s="155">
        <v>23631398</v>
      </c>
    </row>
    <row r="9" spans="1:27" ht="12.75">
      <c r="A9" s="135" t="s">
        <v>78</v>
      </c>
      <c r="B9" s="136"/>
      <c r="C9" s="153">
        <f aca="true" t="shared" si="1" ref="C9:Y9">SUM(C10:C14)</f>
        <v>114024501</v>
      </c>
      <c r="D9" s="153">
        <f>SUM(D10:D14)</f>
        <v>0</v>
      </c>
      <c r="E9" s="154">
        <f t="shared" si="1"/>
        <v>154390251</v>
      </c>
      <c r="F9" s="100">
        <f t="shared" si="1"/>
        <v>154390251</v>
      </c>
      <c r="G9" s="100">
        <f t="shared" si="1"/>
        <v>1553628</v>
      </c>
      <c r="H9" s="100">
        <f t="shared" si="1"/>
        <v>2139125</v>
      </c>
      <c r="I9" s="100">
        <f t="shared" si="1"/>
        <v>3348782</v>
      </c>
      <c r="J9" s="100">
        <f t="shared" si="1"/>
        <v>7041535</v>
      </c>
      <c r="K9" s="100">
        <f t="shared" si="1"/>
        <v>8996777</v>
      </c>
      <c r="L9" s="100">
        <f t="shared" si="1"/>
        <v>7869897</v>
      </c>
      <c r="M9" s="100">
        <f t="shared" si="1"/>
        <v>3998652</v>
      </c>
      <c r="N9" s="100">
        <f t="shared" si="1"/>
        <v>20865326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27906861</v>
      </c>
      <c r="X9" s="100">
        <f t="shared" si="1"/>
        <v>44380749</v>
      </c>
      <c r="Y9" s="100">
        <f t="shared" si="1"/>
        <v>-16473888</v>
      </c>
      <c r="Z9" s="137">
        <f>+IF(X9&lt;&gt;0,+(Y9/X9)*100,0)</f>
        <v>-37.11944564072139</v>
      </c>
      <c r="AA9" s="153">
        <f>SUM(AA10:AA14)</f>
        <v>154390251</v>
      </c>
    </row>
    <row r="10" spans="1:27" ht="12.75">
      <c r="A10" s="138" t="s">
        <v>79</v>
      </c>
      <c r="B10" s="136"/>
      <c r="C10" s="155">
        <v>28614806</v>
      </c>
      <c r="D10" s="155"/>
      <c r="E10" s="156">
        <v>28593011</v>
      </c>
      <c r="F10" s="60">
        <v>28593011</v>
      </c>
      <c r="G10" s="60">
        <v>264363</v>
      </c>
      <c r="H10" s="60">
        <v>662801</v>
      </c>
      <c r="I10" s="60">
        <v>1081024</v>
      </c>
      <c r="J10" s="60">
        <v>2008188</v>
      </c>
      <c r="K10" s="60">
        <v>5196370</v>
      </c>
      <c r="L10" s="60">
        <v>1049368</v>
      </c>
      <c r="M10" s="60">
        <v>812020</v>
      </c>
      <c r="N10" s="60">
        <v>7057758</v>
      </c>
      <c r="O10" s="60"/>
      <c r="P10" s="60"/>
      <c r="Q10" s="60"/>
      <c r="R10" s="60"/>
      <c r="S10" s="60"/>
      <c r="T10" s="60"/>
      <c r="U10" s="60"/>
      <c r="V10" s="60"/>
      <c r="W10" s="60">
        <v>9065946</v>
      </c>
      <c r="X10" s="60">
        <v>5963171</v>
      </c>
      <c r="Y10" s="60">
        <v>3102775</v>
      </c>
      <c r="Z10" s="140">
        <v>52.03</v>
      </c>
      <c r="AA10" s="155">
        <v>28593011</v>
      </c>
    </row>
    <row r="11" spans="1:27" ht="12.75">
      <c r="A11" s="138" t="s">
        <v>80</v>
      </c>
      <c r="B11" s="136"/>
      <c r="C11" s="155">
        <v>11184130</v>
      </c>
      <c r="D11" s="155"/>
      <c r="E11" s="156">
        <v>10053819</v>
      </c>
      <c r="F11" s="60">
        <v>10053819</v>
      </c>
      <c r="G11" s="60">
        <v>14787</v>
      </c>
      <c r="H11" s="60">
        <v>31847</v>
      </c>
      <c r="I11" s="60">
        <v>-61811</v>
      </c>
      <c r="J11" s="60">
        <v>-15177</v>
      </c>
      <c r="K11" s="60">
        <v>1507254</v>
      </c>
      <c r="L11" s="60">
        <v>254055</v>
      </c>
      <c r="M11" s="60">
        <v>6785</v>
      </c>
      <c r="N11" s="60">
        <v>1768094</v>
      </c>
      <c r="O11" s="60"/>
      <c r="P11" s="60"/>
      <c r="Q11" s="60"/>
      <c r="R11" s="60"/>
      <c r="S11" s="60"/>
      <c r="T11" s="60"/>
      <c r="U11" s="60"/>
      <c r="V11" s="60"/>
      <c r="W11" s="60">
        <v>1752917</v>
      </c>
      <c r="X11" s="60">
        <v>5026908</v>
      </c>
      <c r="Y11" s="60">
        <v>-3273991</v>
      </c>
      <c r="Z11" s="140">
        <v>-65.13</v>
      </c>
      <c r="AA11" s="155">
        <v>10053819</v>
      </c>
    </row>
    <row r="12" spans="1:27" ht="12.75">
      <c r="A12" s="138" t="s">
        <v>81</v>
      </c>
      <c r="B12" s="136"/>
      <c r="C12" s="155">
        <v>18371822</v>
      </c>
      <c r="D12" s="155"/>
      <c r="E12" s="156">
        <v>23946429</v>
      </c>
      <c r="F12" s="60">
        <v>23946429</v>
      </c>
      <c r="G12" s="60">
        <v>103573</v>
      </c>
      <c r="H12" s="60">
        <v>595055</v>
      </c>
      <c r="I12" s="60">
        <v>72561</v>
      </c>
      <c r="J12" s="60">
        <v>771189</v>
      </c>
      <c r="K12" s="60">
        <v>667501</v>
      </c>
      <c r="L12" s="60">
        <v>351629</v>
      </c>
      <c r="M12" s="60">
        <v>294939</v>
      </c>
      <c r="N12" s="60">
        <v>1314069</v>
      </c>
      <c r="O12" s="60"/>
      <c r="P12" s="60"/>
      <c r="Q12" s="60"/>
      <c r="R12" s="60"/>
      <c r="S12" s="60"/>
      <c r="T12" s="60"/>
      <c r="U12" s="60"/>
      <c r="V12" s="60"/>
      <c r="W12" s="60">
        <v>2085258</v>
      </c>
      <c r="X12" s="60">
        <v>159066</v>
      </c>
      <c r="Y12" s="60">
        <v>1926192</v>
      </c>
      <c r="Z12" s="140">
        <v>1210.94</v>
      </c>
      <c r="AA12" s="155">
        <v>23946429</v>
      </c>
    </row>
    <row r="13" spans="1:27" ht="12.75">
      <c r="A13" s="138" t="s">
        <v>82</v>
      </c>
      <c r="B13" s="136"/>
      <c r="C13" s="155">
        <v>55853743</v>
      </c>
      <c r="D13" s="155"/>
      <c r="E13" s="156">
        <v>91796992</v>
      </c>
      <c r="F13" s="60">
        <v>91796992</v>
      </c>
      <c r="G13" s="60">
        <v>1170905</v>
      </c>
      <c r="H13" s="60">
        <v>849422</v>
      </c>
      <c r="I13" s="60">
        <v>2257008</v>
      </c>
      <c r="J13" s="60">
        <v>4277335</v>
      </c>
      <c r="K13" s="60">
        <v>1625652</v>
      </c>
      <c r="L13" s="60">
        <v>6214845</v>
      </c>
      <c r="M13" s="60">
        <v>2884908</v>
      </c>
      <c r="N13" s="60">
        <v>10725405</v>
      </c>
      <c r="O13" s="60"/>
      <c r="P13" s="60"/>
      <c r="Q13" s="60"/>
      <c r="R13" s="60"/>
      <c r="S13" s="60"/>
      <c r="T13" s="60"/>
      <c r="U13" s="60"/>
      <c r="V13" s="60"/>
      <c r="W13" s="60">
        <v>15002740</v>
      </c>
      <c r="X13" s="60">
        <v>33231604</v>
      </c>
      <c r="Y13" s="60">
        <v>-18228864</v>
      </c>
      <c r="Z13" s="140">
        <v>-54.85</v>
      </c>
      <c r="AA13" s="155">
        <v>91796992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285252848</v>
      </c>
      <c r="D15" s="153">
        <f>SUM(D16:D18)</f>
        <v>0</v>
      </c>
      <c r="E15" s="154">
        <f t="shared" si="2"/>
        <v>302109980</v>
      </c>
      <c r="F15" s="100">
        <f t="shared" si="2"/>
        <v>302109980</v>
      </c>
      <c r="G15" s="100">
        <f t="shared" si="2"/>
        <v>-30069906</v>
      </c>
      <c r="H15" s="100">
        <f t="shared" si="2"/>
        <v>22255949</v>
      </c>
      <c r="I15" s="100">
        <f t="shared" si="2"/>
        <v>40447054</v>
      </c>
      <c r="J15" s="100">
        <f t="shared" si="2"/>
        <v>32633097</v>
      </c>
      <c r="K15" s="100">
        <f t="shared" si="2"/>
        <v>33603593</v>
      </c>
      <c r="L15" s="100">
        <f t="shared" si="2"/>
        <v>10872383</v>
      </c>
      <c r="M15" s="100">
        <f t="shared" si="2"/>
        <v>9201902</v>
      </c>
      <c r="N15" s="100">
        <f t="shared" si="2"/>
        <v>53677878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86310975</v>
      </c>
      <c r="X15" s="100">
        <f t="shared" si="2"/>
        <v>162647700</v>
      </c>
      <c r="Y15" s="100">
        <f t="shared" si="2"/>
        <v>-76336725</v>
      </c>
      <c r="Z15" s="137">
        <f>+IF(X15&lt;&gt;0,+(Y15/X15)*100,0)</f>
        <v>-46.933786951798275</v>
      </c>
      <c r="AA15" s="153">
        <f>SUM(AA16:AA18)</f>
        <v>302109980</v>
      </c>
    </row>
    <row r="16" spans="1:27" ht="12.75">
      <c r="A16" s="138" t="s">
        <v>85</v>
      </c>
      <c r="B16" s="136"/>
      <c r="C16" s="155">
        <v>58023176</v>
      </c>
      <c r="D16" s="155"/>
      <c r="E16" s="156">
        <v>44125128</v>
      </c>
      <c r="F16" s="60">
        <v>44125128</v>
      </c>
      <c r="G16" s="60">
        <v>-17040365</v>
      </c>
      <c r="H16" s="60">
        <v>4821846</v>
      </c>
      <c r="I16" s="60">
        <v>12792021</v>
      </c>
      <c r="J16" s="60">
        <v>573502</v>
      </c>
      <c r="K16" s="60">
        <v>4388658</v>
      </c>
      <c r="L16" s="60">
        <v>1168874</v>
      </c>
      <c r="M16" s="60">
        <v>708048</v>
      </c>
      <c r="N16" s="60">
        <v>6265580</v>
      </c>
      <c r="O16" s="60"/>
      <c r="P16" s="60"/>
      <c r="Q16" s="60"/>
      <c r="R16" s="60"/>
      <c r="S16" s="60"/>
      <c r="T16" s="60"/>
      <c r="U16" s="60"/>
      <c r="V16" s="60"/>
      <c r="W16" s="60">
        <v>6839082</v>
      </c>
      <c r="X16" s="60">
        <v>21886128</v>
      </c>
      <c r="Y16" s="60">
        <v>-15047046</v>
      </c>
      <c r="Z16" s="140">
        <v>-68.75</v>
      </c>
      <c r="AA16" s="155">
        <v>44125128</v>
      </c>
    </row>
    <row r="17" spans="1:27" ht="12.75">
      <c r="A17" s="138" t="s">
        <v>86</v>
      </c>
      <c r="B17" s="136"/>
      <c r="C17" s="155">
        <v>227108094</v>
      </c>
      <c r="D17" s="155"/>
      <c r="E17" s="156">
        <v>257948727</v>
      </c>
      <c r="F17" s="60">
        <v>257948727</v>
      </c>
      <c r="G17" s="60">
        <v>-13055791</v>
      </c>
      <c r="H17" s="60">
        <v>17431603</v>
      </c>
      <c r="I17" s="60">
        <v>27655033</v>
      </c>
      <c r="J17" s="60">
        <v>32030845</v>
      </c>
      <c r="K17" s="60">
        <v>29214935</v>
      </c>
      <c r="L17" s="60">
        <v>9702009</v>
      </c>
      <c r="M17" s="60">
        <v>8488854</v>
      </c>
      <c r="N17" s="60">
        <v>47405798</v>
      </c>
      <c r="O17" s="60"/>
      <c r="P17" s="60"/>
      <c r="Q17" s="60"/>
      <c r="R17" s="60"/>
      <c r="S17" s="60"/>
      <c r="T17" s="60"/>
      <c r="U17" s="60"/>
      <c r="V17" s="60"/>
      <c r="W17" s="60">
        <v>79436643</v>
      </c>
      <c r="X17" s="60">
        <v>140743512</v>
      </c>
      <c r="Y17" s="60">
        <v>-61306869</v>
      </c>
      <c r="Z17" s="140">
        <v>-43.56</v>
      </c>
      <c r="AA17" s="155">
        <v>257948727</v>
      </c>
    </row>
    <row r="18" spans="1:27" ht="12.75">
      <c r="A18" s="138" t="s">
        <v>87</v>
      </c>
      <c r="B18" s="136"/>
      <c r="C18" s="155">
        <v>121578</v>
      </c>
      <c r="D18" s="155"/>
      <c r="E18" s="156">
        <v>36125</v>
      </c>
      <c r="F18" s="60">
        <v>36125</v>
      </c>
      <c r="G18" s="60">
        <v>26250</v>
      </c>
      <c r="H18" s="60">
        <v>2500</v>
      </c>
      <c r="I18" s="60"/>
      <c r="J18" s="60">
        <v>28750</v>
      </c>
      <c r="K18" s="60"/>
      <c r="L18" s="60">
        <v>1500</v>
      </c>
      <c r="M18" s="60">
        <v>5000</v>
      </c>
      <c r="N18" s="60">
        <v>6500</v>
      </c>
      <c r="O18" s="60"/>
      <c r="P18" s="60"/>
      <c r="Q18" s="60"/>
      <c r="R18" s="60"/>
      <c r="S18" s="60"/>
      <c r="T18" s="60"/>
      <c r="U18" s="60"/>
      <c r="V18" s="60"/>
      <c r="W18" s="60">
        <v>35250</v>
      </c>
      <c r="X18" s="60">
        <v>18060</v>
      </c>
      <c r="Y18" s="60">
        <v>17190</v>
      </c>
      <c r="Z18" s="140">
        <v>95.18</v>
      </c>
      <c r="AA18" s="155">
        <v>36125</v>
      </c>
    </row>
    <row r="19" spans="1:27" ht="12.75">
      <c r="A19" s="135" t="s">
        <v>88</v>
      </c>
      <c r="B19" s="142"/>
      <c r="C19" s="153">
        <f aca="true" t="shared" si="3" ref="C19:Y19">SUM(C20:C23)</f>
        <v>3177992137</v>
      </c>
      <c r="D19" s="153">
        <f>SUM(D20:D23)</f>
        <v>0</v>
      </c>
      <c r="E19" s="154">
        <f t="shared" si="3"/>
        <v>3511440937</v>
      </c>
      <c r="F19" s="100">
        <f t="shared" si="3"/>
        <v>3511440937</v>
      </c>
      <c r="G19" s="100">
        <f t="shared" si="3"/>
        <v>360292794</v>
      </c>
      <c r="H19" s="100">
        <f t="shared" si="3"/>
        <v>311837364</v>
      </c>
      <c r="I19" s="100">
        <f t="shared" si="3"/>
        <v>259542858</v>
      </c>
      <c r="J19" s="100">
        <f t="shared" si="3"/>
        <v>931673016</v>
      </c>
      <c r="K19" s="100">
        <f t="shared" si="3"/>
        <v>228243272</v>
      </c>
      <c r="L19" s="100">
        <f t="shared" si="3"/>
        <v>275054798</v>
      </c>
      <c r="M19" s="100">
        <f t="shared" si="3"/>
        <v>345583273</v>
      </c>
      <c r="N19" s="100">
        <f t="shared" si="3"/>
        <v>848881343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1780554359</v>
      </c>
      <c r="X19" s="100">
        <f t="shared" si="3"/>
        <v>1843647417</v>
      </c>
      <c r="Y19" s="100">
        <f t="shared" si="3"/>
        <v>-63093058</v>
      </c>
      <c r="Z19" s="137">
        <f>+IF(X19&lt;&gt;0,+(Y19/X19)*100,0)</f>
        <v>-3.4221867705412787</v>
      </c>
      <c r="AA19" s="153">
        <f>SUM(AA20:AA23)</f>
        <v>3511440937</v>
      </c>
    </row>
    <row r="20" spans="1:27" ht="12.75">
      <c r="A20" s="138" t="s">
        <v>89</v>
      </c>
      <c r="B20" s="136"/>
      <c r="C20" s="155">
        <v>1972392731</v>
      </c>
      <c r="D20" s="155"/>
      <c r="E20" s="156">
        <v>2232900609</v>
      </c>
      <c r="F20" s="60">
        <v>2232900609</v>
      </c>
      <c r="G20" s="60">
        <v>198577009</v>
      </c>
      <c r="H20" s="60">
        <v>220987781</v>
      </c>
      <c r="I20" s="60">
        <v>175686027</v>
      </c>
      <c r="J20" s="60">
        <v>595250817</v>
      </c>
      <c r="K20" s="60">
        <v>133127201</v>
      </c>
      <c r="L20" s="60">
        <v>190973107</v>
      </c>
      <c r="M20" s="60">
        <v>178739924</v>
      </c>
      <c r="N20" s="60">
        <v>502840232</v>
      </c>
      <c r="O20" s="60"/>
      <c r="P20" s="60"/>
      <c r="Q20" s="60"/>
      <c r="R20" s="60"/>
      <c r="S20" s="60"/>
      <c r="T20" s="60"/>
      <c r="U20" s="60"/>
      <c r="V20" s="60"/>
      <c r="W20" s="60">
        <v>1098091049</v>
      </c>
      <c r="X20" s="60">
        <v>1117736370</v>
      </c>
      <c r="Y20" s="60">
        <v>-19645321</v>
      </c>
      <c r="Z20" s="140">
        <v>-1.76</v>
      </c>
      <c r="AA20" s="155">
        <v>2232900609</v>
      </c>
    </row>
    <row r="21" spans="1:27" ht="12.75">
      <c r="A21" s="138" t="s">
        <v>90</v>
      </c>
      <c r="B21" s="136"/>
      <c r="C21" s="155">
        <v>855835877</v>
      </c>
      <c r="D21" s="155"/>
      <c r="E21" s="156">
        <v>914110599</v>
      </c>
      <c r="F21" s="60">
        <v>914110599</v>
      </c>
      <c r="G21" s="60">
        <v>122387560</v>
      </c>
      <c r="H21" s="60">
        <v>66551800</v>
      </c>
      <c r="I21" s="60">
        <v>58422223</v>
      </c>
      <c r="J21" s="60">
        <v>247361583</v>
      </c>
      <c r="K21" s="60">
        <v>69682642</v>
      </c>
      <c r="L21" s="60">
        <v>62378294</v>
      </c>
      <c r="M21" s="60">
        <v>125288194</v>
      </c>
      <c r="N21" s="60">
        <v>257349130</v>
      </c>
      <c r="O21" s="60"/>
      <c r="P21" s="60"/>
      <c r="Q21" s="60"/>
      <c r="R21" s="60"/>
      <c r="S21" s="60"/>
      <c r="T21" s="60"/>
      <c r="U21" s="60"/>
      <c r="V21" s="60"/>
      <c r="W21" s="60">
        <v>504710713</v>
      </c>
      <c r="X21" s="60">
        <v>535114407</v>
      </c>
      <c r="Y21" s="60">
        <v>-30403694</v>
      </c>
      <c r="Z21" s="140">
        <v>-5.68</v>
      </c>
      <c r="AA21" s="155">
        <v>914110599</v>
      </c>
    </row>
    <row r="22" spans="1:27" ht="12.75">
      <c r="A22" s="138" t="s">
        <v>91</v>
      </c>
      <c r="B22" s="136"/>
      <c r="C22" s="157">
        <v>219430789</v>
      </c>
      <c r="D22" s="157"/>
      <c r="E22" s="158">
        <v>211055702</v>
      </c>
      <c r="F22" s="159">
        <v>211055702</v>
      </c>
      <c r="G22" s="159">
        <v>22100063</v>
      </c>
      <c r="H22" s="159">
        <v>14896058</v>
      </c>
      <c r="I22" s="159">
        <v>15390216</v>
      </c>
      <c r="J22" s="159">
        <v>52386337</v>
      </c>
      <c r="K22" s="159">
        <v>15846335</v>
      </c>
      <c r="L22" s="159">
        <v>20127601</v>
      </c>
      <c r="M22" s="159">
        <v>25306151</v>
      </c>
      <c r="N22" s="159">
        <v>61280087</v>
      </c>
      <c r="O22" s="159"/>
      <c r="P22" s="159"/>
      <c r="Q22" s="159"/>
      <c r="R22" s="159"/>
      <c r="S22" s="159"/>
      <c r="T22" s="159"/>
      <c r="U22" s="159"/>
      <c r="V22" s="159"/>
      <c r="W22" s="159">
        <v>113666424</v>
      </c>
      <c r="X22" s="159">
        <v>111119958</v>
      </c>
      <c r="Y22" s="159">
        <v>2546466</v>
      </c>
      <c r="Z22" s="141">
        <v>2.29</v>
      </c>
      <c r="AA22" s="157">
        <v>211055702</v>
      </c>
    </row>
    <row r="23" spans="1:27" ht="12.75">
      <c r="A23" s="138" t="s">
        <v>92</v>
      </c>
      <c r="B23" s="136"/>
      <c r="C23" s="155">
        <v>130332740</v>
      </c>
      <c r="D23" s="155"/>
      <c r="E23" s="156">
        <v>153374027</v>
      </c>
      <c r="F23" s="60">
        <v>153374027</v>
      </c>
      <c r="G23" s="60">
        <v>17228162</v>
      </c>
      <c r="H23" s="60">
        <v>9401725</v>
      </c>
      <c r="I23" s="60">
        <v>10044392</v>
      </c>
      <c r="J23" s="60">
        <v>36674279</v>
      </c>
      <c r="K23" s="60">
        <v>9587094</v>
      </c>
      <c r="L23" s="60">
        <v>1575796</v>
      </c>
      <c r="M23" s="60">
        <v>16249004</v>
      </c>
      <c r="N23" s="60">
        <v>27411894</v>
      </c>
      <c r="O23" s="60"/>
      <c r="P23" s="60"/>
      <c r="Q23" s="60"/>
      <c r="R23" s="60"/>
      <c r="S23" s="60"/>
      <c r="T23" s="60"/>
      <c r="U23" s="60"/>
      <c r="V23" s="60"/>
      <c r="W23" s="60">
        <v>64086173</v>
      </c>
      <c r="X23" s="60">
        <v>79676682</v>
      </c>
      <c r="Y23" s="60">
        <v>-15590509</v>
      </c>
      <c r="Z23" s="140">
        <v>-19.57</v>
      </c>
      <c r="AA23" s="155">
        <v>153374027</v>
      </c>
    </row>
    <row r="24" spans="1:27" ht="12.75">
      <c r="A24" s="135" t="s">
        <v>93</v>
      </c>
      <c r="B24" s="142" t="s">
        <v>94</v>
      </c>
      <c r="C24" s="153">
        <v>51027207</v>
      </c>
      <c r="D24" s="153"/>
      <c r="E24" s="154">
        <v>26566601</v>
      </c>
      <c r="F24" s="100">
        <v>26566601</v>
      </c>
      <c r="G24" s="100">
        <v>6757897</v>
      </c>
      <c r="H24" s="100">
        <v>1937</v>
      </c>
      <c r="I24" s="100">
        <v>4484001</v>
      </c>
      <c r="J24" s="100">
        <v>11243835</v>
      </c>
      <c r="K24" s="100">
        <v>3808221</v>
      </c>
      <c r="L24" s="100">
        <v>1526971</v>
      </c>
      <c r="M24" s="100">
        <v>3811973</v>
      </c>
      <c r="N24" s="100">
        <v>9147165</v>
      </c>
      <c r="O24" s="100"/>
      <c r="P24" s="100"/>
      <c r="Q24" s="100"/>
      <c r="R24" s="100"/>
      <c r="S24" s="100"/>
      <c r="T24" s="100"/>
      <c r="U24" s="100"/>
      <c r="V24" s="100"/>
      <c r="W24" s="100">
        <v>20391000</v>
      </c>
      <c r="X24" s="100">
        <v>13459734</v>
      </c>
      <c r="Y24" s="100">
        <v>6931266</v>
      </c>
      <c r="Z24" s="137">
        <v>51.5</v>
      </c>
      <c r="AA24" s="153">
        <v>26566601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4942939509</v>
      </c>
      <c r="D25" s="168">
        <f>+D5+D9+D15+D19+D24</f>
        <v>0</v>
      </c>
      <c r="E25" s="169">
        <f t="shared" si="4"/>
        <v>5436378752</v>
      </c>
      <c r="F25" s="73">
        <f t="shared" si="4"/>
        <v>5436378752</v>
      </c>
      <c r="G25" s="73">
        <f t="shared" si="4"/>
        <v>540083080</v>
      </c>
      <c r="H25" s="73">
        <f t="shared" si="4"/>
        <v>420313442</v>
      </c>
      <c r="I25" s="73">
        <f t="shared" si="4"/>
        <v>398976992</v>
      </c>
      <c r="J25" s="73">
        <f t="shared" si="4"/>
        <v>1359373514</v>
      </c>
      <c r="K25" s="73">
        <f t="shared" si="4"/>
        <v>372536186</v>
      </c>
      <c r="L25" s="73">
        <f t="shared" si="4"/>
        <v>377801982</v>
      </c>
      <c r="M25" s="73">
        <f t="shared" si="4"/>
        <v>552058383</v>
      </c>
      <c r="N25" s="73">
        <f t="shared" si="4"/>
        <v>1302396551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2661770065</v>
      </c>
      <c r="X25" s="73">
        <f t="shared" si="4"/>
        <v>3005911752</v>
      </c>
      <c r="Y25" s="73">
        <f t="shared" si="4"/>
        <v>-344141687</v>
      </c>
      <c r="Z25" s="170">
        <f>+IF(X25&lt;&gt;0,+(Y25/X25)*100,0)</f>
        <v>-11.448828688035283</v>
      </c>
      <c r="AA25" s="168">
        <f>+AA5+AA9+AA15+AA19+AA24</f>
        <v>5436378752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1091707152</v>
      </c>
      <c r="D28" s="153">
        <f>SUM(D29:D31)</f>
        <v>0</v>
      </c>
      <c r="E28" s="154">
        <f t="shared" si="5"/>
        <v>1121506955</v>
      </c>
      <c r="F28" s="100">
        <f t="shared" si="5"/>
        <v>1121506955</v>
      </c>
      <c r="G28" s="100">
        <f t="shared" si="5"/>
        <v>28785797</v>
      </c>
      <c r="H28" s="100">
        <f t="shared" si="5"/>
        <v>72334688</v>
      </c>
      <c r="I28" s="100">
        <f t="shared" si="5"/>
        <v>75950978</v>
      </c>
      <c r="J28" s="100">
        <f t="shared" si="5"/>
        <v>177071463</v>
      </c>
      <c r="K28" s="100">
        <f t="shared" si="5"/>
        <v>105275997</v>
      </c>
      <c r="L28" s="100">
        <f t="shared" si="5"/>
        <v>68808369</v>
      </c>
      <c r="M28" s="100">
        <f t="shared" si="5"/>
        <v>101853055</v>
      </c>
      <c r="N28" s="100">
        <f t="shared" si="5"/>
        <v>275937421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453008884</v>
      </c>
      <c r="X28" s="100">
        <f t="shared" si="5"/>
        <v>780811294</v>
      </c>
      <c r="Y28" s="100">
        <f t="shared" si="5"/>
        <v>-327802410</v>
      </c>
      <c r="Z28" s="137">
        <f>+IF(X28&lt;&gt;0,+(Y28/X28)*100,0)</f>
        <v>-41.98228336589609</v>
      </c>
      <c r="AA28" s="153">
        <f>SUM(AA29:AA31)</f>
        <v>1121506955</v>
      </c>
    </row>
    <row r="29" spans="1:27" ht="12.75">
      <c r="A29" s="138" t="s">
        <v>75</v>
      </c>
      <c r="B29" s="136"/>
      <c r="C29" s="155">
        <v>220544665</v>
      </c>
      <c r="D29" s="155"/>
      <c r="E29" s="156">
        <v>190440994</v>
      </c>
      <c r="F29" s="60">
        <v>190440994</v>
      </c>
      <c r="G29" s="60">
        <v>4475940</v>
      </c>
      <c r="H29" s="60">
        <v>14513707</v>
      </c>
      <c r="I29" s="60">
        <v>11668273</v>
      </c>
      <c r="J29" s="60">
        <v>30657920</v>
      </c>
      <c r="K29" s="60">
        <v>19990080</v>
      </c>
      <c r="L29" s="60">
        <v>14234715</v>
      </c>
      <c r="M29" s="60">
        <v>13328331</v>
      </c>
      <c r="N29" s="60">
        <v>47553126</v>
      </c>
      <c r="O29" s="60"/>
      <c r="P29" s="60"/>
      <c r="Q29" s="60"/>
      <c r="R29" s="60"/>
      <c r="S29" s="60"/>
      <c r="T29" s="60"/>
      <c r="U29" s="60"/>
      <c r="V29" s="60"/>
      <c r="W29" s="60">
        <v>78211046</v>
      </c>
      <c r="X29" s="60">
        <v>89564117</v>
      </c>
      <c r="Y29" s="60">
        <v>-11353071</v>
      </c>
      <c r="Z29" s="140">
        <v>-12.68</v>
      </c>
      <c r="AA29" s="155">
        <v>190440994</v>
      </c>
    </row>
    <row r="30" spans="1:27" ht="12.75">
      <c r="A30" s="138" t="s">
        <v>76</v>
      </c>
      <c r="B30" s="136"/>
      <c r="C30" s="157">
        <v>664923659</v>
      </c>
      <c r="D30" s="157"/>
      <c r="E30" s="158">
        <v>736037871</v>
      </c>
      <c r="F30" s="159">
        <v>736037871</v>
      </c>
      <c r="G30" s="159">
        <v>15565489</v>
      </c>
      <c r="H30" s="159">
        <v>46653098</v>
      </c>
      <c r="I30" s="159">
        <v>53084865</v>
      </c>
      <c r="J30" s="159">
        <v>115303452</v>
      </c>
      <c r="K30" s="159">
        <v>69941432</v>
      </c>
      <c r="L30" s="159">
        <v>44861570</v>
      </c>
      <c r="M30" s="159">
        <v>76759823</v>
      </c>
      <c r="N30" s="159">
        <v>191562825</v>
      </c>
      <c r="O30" s="159"/>
      <c r="P30" s="159"/>
      <c r="Q30" s="159"/>
      <c r="R30" s="159"/>
      <c r="S30" s="159"/>
      <c r="T30" s="159"/>
      <c r="U30" s="159"/>
      <c r="V30" s="159"/>
      <c r="W30" s="159">
        <v>306866277</v>
      </c>
      <c r="X30" s="159">
        <v>683936411</v>
      </c>
      <c r="Y30" s="159">
        <v>-377070134</v>
      </c>
      <c r="Z30" s="141">
        <v>-55.13</v>
      </c>
      <c r="AA30" s="157">
        <v>736037871</v>
      </c>
    </row>
    <row r="31" spans="1:27" ht="12.75">
      <c r="A31" s="138" t="s">
        <v>77</v>
      </c>
      <c r="B31" s="136"/>
      <c r="C31" s="155">
        <v>206238828</v>
      </c>
      <c r="D31" s="155"/>
      <c r="E31" s="156">
        <v>195028090</v>
      </c>
      <c r="F31" s="60">
        <v>195028090</v>
      </c>
      <c r="G31" s="60">
        <v>8744368</v>
      </c>
      <c r="H31" s="60">
        <v>11167883</v>
      </c>
      <c r="I31" s="60">
        <v>11197840</v>
      </c>
      <c r="J31" s="60">
        <v>31110091</v>
      </c>
      <c r="K31" s="60">
        <v>15344485</v>
      </c>
      <c r="L31" s="60">
        <v>9712084</v>
      </c>
      <c r="M31" s="60">
        <v>11764901</v>
      </c>
      <c r="N31" s="60">
        <v>36821470</v>
      </c>
      <c r="O31" s="60"/>
      <c r="P31" s="60"/>
      <c r="Q31" s="60"/>
      <c r="R31" s="60"/>
      <c r="S31" s="60"/>
      <c r="T31" s="60"/>
      <c r="U31" s="60"/>
      <c r="V31" s="60"/>
      <c r="W31" s="60">
        <v>67931561</v>
      </c>
      <c r="X31" s="60">
        <v>7310766</v>
      </c>
      <c r="Y31" s="60">
        <v>60620795</v>
      </c>
      <c r="Z31" s="140">
        <v>829.2</v>
      </c>
      <c r="AA31" s="155">
        <v>195028090</v>
      </c>
    </row>
    <row r="32" spans="1:27" ht="12.75">
      <c r="A32" s="135" t="s">
        <v>78</v>
      </c>
      <c r="B32" s="136"/>
      <c r="C32" s="153">
        <f aca="true" t="shared" si="6" ref="C32:Y32">SUM(C33:C37)</f>
        <v>465341213</v>
      </c>
      <c r="D32" s="153">
        <f>SUM(D33:D37)</f>
        <v>0</v>
      </c>
      <c r="E32" s="154">
        <f t="shared" si="6"/>
        <v>519545588</v>
      </c>
      <c r="F32" s="100">
        <f t="shared" si="6"/>
        <v>519545588</v>
      </c>
      <c r="G32" s="100">
        <f t="shared" si="6"/>
        <v>31655507</v>
      </c>
      <c r="H32" s="100">
        <f t="shared" si="6"/>
        <v>37514522</v>
      </c>
      <c r="I32" s="100">
        <f t="shared" si="6"/>
        <v>41358581</v>
      </c>
      <c r="J32" s="100">
        <f t="shared" si="6"/>
        <v>110528610</v>
      </c>
      <c r="K32" s="100">
        <f t="shared" si="6"/>
        <v>53149480</v>
      </c>
      <c r="L32" s="100">
        <f t="shared" si="6"/>
        <v>39061876</v>
      </c>
      <c r="M32" s="100">
        <f t="shared" si="6"/>
        <v>38661588</v>
      </c>
      <c r="N32" s="100">
        <f t="shared" si="6"/>
        <v>130872944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241401554</v>
      </c>
      <c r="X32" s="100">
        <f t="shared" si="6"/>
        <v>208560525</v>
      </c>
      <c r="Y32" s="100">
        <f t="shared" si="6"/>
        <v>32841029</v>
      </c>
      <c r="Z32" s="137">
        <f>+IF(X32&lt;&gt;0,+(Y32/X32)*100,0)</f>
        <v>15.746522022803692</v>
      </c>
      <c r="AA32" s="153">
        <f>SUM(AA33:AA37)</f>
        <v>519545588</v>
      </c>
    </row>
    <row r="33" spans="1:27" ht="12.75">
      <c r="A33" s="138" t="s">
        <v>79</v>
      </c>
      <c r="B33" s="136"/>
      <c r="C33" s="155">
        <v>110346876</v>
      </c>
      <c r="D33" s="155"/>
      <c r="E33" s="156">
        <v>119451784</v>
      </c>
      <c r="F33" s="60">
        <v>119451784</v>
      </c>
      <c r="G33" s="60">
        <v>7190053</v>
      </c>
      <c r="H33" s="60">
        <v>9226964</v>
      </c>
      <c r="I33" s="60">
        <v>8367280</v>
      </c>
      <c r="J33" s="60">
        <v>24784297</v>
      </c>
      <c r="K33" s="60">
        <v>13618543</v>
      </c>
      <c r="L33" s="60">
        <v>8727688</v>
      </c>
      <c r="M33" s="60">
        <v>9079868</v>
      </c>
      <c r="N33" s="60">
        <v>31426099</v>
      </c>
      <c r="O33" s="60"/>
      <c r="P33" s="60"/>
      <c r="Q33" s="60"/>
      <c r="R33" s="60"/>
      <c r="S33" s="60"/>
      <c r="T33" s="60"/>
      <c r="U33" s="60"/>
      <c r="V33" s="60"/>
      <c r="W33" s="60">
        <v>56210396</v>
      </c>
      <c r="X33" s="60">
        <v>51667295</v>
      </c>
      <c r="Y33" s="60">
        <v>4543101</v>
      </c>
      <c r="Z33" s="140">
        <v>8.79</v>
      </c>
      <c r="AA33" s="155">
        <v>119451784</v>
      </c>
    </row>
    <row r="34" spans="1:27" ht="12.75">
      <c r="A34" s="138" t="s">
        <v>80</v>
      </c>
      <c r="B34" s="136"/>
      <c r="C34" s="155">
        <v>137145166</v>
      </c>
      <c r="D34" s="155"/>
      <c r="E34" s="156">
        <v>120148774</v>
      </c>
      <c r="F34" s="60">
        <v>120148774</v>
      </c>
      <c r="G34" s="60">
        <v>8631250</v>
      </c>
      <c r="H34" s="60">
        <v>10423370</v>
      </c>
      <c r="I34" s="60">
        <v>15814620</v>
      </c>
      <c r="J34" s="60">
        <v>34869240</v>
      </c>
      <c r="K34" s="60">
        <v>12800626</v>
      </c>
      <c r="L34" s="60">
        <v>12796645</v>
      </c>
      <c r="M34" s="60">
        <v>11597467</v>
      </c>
      <c r="N34" s="60">
        <v>37194738</v>
      </c>
      <c r="O34" s="60"/>
      <c r="P34" s="60"/>
      <c r="Q34" s="60"/>
      <c r="R34" s="60"/>
      <c r="S34" s="60"/>
      <c r="T34" s="60"/>
      <c r="U34" s="60"/>
      <c r="V34" s="60"/>
      <c r="W34" s="60">
        <v>72063978</v>
      </c>
      <c r="X34" s="60">
        <v>59851513</v>
      </c>
      <c r="Y34" s="60">
        <v>12212465</v>
      </c>
      <c r="Z34" s="140">
        <v>20.4</v>
      </c>
      <c r="AA34" s="155">
        <v>120148774</v>
      </c>
    </row>
    <row r="35" spans="1:27" ht="12.75">
      <c r="A35" s="138" t="s">
        <v>81</v>
      </c>
      <c r="B35" s="136"/>
      <c r="C35" s="155">
        <v>152325831</v>
      </c>
      <c r="D35" s="155"/>
      <c r="E35" s="156">
        <v>173254499</v>
      </c>
      <c r="F35" s="60">
        <v>173254499</v>
      </c>
      <c r="G35" s="60">
        <v>13873186</v>
      </c>
      <c r="H35" s="60">
        <v>12829162</v>
      </c>
      <c r="I35" s="60">
        <v>12636863</v>
      </c>
      <c r="J35" s="60">
        <v>39339211</v>
      </c>
      <c r="K35" s="60">
        <v>20897802</v>
      </c>
      <c r="L35" s="60">
        <v>11994772</v>
      </c>
      <c r="M35" s="60">
        <v>11822810</v>
      </c>
      <c r="N35" s="60">
        <v>44715384</v>
      </c>
      <c r="O35" s="60"/>
      <c r="P35" s="60"/>
      <c r="Q35" s="60"/>
      <c r="R35" s="60"/>
      <c r="S35" s="60"/>
      <c r="T35" s="60"/>
      <c r="U35" s="60"/>
      <c r="V35" s="60"/>
      <c r="W35" s="60">
        <v>84054595</v>
      </c>
      <c r="X35" s="60">
        <v>50326549</v>
      </c>
      <c r="Y35" s="60">
        <v>33728046</v>
      </c>
      <c r="Z35" s="140">
        <v>67.02</v>
      </c>
      <c r="AA35" s="155">
        <v>173254499</v>
      </c>
    </row>
    <row r="36" spans="1:27" ht="12.75">
      <c r="A36" s="138" t="s">
        <v>82</v>
      </c>
      <c r="B36" s="136"/>
      <c r="C36" s="155">
        <v>60453655</v>
      </c>
      <c r="D36" s="155"/>
      <c r="E36" s="156">
        <v>106300234</v>
      </c>
      <c r="F36" s="60">
        <v>106300234</v>
      </c>
      <c r="G36" s="60">
        <v>1547575</v>
      </c>
      <c r="H36" s="60">
        <v>4573374</v>
      </c>
      <c r="I36" s="60">
        <v>4027237</v>
      </c>
      <c r="J36" s="60">
        <v>10148186</v>
      </c>
      <c r="K36" s="60">
        <v>5095795</v>
      </c>
      <c r="L36" s="60">
        <v>5053331</v>
      </c>
      <c r="M36" s="60">
        <v>5715665</v>
      </c>
      <c r="N36" s="60">
        <v>15864791</v>
      </c>
      <c r="O36" s="60"/>
      <c r="P36" s="60"/>
      <c r="Q36" s="60"/>
      <c r="R36" s="60"/>
      <c r="S36" s="60"/>
      <c r="T36" s="60"/>
      <c r="U36" s="60"/>
      <c r="V36" s="60"/>
      <c r="W36" s="60">
        <v>26012977</v>
      </c>
      <c r="X36" s="60">
        <v>46519483</v>
      </c>
      <c r="Y36" s="60">
        <v>-20506506</v>
      </c>
      <c r="Z36" s="140">
        <v>-44.08</v>
      </c>
      <c r="AA36" s="155">
        <v>106300234</v>
      </c>
    </row>
    <row r="37" spans="1:27" ht="12.75">
      <c r="A37" s="138" t="s">
        <v>83</v>
      </c>
      <c r="B37" s="136"/>
      <c r="C37" s="157">
        <v>5069685</v>
      </c>
      <c r="D37" s="157"/>
      <c r="E37" s="158">
        <v>390297</v>
      </c>
      <c r="F37" s="159">
        <v>390297</v>
      </c>
      <c r="G37" s="159">
        <v>413443</v>
      </c>
      <c r="H37" s="159">
        <v>461652</v>
      </c>
      <c r="I37" s="159">
        <v>512581</v>
      </c>
      <c r="J37" s="159">
        <v>1387676</v>
      </c>
      <c r="K37" s="159">
        <v>736714</v>
      </c>
      <c r="L37" s="159">
        <v>489440</v>
      </c>
      <c r="M37" s="159">
        <v>445778</v>
      </c>
      <c r="N37" s="159">
        <v>1671932</v>
      </c>
      <c r="O37" s="159"/>
      <c r="P37" s="159"/>
      <c r="Q37" s="159"/>
      <c r="R37" s="159"/>
      <c r="S37" s="159"/>
      <c r="T37" s="159"/>
      <c r="U37" s="159"/>
      <c r="V37" s="159"/>
      <c r="W37" s="159">
        <v>3059608</v>
      </c>
      <c r="X37" s="159">
        <v>195685</v>
      </c>
      <c r="Y37" s="159">
        <v>2863923</v>
      </c>
      <c r="Z37" s="141">
        <v>1463.54</v>
      </c>
      <c r="AA37" s="157">
        <v>390297</v>
      </c>
    </row>
    <row r="38" spans="1:27" ht="12.75">
      <c r="A38" s="135" t="s">
        <v>84</v>
      </c>
      <c r="B38" s="142"/>
      <c r="C38" s="153">
        <f aca="true" t="shared" si="7" ref="C38:Y38">SUM(C39:C41)</f>
        <v>359091572</v>
      </c>
      <c r="D38" s="153">
        <f>SUM(D39:D41)</f>
        <v>0</v>
      </c>
      <c r="E38" s="154">
        <f t="shared" si="7"/>
        <v>276460177</v>
      </c>
      <c r="F38" s="100">
        <f t="shared" si="7"/>
        <v>276460177</v>
      </c>
      <c r="G38" s="100">
        <f t="shared" si="7"/>
        <v>20839058</v>
      </c>
      <c r="H38" s="100">
        <f t="shared" si="7"/>
        <v>31370992</v>
      </c>
      <c r="I38" s="100">
        <f t="shared" si="7"/>
        <v>27753163</v>
      </c>
      <c r="J38" s="100">
        <f t="shared" si="7"/>
        <v>79963213</v>
      </c>
      <c r="K38" s="100">
        <f t="shared" si="7"/>
        <v>35857607</v>
      </c>
      <c r="L38" s="100">
        <f t="shared" si="7"/>
        <v>25824085</v>
      </c>
      <c r="M38" s="100">
        <f t="shared" si="7"/>
        <v>29336554</v>
      </c>
      <c r="N38" s="100">
        <f t="shared" si="7"/>
        <v>91018246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170981459</v>
      </c>
      <c r="X38" s="100">
        <f t="shared" si="7"/>
        <v>172231858</v>
      </c>
      <c r="Y38" s="100">
        <f t="shared" si="7"/>
        <v>-1250399</v>
      </c>
      <c r="Z38" s="137">
        <f>+IF(X38&lt;&gt;0,+(Y38/X38)*100,0)</f>
        <v>-0.7259975097057828</v>
      </c>
      <c r="AA38" s="153">
        <f>SUM(AA39:AA41)</f>
        <v>276460177</v>
      </c>
    </row>
    <row r="39" spans="1:27" ht="12.75">
      <c r="A39" s="138" t="s">
        <v>85</v>
      </c>
      <c r="B39" s="136"/>
      <c r="C39" s="155">
        <v>94816637</v>
      </c>
      <c r="D39" s="155"/>
      <c r="E39" s="156">
        <v>90639668</v>
      </c>
      <c r="F39" s="60">
        <v>90639668</v>
      </c>
      <c r="G39" s="60">
        <v>2397548</v>
      </c>
      <c r="H39" s="60">
        <v>6232860</v>
      </c>
      <c r="I39" s="60">
        <v>6023212</v>
      </c>
      <c r="J39" s="60">
        <v>14653620</v>
      </c>
      <c r="K39" s="60">
        <v>9296638</v>
      </c>
      <c r="L39" s="60">
        <v>4791454</v>
      </c>
      <c r="M39" s="60">
        <v>6614569</v>
      </c>
      <c r="N39" s="60">
        <v>20702661</v>
      </c>
      <c r="O39" s="60"/>
      <c r="P39" s="60"/>
      <c r="Q39" s="60"/>
      <c r="R39" s="60"/>
      <c r="S39" s="60"/>
      <c r="T39" s="60"/>
      <c r="U39" s="60"/>
      <c r="V39" s="60"/>
      <c r="W39" s="60">
        <v>35356281</v>
      </c>
      <c r="X39" s="60">
        <v>41190719</v>
      </c>
      <c r="Y39" s="60">
        <v>-5834438</v>
      </c>
      <c r="Z39" s="140">
        <v>-14.16</v>
      </c>
      <c r="AA39" s="155">
        <v>90639668</v>
      </c>
    </row>
    <row r="40" spans="1:27" ht="12.75">
      <c r="A40" s="138" t="s">
        <v>86</v>
      </c>
      <c r="B40" s="136"/>
      <c r="C40" s="155">
        <v>252079249</v>
      </c>
      <c r="D40" s="155"/>
      <c r="E40" s="156">
        <v>167924741</v>
      </c>
      <c r="F40" s="60">
        <v>167924741</v>
      </c>
      <c r="G40" s="60">
        <v>17073231</v>
      </c>
      <c r="H40" s="60">
        <v>23674382</v>
      </c>
      <c r="I40" s="60">
        <v>20213646</v>
      </c>
      <c r="J40" s="60">
        <v>60961259</v>
      </c>
      <c r="K40" s="60">
        <v>24252734</v>
      </c>
      <c r="L40" s="60">
        <v>19559466</v>
      </c>
      <c r="M40" s="60">
        <v>21215274</v>
      </c>
      <c r="N40" s="60">
        <v>65027474</v>
      </c>
      <c r="O40" s="60"/>
      <c r="P40" s="60"/>
      <c r="Q40" s="60"/>
      <c r="R40" s="60"/>
      <c r="S40" s="60"/>
      <c r="T40" s="60"/>
      <c r="U40" s="60"/>
      <c r="V40" s="60"/>
      <c r="W40" s="60">
        <v>125988733</v>
      </c>
      <c r="X40" s="60">
        <v>121911300</v>
      </c>
      <c r="Y40" s="60">
        <v>4077433</v>
      </c>
      <c r="Z40" s="140">
        <v>3.34</v>
      </c>
      <c r="AA40" s="155">
        <v>167924741</v>
      </c>
    </row>
    <row r="41" spans="1:27" ht="12.75">
      <c r="A41" s="138" t="s">
        <v>87</v>
      </c>
      <c r="B41" s="136"/>
      <c r="C41" s="155">
        <v>12195686</v>
      </c>
      <c r="D41" s="155"/>
      <c r="E41" s="156">
        <v>17895768</v>
      </c>
      <c r="F41" s="60">
        <v>17895768</v>
      </c>
      <c r="G41" s="60">
        <v>1368279</v>
      </c>
      <c r="H41" s="60">
        <v>1463750</v>
      </c>
      <c r="I41" s="60">
        <v>1516305</v>
      </c>
      <c r="J41" s="60">
        <v>4348334</v>
      </c>
      <c r="K41" s="60">
        <v>2308235</v>
      </c>
      <c r="L41" s="60">
        <v>1473165</v>
      </c>
      <c r="M41" s="60">
        <v>1506711</v>
      </c>
      <c r="N41" s="60">
        <v>5288111</v>
      </c>
      <c r="O41" s="60"/>
      <c r="P41" s="60"/>
      <c r="Q41" s="60"/>
      <c r="R41" s="60"/>
      <c r="S41" s="60"/>
      <c r="T41" s="60"/>
      <c r="U41" s="60"/>
      <c r="V41" s="60"/>
      <c r="W41" s="60">
        <v>9636445</v>
      </c>
      <c r="X41" s="60">
        <v>9129839</v>
      </c>
      <c r="Y41" s="60">
        <v>506606</v>
      </c>
      <c r="Z41" s="140">
        <v>5.55</v>
      </c>
      <c r="AA41" s="155">
        <v>17895768</v>
      </c>
    </row>
    <row r="42" spans="1:27" ht="12.75">
      <c r="A42" s="135" t="s">
        <v>88</v>
      </c>
      <c r="B42" s="142"/>
      <c r="C42" s="153">
        <f aca="true" t="shared" si="8" ref="C42:Y42">SUM(C43:C46)</f>
        <v>2954607813</v>
      </c>
      <c r="D42" s="153">
        <f>SUM(D43:D46)</f>
        <v>0</v>
      </c>
      <c r="E42" s="154">
        <f t="shared" si="8"/>
        <v>2943730617</v>
      </c>
      <c r="F42" s="100">
        <f t="shared" si="8"/>
        <v>2943730617</v>
      </c>
      <c r="G42" s="100">
        <f t="shared" si="8"/>
        <v>36771167</v>
      </c>
      <c r="H42" s="100">
        <f t="shared" si="8"/>
        <v>549956245</v>
      </c>
      <c r="I42" s="100">
        <f t="shared" si="8"/>
        <v>119877296</v>
      </c>
      <c r="J42" s="100">
        <f t="shared" si="8"/>
        <v>706604708</v>
      </c>
      <c r="K42" s="100">
        <f t="shared" si="8"/>
        <v>283432917</v>
      </c>
      <c r="L42" s="100">
        <f t="shared" si="8"/>
        <v>296198905</v>
      </c>
      <c r="M42" s="100">
        <f t="shared" si="8"/>
        <v>225746700</v>
      </c>
      <c r="N42" s="100">
        <f t="shared" si="8"/>
        <v>805378522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1511983230</v>
      </c>
      <c r="X42" s="100">
        <f t="shared" si="8"/>
        <v>1549348678</v>
      </c>
      <c r="Y42" s="100">
        <f t="shared" si="8"/>
        <v>-37365448</v>
      </c>
      <c r="Z42" s="137">
        <f>+IF(X42&lt;&gt;0,+(Y42/X42)*100,0)</f>
        <v>-2.411687474263944</v>
      </c>
      <c r="AA42" s="153">
        <f>SUM(AA43:AA46)</f>
        <v>2943730617</v>
      </c>
    </row>
    <row r="43" spans="1:27" ht="12.75">
      <c r="A43" s="138" t="s">
        <v>89</v>
      </c>
      <c r="B43" s="136"/>
      <c r="C43" s="155">
        <v>1736435328</v>
      </c>
      <c r="D43" s="155"/>
      <c r="E43" s="156">
        <v>1830050560</v>
      </c>
      <c r="F43" s="60">
        <v>1830050560</v>
      </c>
      <c r="G43" s="60">
        <v>15962517</v>
      </c>
      <c r="H43" s="60">
        <v>421447499</v>
      </c>
      <c r="I43" s="60">
        <v>24624812</v>
      </c>
      <c r="J43" s="60">
        <v>462034828</v>
      </c>
      <c r="K43" s="60">
        <v>244832878</v>
      </c>
      <c r="L43" s="60">
        <v>149902614</v>
      </c>
      <c r="M43" s="60">
        <v>135204929</v>
      </c>
      <c r="N43" s="60">
        <v>529940421</v>
      </c>
      <c r="O43" s="60"/>
      <c r="P43" s="60"/>
      <c r="Q43" s="60"/>
      <c r="R43" s="60"/>
      <c r="S43" s="60"/>
      <c r="T43" s="60"/>
      <c r="U43" s="60"/>
      <c r="V43" s="60"/>
      <c r="W43" s="60">
        <v>991975249</v>
      </c>
      <c r="X43" s="60">
        <v>918867437</v>
      </c>
      <c r="Y43" s="60">
        <v>73107812</v>
      </c>
      <c r="Z43" s="140">
        <v>7.96</v>
      </c>
      <c r="AA43" s="155">
        <v>1830050560</v>
      </c>
    </row>
    <row r="44" spans="1:27" ht="12.75">
      <c r="A44" s="138" t="s">
        <v>90</v>
      </c>
      <c r="B44" s="136"/>
      <c r="C44" s="155">
        <v>872034348</v>
      </c>
      <c r="D44" s="155"/>
      <c r="E44" s="156">
        <v>695060344</v>
      </c>
      <c r="F44" s="60">
        <v>695060344</v>
      </c>
      <c r="G44" s="60">
        <v>11747246</v>
      </c>
      <c r="H44" s="60">
        <v>90280872</v>
      </c>
      <c r="I44" s="60">
        <v>66005982</v>
      </c>
      <c r="J44" s="60">
        <v>168034100</v>
      </c>
      <c r="K44" s="60">
        <v>18849335</v>
      </c>
      <c r="L44" s="60">
        <v>108362657</v>
      </c>
      <c r="M44" s="60">
        <v>62583847</v>
      </c>
      <c r="N44" s="60">
        <v>189795839</v>
      </c>
      <c r="O44" s="60"/>
      <c r="P44" s="60"/>
      <c r="Q44" s="60"/>
      <c r="R44" s="60"/>
      <c r="S44" s="60"/>
      <c r="T44" s="60"/>
      <c r="U44" s="60"/>
      <c r="V44" s="60"/>
      <c r="W44" s="60">
        <v>357829939</v>
      </c>
      <c r="X44" s="60">
        <v>425620434</v>
      </c>
      <c r="Y44" s="60">
        <v>-67790495</v>
      </c>
      <c r="Z44" s="140">
        <v>-15.93</v>
      </c>
      <c r="AA44" s="155">
        <v>695060344</v>
      </c>
    </row>
    <row r="45" spans="1:27" ht="12.75">
      <c r="A45" s="138" t="s">
        <v>91</v>
      </c>
      <c r="B45" s="136"/>
      <c r="C45" s="157">
        <v>265129738</v>
      </c>
      <c r="D45" s="157"/>
      <c r="E45" s="158">
        <v>295610241</v>
      </c>
      <c r="F45" s="159">
        <v>295610241</v>
      </c>
      <c r="G45" s="159">
        <v>3932328</v>
      </c>
      <c r="H45" s="159">
        <v>29291726</v>
      </c>
      <c r="I45" s="159">
        <v>19181575</v>
      </c>
      <c r="J45" s="159">
        <v>52405629</v>
      </c>
      <c r="K45" s="159">
        <v>7141697</v>
      </c>
      <c r="L45" s="159">
        <v>29312766</v>
      </c>
      <c r="M45" s="159">
        <v>19791033</v>
      </c>
      <c r="N45" s="159">
        <v>56245496</v>
      </c>
      <c r="O45" s="159"/>
      <c r="P45" s="159"/>
      <c r="Q45" s="159"/>
      <c r="R45" s="159"/>
      <c r="S45" s="159"/>
      <c r="T45" s="159"/>
      <c r="U45" s="159"/>
      <c r="V45" s="159"/>
      <c r="W45" s="159">
        <v>108651125</v>
      </c>
      <c r="X45" s="159">
        <v>139046360</v>
      </c>
      <c r="Y45" s="159">
        <v>-30395235</v>
      </c>
      <c r="Z45" s="141">
        <v>-21.86</v>
      </c>
      <c r="AA45" s="157">
        <v>295610241</v>
      </c>
    </row>
    <row r="46" spans="1:27" ht="12.75">
      <c r="A46" s="138" t="s">
        <v>92</v>
      </c>
      <c r="B46" s="136"/>
      <c r="C46" s="155">
        <v>81008399</v>
      </c>
      <c r="D46" s="155"/>
      <c r="E46" s="156">
        <v>123009472</v>
      </c>
      <c r="F46" s="60">
        <v>123009472</v>
      </c>
      <c r="G46" s="60">
        <v>5129076</v>
      </c>
      <c r="H46" s="60">
        <v>8936148</v>
      </c>
      <c r="I46" s="60">
        <v>10064927</v>
      </c>
      <c r="J46" s="60">
        <v>24130151</v>
      </c>
      <c r="K46" s="60">
        <v>12609007</v>
      </c>
      <c r="L46" s="60">
        <v>8620868</v>
      </c>
      <c r="M46" s="60">
        <v>8166891</v>
      </c>
      <c r="N46" s="60">
        <v>29396766</v>
      </c>
      <c r="O46" s="60"/>
      <c r="P46" s="60"/>
      <c r="Q46" s="60"/>
      <c r="R46" s="60"/>
      <c r="S46" s="60"/>
      <c r="T46" s="60"/>
      <c r="U46" s="60"/>
      <c r="V46" s="60"/>
      <c r="W46" s="60">
        <v>53526917</v>
      </c>
      <c r="X46" s="60">
        <v>65814447</v>
      </c>
      <c r="Y46" s="60">
        <v>-12287530</v>
      </c>
      <c r="Z46" s="140">
        <v>-18.67</v>
      </c>
      <c r="AA46" s="155">
        <v>123009472</v>
      </c>
    </row>
    <row r="47" spans="1:27" ht="12.75">
      <c r="A47" s="135" t="s">
        <v>93</v>
      </c>
      <c r="B47" s="142" t="s">
        <v>94</v>
      </c>
      <c r="C47" s="153">
        <v>61726163</v>
      </c>
      <c r="D47" s="153"/>
      <c r="E47" s="154">
        <v>67668316</v>
      </c>
      <c r="F47" s="100">
        <v>67668316</v>
      </c>
      <c r="G47" s="100">
        <v>2942882</v>
      </c>
      <c r="H47" s="100">
        <v>4475806</v>
      </c>
      <c r="I47" s="100">
        <v>3990797</v>
      </c>
      <c r="J47" s="100">
        <v>11409485</v>
      </c>
      <c r="K47" s="100">
        <v>6780148</v>
      </c>
      <c r="L47" s="100">
        <v>4414167</v>
      </c>
      <c r="M47" s="100">
        <v>5600931</v>
      </c>
      <c r="N47" s="100">
        <v>16795246</v>
      </c>
      <c r="O47" s="100"/>
      <c r="P47" s="100"/>
      <c r="Q47" s="100"/>
      <c r="R47" s="100"/>
      <c r="S47" s="100"/>
      <c r="T47" s="100"/>
      <c r="U47" s="100"/>
      <c r="V47" s="100"/>
      <c r="W47" s="100">
        <v>28204731</v>
      </c>
      <c r="X47" s="100">
        <v>37345293</v>
      </c>
      <c r="Y47" s="100">
        <v>-9140562</v>
      </c>
      <c r="Z47" s="137">
        <v>-24.48</v>
      </c>
      <c r="AA47" s="153">
        <v>67668316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4932473913</v>
      </c>
      <c r="D48" s="168">
        <f>+D28+D32+D38+D42+D47</f>
        <v>0</v>
      </c>
      <c r="E48" s="169">
        <f t="shared" si="9"/>
        <v>4928911653</v>
      </c>
      <c r="F48" s="73">
        <f t="shared" si="9"/>
        <v>4928911653</v>
      </c>
      <c r="G48" s="73">
        <f t="shared" si="9"/>
        <v>120994411</v>
      </c>
      <c r="H48" s="73">
        <f t="shared" si="9"/>
        <v>695652253</v>
      </c>
      <c r="I48" s="73">
        <f t="shared" si="9"/>
        <v>268930815</v>
      </c>
      <c r="J48" s="73">
        <f t="shared" si="9"/>
        <v>1085577479</v>
      </c>
      <c r="K48" s="73">
        <f t="shared" si="9"/>
        <v>484496149</v>
      </c>
      <c r="L48" s="73">
        <f t="shared" si="9"/>
        <v>434307402</v>
      </c>
      <c r="M48" s="73">
        <f t="shared" si="9"/>
        <v>401198828</v>
      </c>
      <c r="N48" s="73">
        <f t="shared" si="9"/>
        <v>1320002379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2405579858</v>
      </c>
      <c r="X48" s="73">
        <f t="shared" si="9"/>
        <v>2748297648</v>
      </c>
      <c r="Y48" s="73">
        <f t="shared" si="9"/>
        <v>-342717790</v>
      </c>
      <c r="Z48" s="170">
        <f>+IF(X48&lt;&gt;0,+(Y48/X48)*100,0)</f>
        <v>-12.470184597705554</v>
      </c>
      <c r="AA48" s="168">
        <f>+AA28+AA32+AA38+AA42+AA47</f>
        <v>4928911653</v>
      </c>
    </row>
    <row r="49" spans="1:27" ht="12.75">
      <c r="A49" s="148" t="s">
        <v>49</v>
      </c>
      <c r="B49" s="149"/>
      <c r="C49" s="171">
        <f aca="true" t="shared" si="10" ref="C49:Y49">+C25-C48</f>
        <v>10465596</v>
      </c>
      <c r="D49" s="171">
        <f>+D25-D48</f>
        <v>0</v>
      </c>
      <c r="E49" s="172">
        <f t="shared" si="10"/>
        <v>507467099</v>
      </c>
      <c r="F49" s="173">
        <f t="shared" si="10"/>
        <v>507467099</v>
      </c>
      <c r="G49" s="173">
        <f t="shared" si="10"/>
        <v>419088669</v>
      </c>
      <c r="H49" s="173">
        <f t="shared" si="10"/>
        <v>-275338811</v>
      </c>
      <c r="I49" s="173">
        <f t="shared" si="10"/>
        <v>130046177</v>
      </c>
      <c r="J49" s="173">
        <f t="shared" si="10"/>
        <v>273796035</v>
      </c>
      <c r="K49" s="173">
        <f t="shared" si="10"/>
        <v>-111959963</v>
      </c>
      <c r="L49" s="173">
        <f t="shared" si="10"/>
        <v>-56505420</v>
      </c>
      <c r="M49" s="173">
        <f t="shared" si="10"/>
        <v>150859555</v>
      </c>
      <c r="N49" s="173">
        <f t="shared" si="10"/>
        <v>-17605828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256190207</v>
      </c>
      <c r="X49" s="173">
        <f>IF(F25=F48,0,X25-X48)</f>
        <v>257614104</v>
      </c>
      <c r="Y49" s="173">
        <f t="shared" si="10"/>
        <v>-1423897</v>
      </c>
      <c r="Z49" s="174">
        <f>+IF(X49&lt;&gt;0,+(Y49/X49)*100,0)</f>
        <v>-0.5527247840436562</v>
      </c>
      <c r="AA49" s="171">
        <f>+AA25-AA48</f>
        <v>507467099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863739574</v>
      </c>
      <c r="D5" s="155">
        <v>0</v>
      </c>
      <c r="E5" s="156">
        <v>900836973</v>
      </c>
      <c r="F5" s="60">
        <v>900836973</v>
      </c>
      <c r="G5" s="60">
        <v>77572156</v>
      </c>
      <c r="H5" s="60">
        <v>74671813</v>
      </c>
      <c r="I5" s="60">
        <v>78105431</v>
      </c>
      <c r="J5" s="60">
        <v>230349400</v>
      </c>
      <c r="K5" s="60">
        <v>75144094</v>
      </c>
      <c r="L5" s="60">
        <v>70625658</v>
      </c>
      <c r="M5" s="60">
        <v>82391309</v>
      </c>
      <c r="N5" s="60">
        <v>228161061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458510461</v>
      </c>
      <c r="X5" s="60">
        <v>450419988</v>
      </c>
      <c r="Y5" s="60">
        <v>8090473</v>
      </c>
      <c r="Z5" s="140">
        <v>1.8</v>
      </c>
      <c r="AA5" s="155">
        <v>900836973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4115049</v>
      </c>
      <c r="H6" s="60">
        <v>-127877</v>
      </c>
      <c r="I6" s="60">
        <v>-7162</v>
      </c>
      <c r="J6" s="60">
        <v>3980010</v>
      </c>
      <c r="K6" s="60">
        <v>-2763</v>
      </c>
      <c r="L6" s="60">
        <v>-2038</v>
      </c>
      <c r="M6" s="60">
        <v>-2007</v>
      </c>
      <c r="N6" s="60">
        <v>-6808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3973202</v>
      </c>
      <c r="X6" s="60"/>
      <c r="Y6" s="60">
        <v>3973202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1903600026</v>
      </c>
      <c r="D7" s="155">
        <v>0</v>
      </c>
      <c r="E7" s="156">
        <v>2177873035</v>
      </c>
      <c r="F7" s="60">
        <v>2177873035</v>
      </c>
      <c r="G7" s="60">
        <v>188990499</v>
      </c>
      <c r="H7" s="60">
        <v>217920220</v>
      </c>
      <c r="I7" s="60">
        <v>173554173</v>
      </c>
      <c r="J7" s="60">
        <v>580464892</v>
      </c>
      <c r="K7" s="60">
        <v>131166707</v>
      </c>
      <c r="L7" s="60">
        <v>187440271</v>
      </c>
      <c r="M7" s="60">
        <v>163316289</v>
      </c>
      <c r="N7" s="60">
        <v>481923267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1062388159</v>
      </c>
      <c r="X7" s="60">
        <v>1093828668</v>
      </c>
      <c r="Y7" s="60">
        <v>-31440509</v>
      </c>
      <c r="Z7" s="140">
        <v>-2.87</v>
      </c>
      <c r="AA7" s="155">
        <v>2177873035</v>
      </c>
    </row>
    <row r="8" spans="1:27" ht="12.75">
      <c r="A8" s="183" t="s">
        <v>104</v>
      </c>
      <c r="B8" s="182"/>
      <c r="C8" s="155">
        <v>562991785</v>
      </c>
      <c r="D8" s="155">
        <v>0</v>
      </c>
      <c r="E8" s="156">
        <v>603660663</v>
      </c>
      <c r="F8" s="60">
        <v>603660663</v>
      </c>
      <c r="G8" s="60">
        <v>46114572</v>
      </c>
      <c r="H8" s="60">
        <v>56735376</v>
      </c>
      <c r="I8" s="60">
        <v>49407362</v>
      </c>
      <c r="J8" s="60">
        <v>152257310</v>
      </c>
      <c r="K8" s="60">
        <v>53980737</v>
      </c>
      <c r="L8" s="60">
        <v>50452825</v>
      </c>
      <c r="M8" s="60">
        <v>57788732</v>
      </c>
      <c r="N8" s="60">
        <v>162222294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314479604</v>
      </c>
      <c r="X8" s="60">
        <v>305086716</v>
      </c>
      <c r="Y8" s="60">
        <v>9392888</v>
      </c>
      <c r="Z8" s="140">
        <v>3.08</v>
      </c>
      <c r="AA8" s="155">
        <v>603660663</v>
      </c>
    </row>
    <row r="9" spans="1:27" ht="12.75">
      <c r="A9" s="183" t="s">
        <v>105</v>
      </c>
      <c r="B9" s="182"/>
      <c r="C9" s="155">
        <v>145612565</v>
      </c>
      <c r="D9" s="155">
        <v>0</v>
      </c>
      <c r="E9" s="156">
        <v>137071994</v>
      </c>
      <c r="F9" s="60">
        <v>137071994</v>
      </c>
      <c r="G9" s="60">
        <v>12916981</v>
      </c>
      <c r="H9" s="60">
        <v>13687507</v>
      </c>
      <c r="I9" s="60">
        <v>10943608</v>
      </c>
      <c r="J9" s="60">
        <v>37548096</v>
      </c>
      <c r="K9" s="60">
        <v>11605380</v>
      </c>
      <c r="L9" s="60">
        <v>15129353</v>
      </c>
      <c r="M9" s="60">
        <v>13842972</v>
      </c>
      <c r="N9" s="60">
        <v>40577705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78125801</v>
      </c>
      <c r="X9" s="60">
        <v>68535996</v>
      </c>
      <c r="Y9" s="60">
        <v>9589805</v>
      </c>
      <c r="Z9" s="140">
        <v>13.99</v>
      </c>
      <c r="AA9" s="155">
        <v>137071994</v>
      </c>
    </row>
    <row r="10" spans="1:27" ht="12.75">
      <c r="A10" s="183" t="s">
        <v>106</v>
      </c>
      <c r="B10" s="182"/>
      <c r="C10" s="155">
        <v>96960993</v>
      </c>
      <c r="D10" s="155">
        <v>0</v>
      </c>
      <c r="E10" s="156">
        <v>106276001</v>
      </c>
      <c r="F10" s="54">
        <v>106276001</v>
      </c>
      <c r="G10" s="54">
        <v>9097630</v>
      </c>
      <c r="H10" s="54">
        <v>8776846</v>
      </c>
      <c r="I10" s="54">
        <v>9191440</v>
      </c>
      <c r="J10" s="54">
        <v>27065916</v>
      </c>
      <c r="K10" s="54">
        <v>8387109</v>
      </c>
      <c r="L10" s="54">
        <v>657398</v>
      </c>
      <c r="M10" s="54">
        <v>8584803</v>
      </c>
      <c r="N10" s="54">
        <v>17629310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44695226</v>
      </c>
      <c r="X10" s="54">
        <v>53137998</v>
      </c>
      <c r="Y10" s="54">
        <v>-8442772</v>
      </c>
      <c r="Z10" s="184">
        <v>-15.89</v>
      </c>
      <c r="AA10" s="130">
        <v>106276001</v>
      </c>
    </row>
    <row r="11" spans="1:27" ht="12.75">
      <c r="A11" s="183" t="s">
        <v>107</v>
      </c>
      <c r="B11" s="185"/>
      <c r="C11" s="155">
        <v>-16</v>
      </c>
      <c r="D11" s="155">
        <v>0</v>
      </c>
      <c r="E11" s="156">
        <v>0</v>
      </c>
      <c r="F11" s="60">
        <v>0</v>
      </c>
      <c r="G11" s="60">
        <v>-213</v>
      </c>
      <c r="H11" s="60">
        <v>-389</v>
      </c>
      <c r="I11" s="60">
        <v>0</v>
      </c>
      <c r="J11" s="60">
        <v>-602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-602</v>
      </c>
      <c r="X11" s="60"/>
      <c r="Y11" s="60">
        <v>-602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27295068</v>
      </c>
      <c r="D12" s="155">
        <v>0</v>
      </c>
      <c r="E12" s="156">
        <v>35220144</v>
      </c>
      <c r="F12" s="60">
        <v>35220144</v>
      </c>
      <c r="G12" s="60">
        <v>2065053</v>
      </c>
      <c r="H12" s="60">
        <v>135776</v>
      </c>
      <c r="I12" s="60">
        <v>4137721</v>
      </c>
      <c r="J12" s="60">
        <v>6338550</v>
      </c>
      <c r="K12" s="60">
        <v>2339945</v>
      </c>
      <c r="L12" s="60">
        <v>1357768</v>
      </c>
      <c r="M12" s="60">
        <v>2701049</v>
      </c>
      <c r="N12" s="60">
        <v>6398762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12737312</v>
      </c>
      <c r="X12" s="60">
        <v>17610072</v>
      </c>
      <c r="Y12" s="60">
        <v>-4872760</v>
      </c>
      <c r="Z12" s="140">
        <v>-27.67</v>
      </c>
      <c r="AA12" s="155">
        <v>35220144</v>
      </c>
    </row>
    <row r="13" spans="1:27" ht="12.75">
      <c r="A13" s="181" t="s">
        <v>109</v>
      </c>
      <c r="B13" s="185"/>
      <c r="C13" s="155">
        <v>39046190</v>
      </c>
      <c r="D13" s="155">
        <v>0</v>
      </c>
      <c r="E13" s="156">
        <v>39956400</v>
      </c>
      <c r="F13" s="60">
        <v>39956400</v>
      </c>
      <c r="G13" s="60">
        <v>818396</v>
      </c>
      <c r="H13" s="60">
        <v>2782039</v>
      </c>
      <c r="I13" s="60">
        <v>2299744</v>
      </c>
      <c r="J13" s="60">
        <v>5900179</v>
      </c>
      <c r="K13" s="60">
        <v>1105462</v>
      </c>
      <c r="L13" s="60">
        <v>1289379</v>
      </c>
      <c r="M13" s="60">
        <v>1193230</v>
      </c>
      <c r="N13" s="60">
        <v>3588071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9488250</v>
      </c>
      <c r="X13" s="60">
        <v>19933200</v>
      </c>
      <c r="Y13" s="60">
        <v>-10444950</v>
      </c>
      <c r="Z13" s="140">
        <v>-52.4</v>
      </c>
      <c r="AA13" s="155">
        <v>39956400</v>
      </c>
    </row>
    <row r="14" spans="1:27" ht="12.75">
      <c r="A14" s="181" t="s">
        <v>110</v>
      </c>
      <c r="B14" s="185"/>
      <c r="C14" s="155">
        <v>192218485</v>
      </c>
      <c r="D14" s="155">
        <v>0</v>
      </c>
      <c r="E14" s="156">
        <v>118141278</v>
      </c>
      <c r="F14" s="60">
        <v>118141278</v>
      </c>
      <c r="G14" s="60">
        <v>10380773</v>
      </c>
      <c r="H14" s="60">
        <v>14125954</v>
      </c>
      <c r="I14" s="60">
        <v>17024890</v>
      </c>
      <c r="J14" s="60">
        <v>41531617</v>
      </c>
      <c r="K14" s="60">
        <v>19331092</v>
      </c>
      <c r="L14" s="60">
        <v>18404142</v>
      </c>
      <c r="M14" s="60">
        <v>27701251</v>
      </c>
      <c r="N14" s="60">
        <v>65436485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106968102</v>
      </c>
      <c r="X14" s="60">
        <v>59070636</v>
      </c>
      <c r="Y14" s="60">
        <v>47897466</v>
      </c>
      <c r="Z14" s="140">
        <v>81.09</v>
      </c>
      <c r="AA14" s="155">
        <v>118141278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14284732</v>
      </c>
      <c r="D16" s="155">
        <v>0</v>
      </c>
      <c r="E16" s="156">
        <v>75203073</v>
      </c>
      <c r="F16" s="60">
        <v>75203073</v>
      </c>
      <c r="G16" s="60">
        <v>13501</v>
      </c>
      <c r="H16" s="60">
        <v>217595</v>
      </c>
      <c r="I16" s="60">
        <v>25574</v>
      </c>
      <c r="J16" s="60">
        <v>256670</v>
      </c>
      <c r="K16" s="60">
        <v>220860</v>
      </c>
      <c r="L16" s="60">
        <v>95993</v>
      </c>
      <c r="M16" s="60">
        <v>69010</v>
      </c>
      <c r="N16" s="60">
        <v>385863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642533</v>
      </c>
      <c r="X16" s="60">
        <v>37601538</v>
      </c>
      <c r="Y16" s="60">
        <v>-36959005</v>
      </c>
      <c r="Z16" s="140">
        <v>-98.29</v>
      </c>
      <c r="AA16" s="155">
        <v>75203073</v>
      </c>
    </row>
    <row r="17" spans="1:27" ht="12.75">
      <c r="A17" s="181" t="s">
        <v>113</v>
      </c>
      <c r="B17" s="185"/>
      <c r="C17" s="155">
        <v>901052</v>
      </c>
      <c r="D17" s="155">
        <v>0</v>
      </c>
      <c r="E17" s="156">
        <v>100067</v>
      </c>
      <c r="F17" s="60">
        <v>100067</v>
      </c>
      <c r="G17" s="60">
        <v>11638</v>
      </c>
      <c r="H17" s="60">
        <v>232278</v>
      </c>
      <c r="I17" s="60">
        <v>23696</v>
      </c>
      <c r="J17" s="60">
        <v>267612</v>
      </c>
      <c r="K17" s="60">
        <v>71657</v>
      </c>
      <c r="L17" s="60">
        <v>132604</v>
      </c>
      <c r="M17" s="60">
        <v>2250</v>
      </c>
      <c r="N17" s="60">
        <v>206511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474123</v>
      </c>
      <c r="X17" s="60">
        <v>50034</v>
      </c>
      <c r="Y17" s="60">
        <v>424089</v>
      </c>
      <c r="Z17" s="140">
        <v>847.6</v>
      </c>
      <c r="AA17" s="155">
        <v>100067</v>
      </c>
    </row>
    <row r="18" spans="1:27" ht="12.75">
      <c r="A18" s="183" t="s">
        <v>114</v>
      </c>
      <c r="B18" s="182"/>
      <c r="C18" s="155">
        <v>2577730</v>
      </c>
      <c r="D18" s="155">
        <v>0</v>
      </c>
      <c r="E18" s="156">
        <v>0</v>
      </c>
      <c r="F18" s="60">
        <v>0</v>
      </c>
      <c r="G18" s="60">
        <v>0</v>
      </c>
      <c r="H18" s="60">
        <v>128010</v>
      </c>
      <c r="I18" s="60">
        <v>0</v>
      </c>
      <c r="J18" s="60">
        <v>128010</v>
      </c>
      <c r="K18" s="60">
        <v>295870</v>
      </c>
      <c r="L18" s="60">
        <v>130010</v>
      </c>
      <c r="M18" s="60">
        <v>196540</v>
      </c>
      <c r="N18" s="60">
        <v>622420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750430</v>
      </c>
      <c r="X18" s="60"/>
      <c r="Y18" s="60">
        <v>750430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536424028</v>
      </c>
      <c r="D19" s="155">
        <v>0</v>
      </c>
      <c r="E19" s="156">
        <v>672679073</v>
      </c>
      <c r="F19" s="60">
        <v>672679073</v>
      </c>
      <c r="G19" s="60">
        <v>210652388</v>
      </c>
      <c r="H19" s="60">
        <v>5854454</v>
      </c>
      <c r="I19" s="60">
        <v>3291369</v>
      </c>
      <c r="J19" s="60">
        <v>219798211</v>
      </c>
      <c r="K19" s="60">
        <v>9944071</v>
      </c>
      <c r="L19" s="60">
        <v>5690252</v>
      </c>
      <c r="M19" s="60">
        <v>172813975</v>
      </c>
      <c r="N19" s="60">
        <v>188448298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408246509</v>
      </c>
      <c r="X19" s="60">
        <v>304253202</v>
      </c>
      <c r="Y19" s="60">
        <v>103993307</v>
      </c>
      <c r="Z19" s="140">
        <v>34.18</v>
      </c>
      <c r="AA19" s="155">
        <v>672679073</v>
      </c>
    </row>
    <row r="20" spans="1:27" ht="12.75">
      <c r="A20" s="181" t="s">
        <v>35</v>
      </c>
      <c r="B20" s="185"/>
      <c r="C20" s="155">
        <v>94361872</v>
      </c>
      <c r="D20" s="155">
        <v>0</v>
      </c>
      <c r="E20" s="156">
        <v>165018823</v>
      </c>
      <c r="F20" s="54">
        <v>165018823</v>
      </c>
      <c r="G20" s="54">
        <v>7507044</v>
      </c>
      <c r="H20" s="54">
        <v>4426062</v>
      </c>
      <c r="I20" s="54">
        <v>6545554</v>
      </c>
      <c r="J20" s="54">
        <v>18478660</v>
      </c>
      <c r="K20" s="54">
        <v>18315226</v>
      </c>
      <c r="L20" s="54">
        <v>5918384</v>
      </c>
      <c r="M20" s="54">
        <v>4433755</v>
      </c>
      <c r="N20" s="54">
        <v>28667365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47146025</v>
      </c>
      <c r="X20" s="54">
        <v>59049612</v>
      </c>
      <c r="Y20" s="54">
        <v>-11903587</v>
      </c>
      <c r="Z20" s="184">
        <v>-20.16</v>
      </c>
      <c r="AA20" s="130">
        <v>165018823</v>
      </c>
    </row>
    <row r="21" spans="1:27" ht="12.75">
      <c r="A21" s="181" t="s">
        <v>115</v>
      </c>
      <c r="B21" s="185"/>
      <c r="C21" s="155">
        <v>56107491</v>
      </c>
      <c r="D21" s="155">
        <v>0</v>
      </c>
      <c r="E21" s="156">
        <v>0</v>
      </c>
      <c r="F21" s="60">
        <v>0</v>
      </c>
      <c r="G21" s="60">
        <v>43397</v>
      </c>
      <c r="H21" s="60">
        <v>0</v>
      </c>
      <c r="I21" s="82">
        <v>0</v>
      </c>
      <c r="J21" s="60">
        <v>43397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43397</v>
      </c>
      <c r="X21" s="60"/>
      <c r="Y21" s="60">
        <v>43397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4536121575</v>
      </c>
      <c r="D22" s="188">
        <f>SUM(D5:D21)</f>
        <v>0</v>
      </c>
      <c r="E22" s="189">
        <f t="shared" si="0"/>
        <v>5032037524</v>
      </c>
      <c r="F22" s="190">
        <f t="shared" si="0"/>
        <v>5032037524</v>
      </c>
      <c r="G22" s="190">
        <f t="shared" si="0"/>
        <v>570298864</v>
      </c>
      <c r="H22" s="190">
        <f t="shared" si="0"/>
        <v>399565664</v>
      </c>
      <c r="I22" s="190">
        <f t="shared" si="0"/>
        <v>354543400</v>
      </c>
      <c r="J22" s="190">
        <f t="shared" si="0"/>
        <v>1324407928</v>
      </c>
      <c r="K22" s="190">
        <f t="shared" si="0"/>
        <v>331905447</v>
      </c>
      <c r="L22" s="190">
        <f t="shared" si="0"/>
        <v>357321999</v>
      </c>
      <c r="M22" s="190">
        <f t="shared" si="0"/>
        <v>535033158</v>
      </c>
      <c r="N22" s="190">
        <f t="shared" si="0"/>
        <v>1224260604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2548668532</v>
      </c>
      <c r="X22" s="190">
        <f t="shared" si="0"/>
        <v>2468577660</v>
      </c>
      <c r="Y22" s="190">
        <f t="shared" si="0"/>
        <v>80090872</v>
      </c>
      <c r="Z22" s="191">
        <f>+IF(X22&lt;&gt;0,+(Y22/X22)*100,0)</f>
        <v>3.2444137082566002</v>
      </c>
      <c r="AA22" s="188">
        <f>SUM(AA5:AA21)</f>
        <v>5032037524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1120867733</v>
      </c>
      <c r="D25" s="155">
        <v>0</v>
      </c>
      <c r="E25" s="156">
        <v>1274330000</v>
      </c>
      <c r="F25" s="60">
        <v>1274330000</v>
      </c>
      <c r="G25" s="60">
        <v>90198914</v>
      </c>
      <c r="H25" s="60">
        <v>97212374</v>
      </c>
      <c r="I25" s="60">
        <v>96231184</v>
      </c>
      <c r="J25" s="60">
        <v>283642472</v>
      </c>
      <c r="K25" s="60">
        <v>146143105</v>
      </c>
      <c r="L25" s="60">
        <v>93258279</v>
      </c>
      <c r="M25" s="60">
        <v>93529708</v>
      </c>
      <c r="N25" s="60">
        <v>332931092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616573564</v>
      </c>
      <c r="X25" s="60">
        <v>623010558</v>
      </c>
      <c r="Y25" s="60">
        <v>-6436994</v>
      </c>
      <c r="Z25" s="140">
        <v>-1.03</v>
      </c>
      <c r="AA25" s="155">
        <v>1274330000</v>
      </c>
    </row>
    <row r="26" spans="1:27" ht="12.75">
      <c r="A26" s="183" t="s">
        <v>38</v>
      </c>
      <c r="B26" s="182"/>
      <c r="C26" s="155">
        <v>45020094</v>
      </c>
      <c r="D26" s="155">
        <v>0</v>
      </c>
      <c r="E26" s="156">
        <v>48573498</v>
      </c>
      <c r="F26" s="60">
        <v>48573498</v>
      </c>
      <c r="G26" s="60">
        <v>3701962</v>
      </c>
      <c r="H26" s="60">
        <v>3679171</v>
      </c>
      <c r="I26" s="60">
        <v>3678870</v>
      </c>
      <c r="J26" s="60">
        <v>11060003</v>
      </c>
      <c r="K26" s="60">
        <v>3680106</v>
      </c>
      <c r="L26" s="60">
        <v>3710834</v>
      </c>
      <c r="M26" s="60">
        <v>3749161</v>
      </c>
      <c r="N26" s="60">
        <v>11140101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22200104</v>
      </c>
      <c r="X26" s="60">
        <v>24286746</v>
      </c>
      <c r="Y26" s="60">
        <v>-2086642</v>
      </c>
      <c r="Z26" s="140">
        <v>-8.59</v>
      </c>
      <c r="AA26" s="155">
        <v>48573498</v>
      </c>
    </row>
    <row r="27" spans="1:27" ht="12.75">
      <c r="A27" s="183" t="s">
        <v>118</v>
      </c>
      <c r="B27" s="182"/>
      <c r="C27" s="155">
        <v>350124283</v>
      </c>
      <c r="D27" s="155">
        <v>0</v>
      </c>
      <c r="E27" s="156">
        <v>110178020</v>
      </c>
      <c r="F27" s="60">
        <v>110178020</v>
      </c>
      <c r="G27" s="60">
        <v>50805</v>
      </c>
      <c r="H27" s="60">
        <v>296409</v>
      </c>
      <c r="I27" s="60">
        <v>22519</v>
      </c>
      <c r="J27" s="60">
        <v>369733</v>
      </c>
      <c r="K27" s="60">
        <v>309483</v>
      </c>
      <c r="L27" s="60">
        <v>5492</v>
      </c>
      <c r="M27" s="60">
        <v>78839</v>
      </c>
      <c r="N27" s="60">
        <v>393814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763547</v>
      </c>
      <c r="X27" s="60">
        <v>55089012</v>
      </c>
      <c r="Y27" s="60">
        <v>-54325465</v>
      </c>
      <c r="Z27" s="140">
        <v>-98.61</v>
      </c>
      <c r="AA27" s="155">
        <v>110178020</v>
      </c>
    </row>
    <row r="28" spans="1:27" ht="12.75">
      <c r="A28" s="183" t="s">
        <v>39</v>
      </c>
      <c r="B28" s="182"/>
      <c r="C28" s="155">
        <v>470370500</v>
      </c>
      <c r="D28" s="155">
        <v>0</v>
      </c>
      <c r="E28" s="156">
        <v>468636492</v>
      </c>
      <c r="F28" s="60">
        <v>468636492</v>
      </c>
      <c r="G28" s="60">
        <v>39897272</v>
      </c>
      <c r="H28" s="60">
        <v>39904477</v>
      </c>
      <c r="I28" s="60">
        <v>38646890</v>
      </c>
      <c r="J28" s="60">
        <v>118448639</v>
      </c>
      <c r="K28" s="60">
        <v>39916400</v>
      </c>
      <c r="L28" s="60">
        <v>39154867</v>
      </c>
      <c r="M28" s="60">
        <v>40297081</v>
      </c>
      <c r="N28" s="60">
        <v>119368348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237816987</v>
      </c>
      <c r="X28" s="60">
        <v>233845746</v>
      </c>
      <c r="Y28" s="60">
        <v>3971241</v>
      </c>
      <c r="Z28" s="140">
        <v>1.7</v>
      </c>
      <c r="AA28" s="155">
        <v>468636492</v>
      </c>
    </row>
    <row r="29" spans="1:27" ht="12.75">
      <c r="A29" s="183" t="s">
        <v>40</v>
      </c>
      <c r="B29" s="182"/>
      <c r="C29" s="155">
        <v>63181252</v>
      </c>
      <c r="D29" s="155">
        <v>0</v>
      </c>
      <c r="E29" s="156">
        <v>50687783</v>
      </c>
      <c r="F29" s="60">
        <v>50687783</v>
      </c>
      <c r="G29" s="60">
        <v>354</v>
      </c>
      <c r="H29" s="60">
        <v>335</v>
      </c>
      <c r="I29" s="60">
        <v>12668079</v>
      </c>
      <c r="J29" s="60">
        <v>12668768</v>
      </c>
      <c r="K29" s="60">
        <v>218</v>
      </c>
      <c r="L29" s="60">
        <v>0</v>
      </c>
      <c r="M29" s="60">
        <v>15245380</v>
      </c>
      <c r="N29" s="60">
        <v>15245598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27914366</v>
      </c>
      <c r="X29" s="60">
        <v>25336086</v>
      </c>
      <c r="Y29" s="60">
        <v>2578280</v>
      </c>
      <c r="Z29" s="140">
        <v>10.18</v>
      </c>
      <c r="AA29" s="155">
        <v>50687783</v>
      </c>
    </row>
    <row r="30" spans="1:27" ht="12.75">
      <c r="A30" s="183" t="s">
        <v>119</v>
      </c>
      <c r="B30" s="182"/>
      <c r="C30" s="155">
        <v>1956998981</v>
      </c>
      <c r="D30" s="155">
        <v>0</v>
      </c>
      <c r="E30" s="156">
        <v>2050322398</v>
      </c>
      <c r="F30" s="60">
        <v>2050322398</v>
      </c>
      <c r="G30" s="60">
        <v>0</v>
      </c>
      <c r="H30" s="60">
        <v>478564257</v>
      </c>
      <c r="I30" s="60">
        <v>52312801</v>
      </c>
      <c r="J30" s="60">
        <v>530877058</v>
      </c>
      <c r="K30" s="60">
        <v>223942717</v>
      </c>
      <c r="L30" s="60">
        <v>222300001</v>
      </c>
      <c r="M30" s="60">
        <v>159173474</v>
      </c>
      <c r="N30" s="60">
        <v>605416192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1136293250</v>
      </c>
      <c r="X30" s="60">
        <v>1027876164</v>
      </c>
      <c r="Y30" s="60">
        <v>108417086</v>
      </c>
      <c r="Z30" s="140">
        <v>10.55</v>
      </c>
      <c r="AA30" s="155">
        <v>2050322398</v>
      </c>
    </row>
    <row r="31" spans="1:27" ht="12.75">
      <c r="A31" s="183" t="s">
        <v>120</v>
      </c>
      <c r="B31" s="182"/>
      <c r="C31" s="155">
        <v>69227304</v>
      </c>
      <c r="D31" s="155">
        <v>0</v>
      </c>
      <c r="E31" s="156">
        <v>63796788</v>
      </c>
      <c r="F31" s="60">
        <v>63796788</v>
      </c>
      <c r="G31" s="60">
        <v>2605472</v>
      </c>
      <c r="H31" s="60">
        <v>7790209</v>
      </c>
      <c r="I31" s="60">
        <v>7765134</v>
      </c>
      <c r="J31" s="60">
        <v>18160815</v>
      </c>
      <c r="K31" s="60">
        <v>6065168</v>
      </c>
      <c r="L31" s="60">
        <v>2486208</v>
      </c>
      <c r="M31" s="60">
        <v>5649172</v>
      </c>
      <c r="N31" s="60">
        <v>14200548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32361363</v>
      </c>
      <c r="X31" s="60">
        <v>29832552</v>
      </c>
      <c r="Y31" s="60">
        <v>2528811</v>
      </c>
      <c r="Z31" s="140">
        <v>8.48</v>
      </c>
      <c r="AA31" s="155">
        <v>63796788</v>
      </c>
    </row>
    <row r="32" spans="1:27" ht="12.75">
      <c r="A32" s="183" t="s">
        <v>121</v>
      </c>
      <c r="B32" s="182"/>
      <c r="C32" s="155">
        <v>619009305</v>
      </c>
      <c r="D32" s="155">
        <v>0</v>
      </c>
      <c r="E32" s="156">
        <v>606222116</v>
      </c>
      <c r="F32" s="60">
        <v>606222116</v>
      </c>
      <c r="G32" s="60">
        <v>-20991871</v>
      </c>
      <c r="H32" s="60">
        <v>49137589</v>
      </c>
      <c r="I32" s="60">
        <v>43822773</v>
      </c>
      <c r="J32" s="60">
        <v>71968491</v>
      </c>
      <c r="K32" s="60">
        <v>42188758</v>
      </c>
      <c r="L32" s="60">
        <v>53999603</v>
      </c>
      <c r="M32" s="60">
        <v>63721394</v>
      </c>
      <c r="N32" s="60">
        <v>159909755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231878246</v>
      </c>
      <c r="X32" s="60">
        <v>288978384</v>
      </c>
      <c r="Y32" s="60">
        <v>-57100138</v>
      </c>
      <c r="Z32" s="140">
        <v>-19.76</v>
      </c>
      <c r="AA32" s="155">
        <v>606222116</v>
      </c>
    </row>
    <row r="33" spans="1:27" ht="12.75">
      <c r="A33" s="183" t="s">
        <v>42</v>
      </c>
      <c r="B33" s="182"/>
      <c r="C33" s="155">
        <v>25890640</v>
      </c>
      <c r="D33" s="155">
        <v>0</v>
      </c>
      <c r="E33" s="156">
        <v>45327566</v>
      </c>
      <c r="F33" s="60">
        <v>45327566</v>
      </c>
      <c r="G33" s="60">
        <v>4158130</v>
      </c>
      <c r="H33" s="60">
        <v>2356476</v>
      </c>
      <c r="I33" s="60">
        <v>2329746</v>
      </c>
      <c r="J33" s="60">
        <v>8844352</v>
      </c>
      <c r="K33" s="60">
        <v>9663023</v>
      </c>
      <c r="L33" s="60">
        <v>4546560</v>
      </c>
      <c r="M33" s="60">
        <v>7081984</v>
      </c>
      <c r="N33" s="60">
        <v>21291567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30135919</v>
      </c>
      <c r="X33" s="60">
        <v>28569786</v>
      </c>
      <c r="Y33" s="60">
        <v>1566133</v>
      </c>
      <c r="Z33" s="140">
        <v>5.48</v>
      </c>
      <c r="AA33" s="155">
        <v>45327566</v>
      </c>
    </row>
    <row r="34" spans="1:27" ht="12.75">
      <c r="A34" s="183" t="s">
        <v>43</v>
      </c>
      <c r="B34" s="182"/>
      <c r="C34" s="155">
        <v>170769155</v>
      </c>
      <c r="D34" s="155">
        <v>0</v>
      </c>
      <c r="E34" s="156">
        <v>210836992</v>
      </c>
      <c r="F34" s="60">
        <v>210836992</v>
      </c>
      <c r="G34" s="60">
        <v>1369597</v>
      </c>
      <c r="H34" s="60">
        <v>16710956</v>
      </c>
      <c r="I34" s="60">
        <v>11456595</v>
      </c>
      <c r="J34" s="60">
        <v>29537148</v>
      </c>
      <c r="K34" s="60">
        <v>12587171</v>
      </c>
      <c r="L34" s="60">
        <v>14845558</v>
      </c>
      <c r="M34" s="60">
        <v>12670629</v>
      </c>
      <c r="N34" s="60">
        <v>40103358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69640506</v>
      </c>
      <c r="X34" s="60">
        <v>100719858</v>
      </c>
      <c r="Y34" s="60">
        <v>-31079352</v>
      </c>
      <c r="Z34" s="140">
        <v>-30.86</v>
      </c>
      <c r="AA34" s="155">
        <v>210836992</v>
      </c>
    </row>
    <row r="35" spans="1:27" ht="12.75">
      <c r="A35" s="181" t="s">
        <v>122</v>
      </c>
      <c r="B35" s="185"/>
      <c r="C35" s="155">
        <v>41014666</v>
      </c>
      <c r="D35" s="155">
        <v>0</v>
      </c>
      <c r="E35" s="156">
        <v>0</v>
      </c>
      <c r="F35" s="60">
        <v>0</v>
      </c>
      <c r="G35" s="60">
        <v>3776</v>
      </c>
      <c r="H35" s="60">
        <v>0</v>
      </c>
      <c r="I35" s="60">
        <v>-3776</v>
      </c>
      <c r="J35" s="60">
        <v>0</v>
      </c>
      <c r="K35" s="60">
        <v>0</v>
      </c>
      <c r="L35" s="60">
        <v>0</v>
      </c>
      <c r="M35" s="60">
        <v>2006</v>
      </c>
      <c r="N35" s="60">
        <v>2006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2006</v>
      </c>
      <c r="X35" s="60"/>
      <c r="Y35" s="60">
        <v>2006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4932473913</v>
      </c>
      <c r="D36" s="188">
        <f>SUM(D25:D35)</f>
        <v>0</v>
      </c>
      <c r="E36" s="189">
        <f t="shared" si="1"/>
        <v>4928911653</v>
      </c>
      <c r="F36" s="190">
        <f t="shared" si="1"/>
        <v>4928911653</v>
      </c>
      <c r="G36" s="190">
        <f t="shared" si="1"/>
        <v>120994411</v>
      </c>
      <c r="H36" s="190">
        <f t="shared" si="1"/>
        <v>695652253</v>
      </c>
      <c r="I36" s="190">
        <f t="shared" si="1"/>
        <v>268930815</v>
      </c>
      <c r="J36" s="190">
        <f t="shared" si="1"/>
        <v>1085577479</v>
      </c>
      <c r="K36" s="190">
        <f t="shared" si="1"/>
        <v>484496149</v>
      </c>
      <c r="L36" s="190">
        <f t="shared" si="1"/>
        <v>434307402</v>
      </c>
      <c r="M36" s="190">
        <f t="shared" si="1"/>
        <v>401198828</v>
      </c>
      <c r="N36" s="190">
        <f t="shared" si="1"/>
        <v>1320002379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2405579858</v>
      </c>
      <c r="X36" s="190">
        <f t="shared" si="1"/>
        <v>2437544892</v>
      </c>
      <c r="Y36" s="190">
        <f t="shared" si="1"/>
        <v>-31965034</v>
      </c>
      <c r="Z36" s="191">
        <f>+IF(X36&lt;&gt;0,+(Y36/X36)*100,0)</f>
        <v>-1.3113618586024385</v>
      </c>
      <c r="AA36" s="188">
        <f>SUM(AA25:AA35)</f>
        <v>4928911653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-396352338</v>
      </c>
      <c r="D38" s="199">
        <f>+D22-D36</f>
        <v>0</v>
      </c>
      <c r="E38" s="200">
        <f t="shared" si="2"/>
        <v>103125871</v>
      </c>
      <c r="F38" s="106">
        <f t="shared" si="2"/>
        <v>103125871</v>
      </c>
      <c r="G38" s="106">
        <f t="shared" si="2"/>
        <v>449304453</v>
      </c>
      <c r="H38" s="106">
        <f t="shared" si="2"/>
        <v>-296086589</v>
      </c>
      <c r="I38" s="106">
        <f t="shared" si="2"/>
        <v>85612585</v>
      </c>
      <c r="J38" s="106">
        <f t="shared" si="2"/>
        <v>238830449</v>
      </c>
      <c r="K38" s="106">
        <f t="shared" si="2"/>
        <v>-152590702</v>
      </c>
      <c r="L38" s="106">
        <f t="shared" si="2"/>
        <v>-76985403</v>
      </c>
      <c r="M38" s="106">
        <f t="shared" si="2"/>
        <v>133834330</v>
      </c>
      <c r="N38" s="106">
        <f t="shared" si="2"/>
        <v>-95741775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143088674</v>
      </c>
      <c r="X38" s="106">
        <f>IF(F22=F36,0,X22-X36)</f>
        <v>31032768</v>
      </c>
      <c r="Y38" s="106">
        <f t="shared" si="2"/>
        <v>112055906</v>
      </c>
      <c r="Z38" s="201">
        <f>+IF(X38&lt;&gt;0,+(Y38/X38)*100,0)</f>
        <v>361.0889818143196</v>
      </c>
      <c r="AA38" s="199">
        <f>+AA22-AA36</f>
        <v>103125871</v>
      </c>
    </row>
    <row r="39" spans="1:27" ht="12.75">
      <c r="A39" s="181" t="s">
        <v>46</v>
      </c>
      <c r="B39" s="185"/>
      <c r="C39" s="155">
        <v>406817934</v>
      </c>
      <c r="D39" s="155">
        <v>0</v>
      </c>
      <c r="E39" s="156">
        <v>404341228</v>
      </c>
      <c r="F39" s="60">
        <v>404341228</v>
      </c>
      <c r="G39" s="60">
        <v>-30215784</v>
      </c>
      <c r="H39" s="60">
        <v>20747778</v>
      </c>
      <c r="I39" s="60">
        <v>44433592</v>
      </c>
      <c r="J39" s="60">
        <v>34965586</v>
      </c>
      <c r="K39" s="60">
        <v>40630739</v>
      </c>
      <c r="L39" s="60">
        <v>20479983</v>
      </c>
      <c r="M39" s="60">
        <v>17025225</v>
      </c>
      <c r="N39" s="60">
        <v>78135947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113101533</v>
      </c>
      <c r="X39" s="60"/>
      <c r="Y39" s="60">
        <v>113101533</v>
      </c>
      <c r="Z39" s="140">
        <v>0</v>
      </c>
      <c r="AA39" s="155">
        <v>404341228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10465596</v>
      </c>
      <c r="D42" s="206">
        <f>SUM(D38:D41)</f>
        <v>0</v>
      </c>
      <c r="E42" s="207">
        <f t="shared" si="3"/>
        <v>507467099</v>
      </c>
      <c r="F42" s="88">
        <f t="shared" si="3"/>
        <v>507467099</v>
      </c>
      <c r="G42" s="88">
        <f t="shared" si="3"/>
        <v>419088669</v>
      </c>
      <c r="H42" s="88">
        <f t="shared" si="3"/>
        <v>-275338811</v>
      </c>
      <c r="I42" s="88">
        <f t="shared" si="3"/>
        <v>130046177</v>
      </c>
      <c r="J42" s="88">
        <f t="shared" si="3"/>
        <v>273796035</v>
      </c>
      <c r="K42" s="88">
        <f t="shared" si="3"/>
        <v>-111959963</v>
      </c>
      <c r="L42" s="88">
        <f t="shared" si="3"/>
        <v>-56505420</v>
      </c>
      <c r="M42" s="88">
        <f t="shared" si="3"/>
        <v>150859555</v>
      </c>
      <c r="N42" s="88">
        <f t="shared" si="3"/>
        <v>-17605828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256190207</v>
      </c>
      <c r="X42" s="88">
        <f t="shared" si="3"/>
        <v>31032768</v>
      </c>
      <c r="Y42" s="88">
        <f t="shared" si="3"/>
        <v>225157439</v>
      </c>
      <c r="Z42" s="208">
        <f>+IF(X42&lt;&gt;0,+(Y42/X42)*100,0)</f>
        <v>725.5473923563635</v>
      </c>
      <c r="AA42" s="206">
        <f>SUM(AA38:AA41)</f>
        <v>507467099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10465596</v>
      </c>
      <c r="D44" s="210">
        <f>+D42-D43</f>
        <v>0</v>
      </c>
      <c r="E44" s="211">
        <f t="shared" si="4"/>
        <v>507467099</v>
      </c>
      <c r="F44" s="77">
        <f t="shared" si="4"/>
        <v>507467099</v>
      </c>
      <c r="G44" s="77">
        <f t="shared" si="4"/>
        <v>419088669</v>
      </c>
      <c r="H44" s="77">
        <f t="shared" si="4"/>
        <v>-275338811</v>
      </c>
      <c r="I44" s="77">
        <f t="shared" si="4"/>
        <v>130046177</v>
      </c>
      <c r="J44" s="77">
        <f t="shared" si="4"/>
        <v>273796035</v>
      </c>
      <c r="K44" s="77">
        <f t="shared" si="4"/>
        <v>-111959963</v>
      </c>
      <c r="L44" s="77">
        <f t="shared" si="4"/>
        <v>-56505420</v>
      </c>
      <c r="M44" s="77">
        <f t="shared" si="4"/>
        <v>150859555</v>
      </c>
      <c r="N44" s="77">
        <f t="shared" si="4"/>
        <v>-17605828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256190207</v>
      </c>
      <c r="X44" s="77">
        <f t="shared" si="4"/>
        <v>31032768</v>
      </c>
      <c r="Y44" s="77">
        <f t="shared" si="4"/>
        <v>225157439</v>
      </c>
      <c r="Z44" s="212">
        <f>+IF(X44&lt;&gt;0,+(Y44/X44)*100,0)</f>
        <v>725.5473923563635</v>
      </c>
      <c r="AA44" s="210">
        <f>+AA42-AA43</f>
        <v>507467099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10465596</v>
      </c>
      <c r="D46" s="206">
        <f>SUM(D44:D45)</f>
        <v>0</v>
      </c>
      <c r="E46" s="207">
        <f t="shared" si="5"/>
        <v>507467099</v>
      </c>
      <c r="F46" s="88">
        <f t="shared" si="5"/>
        <v>507467099</v>
      </c>
      <c r="G46" s="88">
        <f t="shared" si="5"/>
        <v>419088669</v>
      </c>
      <c r="H46" s="88">
        <f t="shared" si="5"/>
        <v>-275338811</v>
      </c>
      <c r="I46" s="88">
        <f t="shared" si="5"/>
        <v>130046177</v>
      </c>
      <c r="J46" s="88">
        <f t="shared" si="5"/>
        <v>273796035</v>
      </c>
      <c r="K46" s="88">
        <f t="shared" si="5"/>
        <v>-111959963</v>
      </c>
      <c r="L46" s="88">
        <f t="shared" si="5"/>
        <v>-56505420</v>
      </c>
      <c r="M46" s="88">
        <f t="shared" si="5"/>
        <v>150859555</v>
      </c>
      <c r="N46" s="88">
        <f t="shared" si="5"/>
        <v>-17605828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256190207</v>
      </c>
      <c r="X46" s="88">
        <f t="shared" si="5"/>
        <v>31032768</v>
      </c>
      <c r="Y46" s="88">
        <f t="shared" si="5"/>
        <v>225157439</v>
      </c>
      <c r="Z46" s="208">
        <f>+IF(X46&lt;&gt;0,+(Y46/X46)*100,0)</f>
        <v>725.5473923563635</v>
      </c>
      <c r="AA46" s="206">
        <f>SUM(AA44:AA45)</f>
        <v>507467099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10465596</v>
      </c>
      <c r="D48" s="217">
        <f>SUM(D46:D47)</f>
        <v>0</v>
      </c>
      <c r="E48" s="218">
        <f t="shared" si="6"/>
        <v>507467099</v>
      </c>
      <c r="F48" s="219">
        <f t="shared" si="6"/>
        <v>507467099</v>
      </c>
      <c r="G48" s="219">
        <f t="shared" si="6"/>
        <v>419088669</v>
      </c>
      <c r="H48" s="220">
        <f t="shared" si="6"/>
        <v>-275338811</v>
      </c>
      <c r="I48" s="220">
        <f t="shared" si="6"/>
        <v>130046177</v>
      </c>
      <c r="J48" s="220">
        <f t="shared" si="6"/>
        <v>273796035</v>
      </c>
      <c r="K48" s="220">
        <f t="shared" si="6"/>
        <v>-111959963</v>
      </c>
      <c r="L48" s="220">
        <f t="shared" si="6"/>
        <v>-56505420</v>
      </c>
      <c r="M48" s="219">
        <f t="shared" si="6"/>
        <v>150859555</v>
      </c>
      <c r="N48" s="219">
        <f t="shared" si="6"/>
        <v>-17605828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256190207</v>
      </c>
      <c r="X48" s="220">
        <f t="shared" si="6"/>
        <v>31032768</v>
      </c>
      <c r="Y48" s="220">
        <f t="shared" si="6"/>
        <v>225157439</v>
      </c>
      <c r="Z48" s="221">
        <f>+IF(X48&lt;&gt;0,+(Y48/X48)*100,0)</f>
        <v>725.5473923563635</v>
      </c>
      <c r="AA48" s="222">
        <f>SUM(AA46:AA47)</f>
        <v>507467099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29972314</v>
      </c>
      <c r="D5" s="153">
        <f>SUM(D6:D8)</f>
        <v>0</v>
      </c>
      <c r="E5" s="154">
        <f t="shared" si="0"/>
        <v>64442463</v>
      </c>
      <c r="F5" s="100">
        <f t="shared" si="0"/>
        <v>64442463</v>
      </c>
      <c r="G5" s="100">
        <f t="shared" si="0"/>
        <v>-4892523</v>
      </c>
      <c r="H5" s="100">
        <f t="shared" si="0"/>
        <v>89278</v>
      </c>
      <c r="I5" s="100">
        <f t="shared" si="0"/>
        <v>63287</v>
      </c>
      <c r="J5" s="100">
        <f t="shared" si="0"/>
        <v>-4739958</v>
      </c>
      <c r="K5" s="100">
        <f t="shared" si="0"/>
        <v>1690529</v>
      </c>
      <c r="L5" s="100">
        <f t="shared" si="0"/>
        <v>628192</v>
      </c>
      <c r="M5" s="100">
        <f t="shared" si="0"/>
        <v>30589</v>
      </c>
      <c r="N5" s="100">
        <f t="shared" si="0"/>
        <v>2349310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-2390648</v>
      </c>
      <c r="X5" s="100">
        <f t="shared" si="0"/>
        <v>65346000</v>
      </c>
      <c r="Y5" s="100">
        <f t="shared" si="0"/>
        <v>-67736648</v>
      </c>
      <c r="Z5" s="137">
        <f>+IF(X5&lt;&gt;0,+(Y5/X5)*100,0)</f>
        <v>-103.65844581152635</v>
      </c>
      <c r="AA5" s="153">
        <f>SUM(AA6:AA8)</f>
        <v>64442463</v>
      </c>
    </row>
    <row r="6" spans="1:27" ht="12.75">
      <c r="A6" s="138" t="s">
        <v>75</v>
      </c>
      <c r="B6" s="136"/>
      <c r="C6" s="155">
        <v>999318</v>
      </c>
      <c r="D6" s="155"/>
      <c r="E6" s="156">
        <v>4567000</v>
      </c>
      <c r="F6" s="60">
        <v>4567000</v>
      </c>
      <c r="G6" s="60"/>
      <c r="H6" s="60"/>
      <c r="I6" s="60">
        <v>18840</v>
      </c>
      <c r="J6" s="60">
        <v>18840</v>
      </c>
      <c r="K6" s="60">
        <v>82648</v>
      </c>
      <c r="L6" s="60"/>
      <c r="M6" s="60">
        <v>24599</v>
      </c>
      <c r="N6" s="60">
        <v>107247</v>
      </c>
      <c r="O6" s="60"/>
      <c r="P6" s="60"/>
      <c r="Q6" s="60"/>
      <c r="R6" s="60"/>
      <c r="S6" s="60"/>
      <c r="T6" s="60"/>
      <c r="U6" s="60"/>
      <c r="V6" s="60"/>
      <c r="W6" s="60">
        <v>126087</v>
      </c>
      <c r="X6" s="60">
        <v>40854000</v>
      </c>
      <c r="Y6" s="60">
        <v>-40727913</v>
      </c>
      <c r="Z6" s="140">
        <v>-99.69</v>
      </c>
      <c r="AA6" s="62">
        <v>4567000</v>
      </c>
    </row>
    <row r="7" spans="1:27" ht="12.75">
      <c r="A7" s="138" t="s">
        <v>76</v>
      </c>
      <c r="B7" s="136"/>
      <c r="C7" s="157">
        <v>23829193</v>
      </c>
      <c r="D7" s="157"/>
      <c r="E7" s="158">
        <v>34764473</v>
      </c>
      <c r="F7" s="159">
        <v>34764473</v>
      </c>
      <c r="G7" s="159">
        <v>-4939430</v>
      </c>
      <c r="H7" s="159">
        <v>68391</v>
      </c>
      <c r="I7" s="159">
        <v>44447</v>
      </c>
      <c r="J7" s="159">
        <v>-4826592</v>
      </c>
      <c r="K7" s="159">
        <v>1121820</v>
      </c>
      <c r="L7" s="159">
        <v>593617</v>
      </c>
      <c r="M7" s="159"/>
      <c r="N7" s="159">
        <v>1715437</v>
      </c>
      <c r="O7" s="159"/>
      <c r="P7" s="159"/>
      <c r="Q7" s="159"/>
      <c r="R7" s="159"/>
      <c r="S7" s="159"/>
      <c r="T7" s="159"/>
      <c r="U7" s="159"/>
      <c r="V7" s="159"/>
      <c r="W7" s="159">
        <v>-3111155</v>
      </c>
      <c r="X7" s="159">
        <v>24492000</v>
      </c>
      <c r="Y7" s="159">
        <v>-27603155</v>
      </c>
      <c r="Z7" s="141">
        <v>-112.7</v>
      </c>
      <c r="AA7" s="225">
        <v>34764473</v>
      </c>
    </row>
    <row r="8" spans="1:27" ht="12.75">
      <c r="A8" s="138" t="s">
        <v>77</v>
      </c>
      <c r="B8" s="136"/>
      <c r="C8" s="155">
        <v>5143803</v>
      </c>
      <c r="D8" s="155"/>
      <c r="E8" s="156">
        <v>25110990</v>
      </c>
      <c r="F8" s="60">
        <v>25110990</v>
      </c>
      <c r="G8" s="60">
        <v>46907</v>
      </c>
      <c r="H8" s="60">
        <v>20887</v>
      </c>
      <c r="I8" s="60"/>
      <c r="J8" s="60">
        <v>67794</v>
      </c>
      <c r="K8" s="60">
        <v>486061</v>
      </c>
      <c r="L8" s="60">
        <v>34575</v>
      </c>
      <c r="M8" s="60">
        <v>5990</v>
      </c>
      <c r="N8" s="60">
        <v>526626</v>
      </c>
      <c r="O8" s="60"/>
      <c r="P8" s="60"/>
      <c r="Q8" s="60"/>
      <c r="R8" s="60"/>
      <c r="S8" s="60"/>
      <c r="T8" s="60"/>
      <c r="U8" s="60"/>
      <c r="V8" s="60"/>
      <c r="W8" s="60">
        <v>594420</v>
      </c>
      <c r="X8" s="60"/>
      <c r="Y8" s="60">
        <v>594420</v>
      </c>
      <c r="Z8" s="140"/>
      <c r="AA8" s="62">
        <v>25110990</v>
      </c>
    </row>
    <row r="9" spans="1:27" ht="12.75">
      <c r="A9" s="135" t="s">
        <v>78</v>
      </c>
      <c r="B9" s="136"/>
      <c r="C9" s="153">
        <f aca="true" t="shared" si="1" ref="C9:Y9">SUM(C10:C14)</f>
        <v>69447666</v>
      </c>
      <c r="D9" s="153">
        <f>SUM(D10:D14)</f>
        <v>0</v>
      </c>
      <c r="E9" s="154">
        <f t="shared" si="1"/>
        <v>68684357</v>
      </c>
      <c r="F9" s="100">
        <f t="shared" si="1"/>
        <v>68684357</v>
      </c>
      <c r="G9" s="100">
        <f t="shared" si="1"/>
        <v>-3583966</v>
      </c>
      <c r="H9" s="100">
        <f t="shared" si="1"/>
        <v>3912676</v>
      </c>
      <c r="I9" s="100">
        <f t="shared" si="1"/>
        <v>6087260</v>
      </c>
      <c r="J9" s="100">
        <f t="shared" si="1"/>
        <v>6415970</v>
      </c>
      <c r="K9" s="100">
        <f t="shared" si="1"/>
        <v>4092484</v>
      </c>
      <c r="L9" s="100">
        <f t="shared" si="1"/>
        <v>593867</v>
      </c>
      <c r="M9" s="100">
        <f t="shared" si="1"/>
        <v>2495913</v>
      </c>
      <c r="N9" s="100">
        <f t="shared" si="1"/>
        <v>7182264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13598234</v>
      </c>
      <c r="X9" s="100">
        <f t="shared" si="1"/>
        <v>26886000</v>
      </c>
      <c r="Y9" s="100">
        <f t="shared" si="1"/>
        <v>-13287766</v>
      </c>
      <c r="Z9" s="137">
        <f>+IF(X9&lt;&gt;0,+(Y9/X9)*100,0)</f>
        <v>-49.422621438666965</v>
      </c>
      <c r="AA9" s="102">
        <f>SUM(AA10:AA14)</f>
        <v>68684357</v>
      </c>
    </row>
    <row r="10" spans="1:27" ht="12.75">
      <c r="A10" s="138" t="s">
        <v>79</v>
      </c>
      <c r="B10" s="136"/>
      <c r="C10" s="155">
        <v>10800630</v>
      </c>
      <c r="D10" s="155"/>
      <c r="E10" s="156">
        <v>39268557</v>
      </c>
      <c r="F10" s="60">
        <v>39268557</v>
      </c>
      <c r="G10" s="60">
        <v>-32850</v>
      </c>
      <c r="H10" s="60">
        <v>774054</v>
      </c>
      <c r="I10" s="60">
        <v>3224708</v>
      </c>
      <c r="J10" s="60">
        <v>3965912</v>
      </c>
      <c r="K10" s="60">
        <v>110490</v>
      </c>
      <c r="L10" s="60"/>
      <c r="M10" s="60">
        <v>763575</v>
      </c>
      <c r="N10" s="60">
        <v>874065</v>
      </c>
      <c r="O10" s="60"/>
      <c r="P10" s="60"/>
      <c r="Q10" s="60"/>
      <c r="R10" s="60"/>
      <c r="S10" s="60"/>
      <c r="T10" s="60"/>
      <c r="U10" s="60"/>
      <c r="V10" s="60"/>
      <c r="W10" s="60">
        <v>4839977</v>
      </c>
      <c r="X10" s="60">
        <v>6252000</v>
      </c>
      <c r="Y10" s="60">
        <v>-1412023</v>
      </c>
      <c r="Z10" s="140">
        <v>-22.59</v>
      </c>
      <c r="AA10" s="62">
        <v>39268557</v>
      </c>
    </row>
    <row r="11" spans="1:27" ht="12.75">
      <c r="A11" s="138" t="s">
        <v>80</v>
      </c>
      <c r="B11" s="136"/>
      <c r="C11" s="155">
        <v>29669038</v>
      </c>
      <c r="D11" s="155"/>
      <c r="E11" s="156">
        <v>9000000</v>
      </c>
      <c r="F11" s="60">
        <v>9000000</v>
      </c>
      <c r="G11" s="60">
        <v>-3207615</v>
      </c>
      <c r="H11" s="60">
        <v>3138622</v>
      </c>
      <c r="I11" s="60">
        <v>2337627</v>
      </c>
      <c r="J11" s="60">
        <v>2268634</v>
      </c>
      <c r="K11" s="60"/>
      <c r="L11" s="60">
        <v>593867</v>
      </c>
      <c r="M11" s="60">
        <v>830255</v>
      </c>
      <c r="N11" s="60">
        <v>1424122</v>
      </c>
      <c r="O11" s="60"/>
      <c r="P11" s="60"/>
      <c r="Q11" s="60"/>
      <c r="R11" s="60"/>
      <c r="S11" s="60"/>
      <c r="T11" s="60"/>
      <c r="U11" s="60"/>
      <c r="V11" s="60"/>
      <c r="W11" s="60">
        <v>3692756</v>
      </c>
      <c r="X11" s="60">
        <v>10308000</v>
      </c>
      <c r="Y11" s="60">
        <v>-6615244</v>
      </c>
      <c r="Z11" s="140">
        <v>-64.18</v>
      </c>
      <c r="AA11" s="62">
        <v>9000000</v>
      </c>
    </row>
    <row r="12" spans="1:27" ht="12.75">
      <c r="A12" s="138" t="s">
        <v>81</v>
      </c>
      <c r="B12" s="136"/>
      <c r="C12" s="155">
        <v>8392867</v>
      </c>
      <c r="D12" s="155"/>
      <c r="E12" s="156">
        <v>8750000</v>
      </c>
      <c r="F12" s="60">
        <v>8750000</v>
      </c>
      <c r="G12" s="60">
        <v>-343501</v>
      </c>
      <c r="H12" s="60"/>
      <c r="I12" s="60">
        <v>524925</v>
      </c>
      <c r="J12" s="60">
        <v>181424</v>
      </c>
      <c r="K12" s="60">
        <v>143189</v>
      </c>
      <c r="L12" s="60"/>
      <c r="M12" s="60">
        <v>902083</v>
      </c>
      <c r="N12" s="60">
        <v>1045272</v>
      </c>
      <c r="O12" s="60"/>
      <c r="P12" s="60"/>
      <c r="Q12" s="60"/>
      <c r="R12" s="60"/>
      <c r="S12" s="60"/>
      <c r="T12" s="60"/>
      <c r="U12" s="60"/>
      <c r="V12" s="60"/>
      <c r="W12" s="60">
        <v>1226696</v>
      </c>
      <c r="X12" s="60">
        <v>1686000</v>
      </c>
      <c r="Y12" s="60">
        <v>-459304</v>
      </c>
      <c r="Z12" s="140">
        <v>-27.24</v>
      </c>
      <c r="AA12" s="62">
        <v>8750000</v>
      </c>
    </row>
    <row r="13" spans="1:27" ht="12.75">
      <c r="A13" s="138" t="s">
        <v>82</v>
      </c>
      <c r="B13" s="136"/>
      <c r="C13" s="155">
        <v>20585131</v>
      </c>
      <c r="D13" s="155"/>
      <c r="E13" s="156">
        <v>11665800</v>
      </c>
      <c r="F13" s="60">
        <v>11665800</v>
      </c>
      <c r="G13" s="60"/>
      <c r="H13" s="60"/>
      <c r="I13" s="60"/>
      <c r="J13" s="60"/>
      <c r="K13" s="60">
        <v>3838805</v>
      </c>
      <c r="L13" s="60"/>
      <c r="M13" s="60"/>
      <c r="N13" s="60">
        <v>3838805</v>
      </c>
      <c r="O13" s="60"/>
      <c r="P13" s="60"/>
      <c r="Q13" s="60"/>
      <c r="R13" s="60"/>
      <c r="S13" s="60"/>
      <c r="T13" s="60"/>
      <c r="U13" s="60"/>
      <c r="V13" s="60"/>
      <c r="W13" s="60">
        <v>3838805</v>
      </c>
      <c r="X13" s="60">
        <v>8640000</v>
      </c>
      <c r="Y13" s="60">
        <v>-4801195</v>
      </c>
      <c r="Z13" s="140">
        <v>-55.57</v>
      </c>
      <c r="AA13" s="62">
        <v>11665800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268221169</v>
      </c>
      <c r="D15" s="153">
        <f>SUM(D16:D18)</f>
        <v>0</v>
      </c>
      <c r="E15" s="154">
        <f t="shared" si="2"/>
        <v>269051795</v>
      </c>
      <c r="F15" s="100">
        <f t="shared" si="2"/>
        <v>269051795</v>
      </c>
      <c r="G15" s="100">
        <f t="shared" si="2"/>
        <v>-32402619</v>
      </c>
      <c r="H15" s="100">
        <f t="shared" si="2"/>
        <v>23798371</v>
      </c>
      <c r="I15" s="100">
        <f t="shared" si="2"/>
        <v>39617705</v>
      </c>
      <c r="J15" s="100">
        <f t="shared" si="2"/>
        <v>31013457</v>
      </c>
      <c r="K15" s="100">
        <f t="shared" si="2"/>
        <v>26325196</v>
      </c>
      <c r="L15" s="100">
        <f t="shared" si="2"/>
        <v>5276715</v>
      </c>
      <c r="M15" s="100">
        <f t="shared" si="2"/>
        <v>13841957</v>
      </c>
      <c r="N15" s="100">
        <f t="shared" si="2"/>
        <v>45443868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76457325</v>
      </c>
      <c r="X15" s="100">
        <f t="shared" si="2"/>
        <v>59112000</v>
      </c>
      <c r="Y15" s="100">
        <f t="shared" si="2"/>
        <v>17345325</v>
      </c>
      <c r="Z15" s="137">
        <f>+IF(X15&lt;&gt;0,+(Y15/X15)*100,0)</f>
        <v>29.343153674380833</v>
      </c>
      <c r="AA15" s="102">
        <f>SUM(AA16:AA18)</f>
        <v>269051795</v>
      </c>
    </row>
    <row r="16" spans="1:27" ht="12.75">
      <c r="A16" s="138" t="s">
        <v>85</v>
      </c>
      <c r="B16" s="136"/>
      <c r="C16" s="155">
        <v>53910917</v>
      </c>
      <c r="D16" s="155"/>
      <c r="E16" s="156">
        <v>45257000</v>
      </c>
      <c r="F16" s="60">
        <v>45257000</v>
      </c>
      <c r="G16" s="60">
        <v>-18816785</v>
      </c>
      <c r="H16" s="60">
        <v>4101935</v>
      </c>
      <c r="I16" s="60">
        <v>12987022</v>
      </c>
      <c r="J16" s="60">
        <v>-1727828</v>
      </c>
      <c r="K16" s="60">
        <v>5151240</v>
      </c>
      <c r="L16" s="60">
        <v>64209</v>
      </c>
      <c r="M16" s="60">
        <v>474620</v>
      </c>
      <c r="N16" s="60">
        <v>5690069</v>
      </c>
      <c r="O16" s="60"/>
      <c r="P16" s="60"/>
      <c r="Q16" s="60"/>
      <c r="R16" s="60"/>
      <c r="S16" s="60"/>
      <c r="T16" s="60"/>
      <c r="U16" s="60"/>
      <c r="V16" s="60"/>
      <c r="W16" s="60">
        <v>3962241</v>
      </c>
      <c r="X16" s="60">
        <v>32874000</v>
      </c>
      <c r="Y16" s="60">
        <v>-28911759</v>
      </c>
      <c r="Z16" s="140">
        <v>-87.95</v>
      </c>
      <c r="AA16" s="62">
        <v>45257000</v>
      </c>
    </row>
    <row r="17" spans="1:27" ht="12.75">
      <c r="A17" s="138" t="s">
        <v>86</v>
      </c>
      <c r="B17" s="136"/>
      <c r="C17" s="155">
        <v>213996818</v>
      </c>
      <c r="D17" s="155"/>
      <c r="E17" s="156">
        <v>221444795</v>
      </c>
      <c r="F17" s="60">
        <v>221444795</v>
      </c>
      <c r="G17" s="60">
        <v>-13585834</v>
      </c>
      <c r="H17" s="60">
        <v>19696436</v>
      </c>
      <c r="I17" s="60">
        <v>26630683</v>
      </c>
      <c r="J17" s="60">
        <v>32741285</v>
      </c>
      <c r="K17" s="60">
        <v>21076483</v>
      </c>
      <c r="L17" s="60">
        <v>4749809</v>
      </c>
      <c r="M17" s="60">
        <v>12783854</v>
      </c>
      <c r="N17" s="60">
        <v>38610146</v>
      </c>
      <c r="O17" s="60"/>
      <c r="P17" s="60"/>
      <c r="Q17" s="60"/>
      <c r="R17" s="60"/>
      <c r="S17" s="60"/>
      <c r="T17" s="60"/>
      <c r="U17" s="60"/>
      <c r="V17" s="60"/>
      <c r="W17" s="60">
        <v>71351431</v>
      </c>
      <c r="X17" s="60">
        <v>25986000</v>
      </c>
      <c r="Y17" s="60">
        <v>45365431</v>
      </c>
      <c r="Z17" s="140">
        <v>174.58</v>
      </c>
      <c r="AA17" s="62">
        <v>221444795</v>
      </c>
    </row>
    <row r="18" spans="1:27" ht="12.75">
      <c r="A18" s="138" t="s">
        <v>87</v>
      </c>
      <c r="B18" s="136"/>
      <c r="C18" s="155">
        <v>313434</v>
      </c>
      <c r="D18" s="155"/>
      <c r="E18" s="156">
        <v>2350000</v>
      </c>
      <c r="F18" s="60">
        <v>2350000</v>
      </c>
      <c r="G18" s="60"/>
      <c r="H18" s="60"/>
      <c r="I18" s="60"/>
      <c r="J18" s="60"/>
      <c r="K18" s="60">
        <v>97473</v>
      </c>
      <c r="L18" s="60">
        <v>462697</v>
      </c>
      <c r="M18" s="60">
        <v>583483</v>
      </c>
      <c r="N18" s="60">
        <v>1143653</v>
      </c>
      <c r="O18" s="60"/>
      <c r="P18" s="60"/>
      <c r="Q18" s="60"/>
      <c r="R18" s="60"/>
      <c r="S18" s="60"/>
      <c r="T18" s="60"/>
      <c r="U18" s="60"/>
      <c r="V18" s="60"/>
      <c r="W18" s="60">
        <v>1143653</v>
      </c>
      <c r="X18" s="60">
        <v>252000</v>
      </c>
      <c r="Y18" s="60">
        <v>891653</v>
      </c>
      <c r="Z18" s="140">
        <v>353.83</v>
      </c>
      <c r="AA18" s="62">
        <v>2350000</v>
      </c>
    </row>
    <row r="19" spans="1:27" ht="12.75">
      <c r="A19" s="135" t="s">
        <v>88</v>
      </c>
      <c r="B19" s="142"/>
      <c r="C19" s="153">
        <f aca="true" t="shared" si="3" ref="C19:Y19">SUM(C20:C23)</f>
        <v>226939794</v>
      </c>
      <c r="D19" s="153">
        <f>SUM(D20:D23)</f>
        <v>0</v>
      </c>
      <c r="E19" s="154">
        <f t="shared" si="3"/>
        <v>164373655</v>
      </c>
      <c r="F19" s="100">
        <f t="shared" si="3"/>
        <v>164373655</v>
      </c>
      <c r="G19" s="100">
        <f t="shared" si="3"/>
        <v>4455356</v>
      </c>
      <c r="H19" s="100">
        <f t="shared" si="3"/>
        <v>17036018</v>
      </c>
      <c r="I19" s="100">
        <f t="shared" si="3"/>
        <v>10027352</v>
      </c>
      <c r="J19" s="100">
        <f t="shared" si="3"/>
        <v>31518726</v>
      </c>
      <c r="K19" s="100">
        <f t="shared" si="3"/>
        <v>4169222</v>
      </c>
      <c r="L19" s="100">
        <f t="shared" si="3"/>
        <v>17278364</v>
      </c>
      <c r="M19" s="100">
        <f t="shared" si="3"/>
        <v>13585786</v>
      </c>
      <c r="N19" s="100">
        <f t="shared" si="3"/>
        <v>35033372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66552098</v>
      </c>
      <c r="X19" s="100">
        <f t="shared" si="3"/>
        <v>130092000</v>
      </c>
      <c r="Y19" s="100">
        <f t="shared" si="3"/>
        <v>-63539902</v>
      </c>
      <c r="Z19" s="137">
        <f>+IF(X19&lt;&gt;0,+(Y19/X19)*100,0)</f>
        <v>-48.84228238477385</v>
      </c>
      <c r="AA19" s="102">
        <f>SUM(AA20:AA23)</f>
        <v>164373655</v>
      </c>
    </row>
    <row r="20" spans="1:27" ht="12.75">
      <c r="A20" s="138" t="s">
        <v>89</v>
      </c>
      <c r="B20" s="136"/>
      <c r="C20" s="155">
        <v>108120631</v>
      </c>
      <c r="D20" s="155"/>
      <c r="E20" s="156">
        <v>53740920</v>
      </c>
      <c r="F20" s="60">
        <v>53740920</v>
      </c>
      <c r="G20" s="60">
        <v>746415</v>
      </c>
      <c r="H20" s="60">
        <v>11104795</v>
      </c>
      <c r="I20" s="60">
        <v>2833676</v>
      </c>
      <c r="J20" s="60">
        <v>14684886</v>
      </c>
      <c r="K20" s="60">
        <v>43854</v>
      </c>
      <c r="L20" s="60">
        <v>8234881</v>
      </c>
      <c r="M20" s="60">
        <v>2969591</v>
      </c>
      <c r="N20" s="60">
        <v>11248326</v>
      </c>
      <c r="O20" s="60"/>
      <c r="P20" s="60"/>
      <c r="Q20" s="60"/>
      <c r="R20" s="60"/>
      <c r="S20" s="60"/>
      <c r="T20" s="60"/>
      <c r="U20" s="60"/>
      <c r="V20" s="60"/>
      <c r="W20" s="60">
        <v>25933212</v>
      </c>
      <c r="X20" s="60">
        <v>48744000</v>
      </c>
      <c r="Y20" s="60">
        <v>-22810788</v>
      </c>
      <c r="Z20" s="140">
        <v>-46.8</v>
      </c>
      <c r="AA20" s="62">
        <v>53740920</v>
      </c>
    </row>
    <row r="21" spans="1:27" ht="12.75">
      <c r="A21" s="138" t="s">
        <v>90</v>
      </c>
      <c r="B21" s="136"/>
      <c r="C21" s="155">
        <v>59634353</v>
      </c>
      <c r="D21" s="155"/>
      <c r="E21" s="156">
        <v>66471583</v>
      </c>
      <c r="F21" s="60">
        <v>66471583</v>
      </c>
      <c r="G21" s="60"/>
      <c r="H21" s="60">
        <v>3565872</v>
      </c>
      <c r="I21" s="60">
        <v>6970984</v>
      </c>
      <c r="J21" s="60">
        <v>10536856</v>
      </c>
      <c r="K21" s="60">
        <v>2409573</v>
      </c>
      <c r="L21" s="60">
        <v>5188834</v>
      </c>
      <c r="M21" s="60">
        <v>8128175</v>
      </c>
      <c r="N21" s="60">
        <v>15726582</v>
      </c>
      <c r="O21" s="60"/>
      <c r="P21" s="60"/>
      <c r="Q21" s="60"/>
      <c r="R21" s="60"/>
      <c r="S21" s="60"/>
      <c r="T21" s="60"/>
      <c r="U21" s="60"/>
      <c r="V21" s="60"/>
      <c r="W21" s="60">
        <v>26263438</v>
      </c>
      <c r="X21" s="60">
        <v>32844000</v>
      </c>
      <c r="Y21" s="60">
        <v>-6580562</v>
      </c>
      <c r="Z21" s="140">
        <v>-20.04</v>
      </c>
      <c r="AA21" s="62">
        <v>66471583</v>
      </c>
    </row>
    <row r="22" spans="1:27" ht="12.75">
      <c r="A22" s="138" t="s">
        <v>91</v>
      </c>
      <c r="B22" s="136"/>
      <c r="C22" s="157">
        <v>25570137</v>
      </c>
      <c r="D22" s="157"/>
      <c r="E22" s="158">
        <v>40311152</v>
      </c>
      <c r="F22" s="159">
        <v>40311152</v>
      </c>
      <c r="G22" s="159"/>
      <c r="H22" s="159">
        <v>2002483</v>
      </c>
      <c r="I22" s="159">
        <v>222692</v>
      </c>
      <c r="J22" s="159">
        <v>2225175</v>
      </c>
      <c r="K22" s="159">
        <v>1566173</v>
      </c>
      <c r="L22" s="159">
        <v>2529857</v>
      </c>
      <c r="M22" s="159">
        <v>2488020</v>
      </c>
      <c r="N22" s="159">
        <v>6584050</v>
      </c>
      <c r="O22" s="159"/>
      <c r="P22" s="159"/>
      <c r="Q22" s="159"/>
      <c r="R22" s="159"/>
      <c r="S22" s="159"/>
      <c r="T22" s="159"/>
      <c r="U22" s="159"/>
      <c r="V22" s="159"/>
      <c r="W22" s="159">
        <v>8809225</v>
      </c>
      <c r="X22" s="159">
        <v>32424000</v>
      </c>
      <c r="Y22" s="159">
        <v>-23614775</v>
      </c>
      <c r="Z22" s="141">
        <v>-72.83</v>
      </c>
      <c r="AA22" s="225">
        <v>40311152</v>
      </c>
    </row>
    <row r="23" spans="1:27" ht="12.75">
      <c r="A23" s="138" t="s">
        <v>92</v>
      </c>
      <c r="B23" s="136"/>
      <c r="C23" s="155">
        <v>33614673</v>
      </c>
      <c r="D23" s="155"/>
      <c r="E23" s="156">
        <v>3850000</v>
      </c>
      <c r="F23" s="60">
        <v>3850000</v>
      </c>
      <c r="G23" s="60">
        <v>3708941</v>
      </c>
      <c r="H23" s="60">
        <v>362868</v>
      </c>
      <c r="I23" s="60"/>
      <c r="J23" s="60">
        <v>4071809</v>
      </c>
      <c r="K23" s="60">
        <v>149622</v>
      </c>
      <c r="L23" s="60">
        <v>1324792</v>
      </c>
      <c r="M23" s="60"/>
      <c r="N23" s="60">
        <v>1474414</v>
      </c>
      <c r="O23" s="60"/>
      <c r="P23" s="60"/>
      <c r="Q23" s="60"/>
      <c r="R23" s="60"/>
      <c r="S23" s="60"/>
      <c r="T23" s="60"/>
      <c r="U23" s="60"/>
      <c r="V23" s="60"/>
      <c r="W23" s="60">
        <v>5546223</v>
      </c>
      <c r="X23" s="60">
        <v>16080000</v>
      </c>
      <c r="Y23" s="60">
        <v>-10533777</v>
      </c>
      <c r="Z23" s="140">
        <v>-65.51</v>
      </c>
      <c r="AA23" s="62">
        <v>3850000</v>
      </c>
    </row>
    <row r="24" spans="1:27" ht="12.75">
      <c r="A24" s="135" t="s">
        <v>93</v>
      </c>
      <c r="B24" s="142"/>
      <c r="C24" s="153">
        <v>311501</v>
      </c>
      <c r="D24" s="153"/>
      <c r="E24" s="154">
        <v>4829876</v>
      </c>
      <c r="F24" s="100">
        <v>4829876</v>
      </c>
      <c r="G24" s="100"/>
      <c r="H24" s="100">
        <v>165300</v>
      </c>
      <c r="I24" s="100">
        <v>320805</v>
      </c>
      <c r="J24" s="100">
        <v>486105</v>
      </c>
      <c r="K24" s="100">
        <v>1600577</v>
      </c>
      <c r="L24" s="100">
        <v>339350</v>
      </c>
      <c r="M24" s="100">
        <v>1306418</v>
      </c>
      <c r="N24" s="100">
        <v>3246345</v>
      </c>
      <c r="O24" s="100"/>
      <c r="P24" s="100"/>
      <c r="Q24" s="100"/>
      <c r="R24" s="100"/>
      <c r="S24" s="100"/>
      <c r="T24" s="100"/>
      <c r="U24" s="100"/>
      <c r="V24" s="100"/>
      <c r="W24" s="100">
        <v>3732450</v>
      </c>
      <c r="X24" s="100"/>
      <c r="Y24" s="100">
        <v>3732450</v>
      </c>
      <c r="Z24" s="137"/>
      <c r="AA24" s="102">
        <v>4829876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594892444</v>
      </c>
      <c r="D25" s="217">
        <f>+D5+D9+D15+D19+D24</f>
        <v>0</v>
      </c>
      <c r="E25" s="230">
        <f t="shared" si="4"/>
        <v>571382146</v>
      </c>
      <c r="F25" s="219">
        <f t="shared" si="4"/>
        <v>571382146</v>
      </c>
      <c r="G25" s="219">
        <f t="shared" si="4"/>
        <v>-36423752</v>
      </c>
      <c r="H25" s="219">
        <f t="shared" si="4"/>
        <v>45001643</v>
      </c>
      <c r="I25" s="219">
        <f t="shared" si="4"/>
        <v>56116409</v>
      </c>
      <c r="J25" s="219">
        <f t="shared" si="4"/>
        <v>64694300</v>
      </c>
      <c r="K25" s="219">
        <f t="shared" si="4"/>
        <v>37878008</v>
      </c>
      <c r="L25" s="219">
        <f t="shared" si="4"/>
        <v>24116488</v>
      </c>
      <c r="M25" s="219">
        <f t="shared" si="4"/>
        <v>31260663</v>
      </c>
      <c r="N25" s="219">
        <f t="shared" si="4"/>
        <v>93255159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157949459</v>
      </c>
      <c r="X25" s="219">
        <f t="shared" si="4"/>
        <v>281436000</v>
      </c>
      <c r="Y25" s="219">
        <f t="shared" si="4"/>
        <v>-123486541</v>
      </c>
      <c r="Z25" s="231">
        <f>+IF(X25&lt;&gt;0,+(Y25/X25)*100,0)</f>
        <v>-43.877308162424136</v>
      </c>
      <c r="AA25" s="232">
        <f>+AA5+AA9+AA15+AA19+AA24</f>
        <v>571382146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338995132</v>
      </c>
      <c r="D28" s="155"/>
      <c r="E28" s="156">
        <v>404341227</v>
      </c>
      <c r="F28" s="60">
        <v>404341227</v>
      </c>
      <c r="G28" s="60">
        <v>-17065419</v>
      </c>
      <c r="H28" s="60">
        <v>29901138</v>
      </c>
      <c r="I28" s="60">
        <v>38746191</v>
      </c>
      <c r="J28" s="60">
        <v>51581910</v>
      </c>
      <c r="K28" s="60">
        <v>28299107</v>
      </c>
      <c r="L28" s="60">
        <v>14177365</v>
      </c>
      <c r="M28" s="60">
        <v>17223978</v>
      </c>
      <c r="N28" s="60">
        <v>59700450</v>
      </c>
      <c r="O28" s="60"/>
      <c r="P28" s="60"/>
      <c r="Q28" s="60"/>
      <c r="R28" s="60"/>
      <c r="S28" s="60"/>
      <c r="T28" s="60"/>
      <c r="U28" s="60"/>
      <c r="V28" s="60"/>
      <c r="W28" s="60">
        <v>111282360</v>
      </c>
      <c r="X28" s="60">
        <v>202170000</v>
      </c>
      <c r="Y28" s="60">
        <v>-90887640</v>
      </c>
      <c r="Z28" s="140">
        <v>-44.96</v>
      </c>
      <c r="AA28" s="155">
        <v>404341227</v>
      </c>
    </row>
    <row r="29" spans="1:27" ht="12.75">
      <c r="A29" s="234" t="s">
        <v>134</v>
      </c>
      <c r="B29" s="136"/>
      <c r="C29" s="155">
        <v>24750789</v>
      </c>
      <c r="D29" s="155"/>
      <c r="E29" s="156">
        <v>2000000</v>
      </c>
      <c r="F29" s="60">
        <v>2000000</v>
      </c>
      <c r="G29" s="60">
        <v>-13628943</v>
      </c>
      <c r="H29" s="60">
        <v>32850</v>
      </c>
      <c r="I29" s="60">
        <v>12662854</v>
      </c>
      <c r="J29" s="60">
        <v>-933239</v>
      </c>
      <c r="K29" s="60">
        <v>3679566</v>
      </c>
      <c r="L29" s="60"/>
      <c r="M29" s="60">
        <v>474620</v>
      </c>
      <c r="N29" s="60">
        <v>4154186</v>
      </c>
      <c r="O29" s="60"/>
      <c r="P29" s="60"/>
      <c r="Q29" s="60"/>
      <c r="R29" s="60"/>
      <c r="S29" s="60"/>
      <c r="T29" s="60"/>
      <c r="U29" s="60"/>
      <c r="V29" s="60"/>
      <c r="W29" s="60">
        <v>3220947</v>
      </c>
      <c r="X29" s="60"/>
      <c r="Y29" s="60">
        <v>3220947</v>
      </c>
      <c r="Z29" s="140"/>
      <c r="AA29" s="62">
        <v>2000000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363745921</v>
      </c>
      <c r="D32" s="210">
        <f>SUM(D28:D31)</f>
        <v>0</v>
      </c>
      <c r="E32" s="211">
        <f t="shared" si="5"/>
        <v>406341227</v>
      </c>
      <c r="F32" s="77">
        <f t="shared" si="5"/>
        <v>406341227</v>
      </c>
      <c r="G32" s="77">
        <f t="shared" si="5"/>
        <v>-30694362</v>
      </c>
      <c r="H32" s="77">
        <f t="shared" si="5"/>
        <v>29933988</v>
      </c>
      <c r="I32" s="77">
        <f t="shared" si="5"/>
        <v>51409045</v>
      </c>
      <c r="J32" s="77">
        <f t="shared" si="5"/>
        <v>50648671</v>
      </c>
      <c r="K32" s="77">
        <f t="shared" si="5"/>
        <v>31978673</v>
      </c>
      <c r="L32" s="77">
        <f t="shared" si="5"/>
        <v>14177365</v>
      </c>
      <c r="M32" s="77">
        <f t="shared" si="5"/>
        <v>17698598</v>
      </c>
      <c r="N32" s="77">
        <f t="shared" si="5"/>
        <v>63854636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114503307</v>
      </c>
      <c r="X32" s="77">
        <f t="shared" si="5"/>
        <v>202170000</v>
      </c>
      <c r="Y32" s="77">
        <f t="shared" si="5"/>
        <v>-87666693</v>
      </c>
      <c r="Z32" s="212">
        <f>+IF(X32&lt;&gt;0,+(Y32/X32)*100,0)</f>
        <v>-43.36285947469951</v>
      </c>
      <c r="AA32" s="79">
        <f>SUM(AA28:AA31)</f>
        <v>406341227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88896143</v>
      </c>
      <c r="D34" s="155"/>
      <c r="E34" s="156">
        <v>42040920</v>
      </c>
      <c r="F34" s="60">
        <v>42040920</v>
      </c>
      <c r="G34" s="60">
        <v>448344</v>
      </c>
      <c r="H34" s="60">
        <v>10959116</v>
      </c>
      <c r="I34" s="60">
        <v>2820500</v>
      </c>
      <c r="J34" s="60">
        <v>14227960</v>
      </c>
      <c r="K34" s="60"/>
      <c r="L34" s="60">
        <v>3438962</v>
      </c>
      <c r="M34" s="60">
        <v>623081</v>
      </c>
      <c r="N34" s="60">
        <v>4062043</v>
      </c>
      <c r="O34" s="60"/>
      <c r="P34" s="60"/>
      <c r="Q34" s="60"/>
      <c r="R34" s="60"/>
      <c r="S34" s="60"/>
      <c r="T34" s="60"/>
      <c r="U34" s="60"/>
      <c r="V34" s="60"/>
      <c r="W34" s="60">
        <v>18290003</v>
      </c>
      <c r="X34" s="60">
        <v>21018000</v>
      </c>
      <c r="Y34" s="60">
        <v>-2727997</v>
      </c>
      <c r="Z34" s="140">
        <v>-12.98</v>
      </c>
      <c r="AA34" s="62">
        <v>42040920</v>
      </c>
    </row>
    <row r="35" spans="1:27" ht="12.75">
      <c r="A35" s="237" t="s">
        <v>53</v>
      </c>
      <c r="B35" s="136"/>
      <c r="C35" s="155">
        <v>142250380</v>
      </c>
      <c r="D35" s="155"/>
      <c r="E35" s="156">
        <v>122999999</v>
      </c>
      <c r="F35" s="60">
        <v>122999999</v>
      </c>
      <c r="G35" s="60">
        <v>-6177734</v>
      </c>
      <c r="H35" s="60">
        <v>4108539</v>
      </c>
      <c r="I35" s="60">
        <v>1886864</v>
      </c>
      <c r="J35" s="60">
        <v>-182331</v>
      </c>
      <c r="K35" s="60">
        <v>5899335</v>
      </c>
      <c r="L35" s="60">
        <v>6500161</v>
      </c>
      <c r="M35" s="60">
        <v>12938982</v>
      </c>
      <c r="N35" s="60">
        <v>25338478</v>
      </c>
      <c r="O35" s="60"/>
      <c r="P35" s="60"/>
      <c r="Q35" s="60"/>
      <c r="R35" s="60"/>
      <c r="S35" s="60"/>
      <c r="T35" s="60"/>
      <c r="U35" s="60"/>
      <c r="V35" s="60"/>
      <c r="W35" s="60">
        <v>25156147</v>
      </c>
      <c r="X35" s="60">
        <v>60000000</v>
      </c>
      <c r="Y35" s="60">
        <v>-34843853</v>
      </c>
      <c r="Z35" s="140">
        <v>-58.07</v>
      </c>
      <c r="AA35" s="62">
        <v>122999999</v>
      </c>
    </row>
    <row r="36" spans="1:27" ht="12.75">
      <c r="A36" s="238" t="s">
        <v>139</v>
      </c>
      <c r="B36" s="149"/>
      <c r="C36" s="222">
        <f aca="true" t="shared" si="6" ref="C36:Y36">SUM(C32:C35)</f>
        <v>594892444</v>
      </c>
      <c r="D36" s="222">
        <f>SUM(D32:D35)</f>
        <v>0</v>
      </c>
      <c r="E36" s="218">
        <f t="shared" si="6"/>
        <v>571382146</v>
      </c>
      <c r="F36" s="220">
        <f t="shared" si="6"/>
        <v>571382146</v>
      </c>
      <c r="G36" s="220">
        <f t="shared" si="6"/>
        <v>-36423752</v>
      </c>
      <c r="H36" s="220">
        <f t="shared" si="6"/>
        <v>45001643</v>
      </c>
      <c r="I36" s="220">
        <f t="shared" si="6"/>
        <v>56116409</v>
      </c>
      <c r="J36" s="220">
        <f t="shared" si="6"/>
        <v>64694300</v>
      </c>
      <c r="K36" s="220">
        <f t="shared" si="6"/>
        <v>37878008</v>
      </c>
      <c r="L36" s="220">
        <f t="shared" si="6"/>
        <v>24116488</v>
      </c>
      <c r="M36" s="220">
        <f t="shared" si="6"/>
        <v>31260661</v>
      </c>
      <c r="N36" s="220">
        <f t="shared" si="6"/>
        <v>93255157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157949457</v>
      </c>
      <c r="X36" s="220">
        <f t="shared" si="6"/>
        <v>283188000</v>
      </c>
      <c r="Y36" s="220">
        <f t="shared" si="6"/>
        <v>-125238543</v>
      </c>
      <c r="Z36" s="221">
        <f>+IF(X36&lt;&gt;0,+(Y36/X36)*100,0)</f>
        <v>-44.22452328488495</v>
      </c>
      <c r="AA36" s="239">
        <f>SUM(AA32:AA35)</f>
        <v>571382146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42737416</v>
      </c>
      <c r="D6" s="155"/>
      <c r="E6" s="59">
        <v>100000000</v>
      </c>
      <c r="F6" s="60">
        <v>100000000</v>
      </c>
      <c r="G6" s="60">
        <v>25801833</v>
      </c>
      <c r="H6" s="60">
        <v>59801917</v>
      </c>
      <c r="I6" s="60">
        <v>117593389</v>
      </c>
      <c r="J6" s="60">
        <v>117593389</v>
      </c>
      <c r="K6" s="60">
        <v>106966589</v>
      </c>
      <c r="L6" s="60">
        <v>49268527</v>
      </c>
      <c r="M6" s="60">
        <v>223569008</v>
      </c>
      <c r="N6" s="60">
        <v>223569008</v>
      </c>
      <c r="O6" s="60"/>
      <c r="P6" s="60"/>
      <c r="Q6" s="60"/>
      <c r="R6" s="60"/>
      <c r="S6" s="60"/>
      <c r="T6" s="60"/>
      <c r="U6" s="60"/>
      <c r="V6" s="60"/>
      <c r="W6" s="60">
        <v>223569008</v>
      </c>
      <c r="X6" s="60">
        <v>50000000</v>
      </c>
      <c r="Y6" s="60">
        <v>173569008</v>
      </c>
      <c r="Z6" s="140">
        <v>347.14</v>
      </c>
      <c r="AA6" s="62">
        <v>100000000</v>
      </c>
    </row>
    <row r="7" spans="1:27" ht="12.75">
      <c r="A7" s="249" t="s">
        <v>144</v>
      </c>
      <c r="B7" s="182"/>
      <c r="C7" s="155">
        <v>430330168</v>
      </c>
      <c r="D7" s="155"/>
      <c r="E7" s="59">
        <v>639427283</v>
      </c>
      <c r="F7" s="60">
        <v>639427283</v>
      </c>
      <c r="G7" s="60">
        <v>462759963</v>
      </c>
      <c r="H7" s="60">
        <v>320126405</v>
      </c>
      <c r="I7" s="60">
        <v>348577861</v>
      </c>
      <c r="J7" s="60">
        <v>348577861</v>
      </c>
      <c r="K7" s="60">
        <v>279257505</v>
      </c>
      <c r="L7" s="60">
        <v>225068518</v>
      </c>
      <c r="M7" s="60">
        <v>331842171</v>
      </c>
      <c r="N7" s="60">
        <v>331842171</v>
      </c>
      <c r="O7" s="60"/>
      <c r="P7" s="60"/>
      <c r="Q7" s="60"/>
      <c r="R7" s="60"/>
      <c r="S7" s="60"/>
      <c r="T7" s="60"/>
      <c r="U7" s="60"/>
      <c r="V7" s="60"/>
      <c r="W7" s="60">
        <v>331842171</v>
      </c>
      <c r="X7" s="60">
        <v>319713642</v>
      </c>
      <c r="Y7" s="60">
        <v>12128529</v>
      </c>
      <c r="Z7" s="140">
        <v>3.79</v>
      </c>
      <c r="AA7" s="62">
        <v>639427283</v>
      </c>
    </row>
    <row r="8" spans="1:27" ht="12.75">
      <c r="A8" s="249" t="s">
        <v>145</v>
      </c>
      <c r="B8" s="182"/>
      <c r="C8" s="155">
        <v>1346513563</v>
      </c>
      <c r="D8" s="155"/>
      <c r="E8" s="59">
        <v>1512750100</v>
      </c>
      <c r="F8" s="60">
        <v>1512750100</v>
      </c>
      <c r="G8" s="60">
        <v>742613933</v>
      </c>
      <c r="H8" s="60">
        <v>1426971790</v>
      </c>
      <c r="I8" s="60">
        <v>1439742269</v>
      </c>
      <c r="J8" s="60">
        <v>1439742269</v>
      </c>
      <c r="K8" s="60">
        <v>1400774598</v>
      </c>
      <c r="L8" s="60">
        <v>1481153459</v>
      </c>
      <c r="M8" s="60">
        <v>774650893</v>
      </c>
      <c r="N8" s="60">
        <v>774650893</v>
      </c>
      <c r="O8" s="60"/>
      <c r="P8" s="60"/>
      <c r="Q8" s="60"/>
      <c r="R8" s="60"/>
      <c r="S8" s="60"/>
      <c r="T8" s="60"/>
      <c r="U8" s="60"/>
      <c r="V8" s="60"/>
      <c r="W8" s="60">
        <v>774650893</v>
      </c>
      <c r="X8" s="60">
        <v>756375050</v>
      </c>
      <c r="Y8" s="60">
        <v>18275843</v>
      </c>
      <c r="Z8" s="140">
        <v>2.42</v>
      </c>
      <c r="AA8" s="62">
        <v>1512750100</v>
      </c>
    </row>
    <row r="9" spans="1:27" ht="12.75">
      <c r="A9" s="249" t="s">
        <v>146</v>
      </c>
      <c r="B9" s="182"/>
      <c r="C9" s="155">
        <v>64833698</v>
      </c>
      <c r="D9" s="155"/>
      <c r="E9" s="59">
        <v>376446620</v>
      </c>
      <c r="F9" s="60">
        <v>376446620</v>
      </c>
      <c r="G9" s="60">
        <v>624990358</v>
      </c>
      <c r="H9" s="60">
        <v>50633713</v>
      </c>
      <c r="I9" s="60">
        <v>47917726</v>
      </c>
      <c r="J9" s="60">
        <v>47917726</v>
      </c>
      <c r="K9" s="60">
        <v>48636563</v>
      </c>
      <c r="L9" s="60">
        <v>52755642</v>
      </c>
      <c r="M9" s="60">
        <v>53220113</v>
      </c>
      <c r="N9" s="60">
        <v>53220113</v>
      </c>
      <c r="O9" s="60"/>
      <c r="P9" s="60"/>
      <c r="Q9" s="60"/>
      <c r="R9" s="60"/>
      <c r="S9" s="60"/>
      <c r="T9" s="60"/>
      <c r="U9" s="60"/>
      <c r="V9" s="60"/>
      <c r="W9" s="60">
        <v>53220113</v>
      </c>
      <c r="X9" s="60">
        <v>188223310</v>
      </c>
      <c r="Y9" s="60">
        <v>-135003197</v>
      </c>
      <c r="Z9" s="140">
        <v>-71.73</v>
      </c>
      <c r="AA9" s="62">
        <v>376446620</v>
      </c>
    </row>
    <row r="10" spans="1:27" ht="12.75">
      <c r="A10" s="249" t="s">
        <v>147</v>
      </c>
      <c r="B10" s="182"/>
      <c r="C10" s="155"/>
      <c r="D10" s="155"/>
      <c r="E10" s="59">
        <v>43081</v>
      </c>
      <c r="F10" s="60">
        <v>43081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21541</v>
      </c>
      <c r="Y10" s="159">
        <v>-21541</v>
      </c>
      <c r="Z10" s="141">
        <v>-100</v>
      </c>
      <c r="AA10" s="225">
        <v>43081</v>
      </c>
    </row>
    <row r="11" spans="1:27" ht="12.75">
      <c r="A11" s="249" t="s">
        <v>148</v>
      </c>
      <c r="B11" s="182"/>
      <c r="C11" s="155">
        <v>76793052</v>
      </c>
      <c r="D11" s="155"/>
      <c r="E11" s="59">
        <v>74312250</v>
      </c>
      <c r="F11" s="60">
        <v>74312250</v>
      </c>
      <c r="G11" s="60">
        <v>88105133</v>
      </c>
      <c r="H11" s="60">
        <v>68004669</v>
      </c>
      <c r="I11" s="60">
        <v>63517653</v>
      </c>
      <c r="J11" s="60">
        <v>63517653</v>
      </c>
      <c r="K11" s="60">
        <v>62537118</v>
      </c>
      <c r="L11" s="60">
        <v>62420735</v>
      </c>
      <c r="M11" s="60">
        <v>131581215</v>
      </c>
      <c r="N11" s="60">
        <v>131581215</v>
      </c>
      <c r="O11" s="60"/>
      <c r="P11" s="60"/>
      <c r="Q11" s="60"/>
      <c r="R11" s="60"/>
      <c r="S11" s="60"/>
      <c r="T11" s="60"/>
      <c r="U11" s="60"/>
      <c r="V11" s="60"/>
      <c r="W11" s="60">
        <v>131581215</v>
      </c>
      <c r="X11" s="60">
        <v>37156125</v>
      </c>
      <c r="Y11" s="60">
        <v>94425090</v>
      </c>
      <c r="Z11" s="140">
        <v>254.13</v>
      </c>
      <c r="AA11" s="62">
        <v>74312250</v>
      </c>
    </row>
    <row r="12" spans="1:27" ht="12.75">
      <c r="A12" s="250" t="s">
        <v>56</v>
      </c>
      <c r="B12" s="251"/>
      <c r="C12" s="168">
        <f aca="true" t="shared" si="0" ref="C12:Y12">SUM(C6:C11)</f>
        <v>1961207897</v>
      </c>
      <c r="D12" s="168">
        <f>SUM(D6:D11)</f>
        <v>0</v>
      </c>
      <c r="E12" s="72">
        <f t="shared" si="0"/>
        <v>2702979334</v>
      </c>
      <c r="F12" s="73">
        <f t="shared" si="0"/>
        <v>2702979334</v>
      </c>
      <c r="G12" s="73">
        <f t="shared" si="0"/>
        <v>1944271220</v>
      </c>
      <c r="H12" s="73">
        <f t="shared" si="0"/>
        <v>1925538494</v>
      </c>
      <c r="I12" s="73">
        <f t="shared" si="0"/>
        <v>2017348898</v>
      </c>
      <c r="J12" s="73">
        <f t="shared" si="0"/>
        <v>2017348898</v>
      </c>
      <c r="K12" s="73">
        <f t="shared" si="0"/>
        <v>1898172373</v>
      </c>
      <c r="L12" s="73">
        <f t="shared" si="0"/>
        <v>1870666881</v>
      </c>
      <c r="M12" s="73">
        <f t="shared" si="0"/>
        <v>1514863400</v>
      </c>
      <c r="N12" s="73">
        <f t="shared" si="0"/>
        <v>1514863400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1514863400</v>
      </c>
      <c r="X12" s="73">
        <f t="shared" si="0"/>
        <v>1351489668</v>
      </c>
      <c r="Y12" s="73">
        <f t="shared" si="0"/>
        <v>163373732</v>
      </c>
      <c r="Z12" s="170">
        <f>+IF(X12&lt;&gt;0,+(Y12/X12)*100,0)</f>
        <v>12.088418866107084</v>
      </c>
      <c r="AA12" s="74">
        <f>SUM(AA6:AA11)</f>
        <v>2702979334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9944611</v>
      </c>
      <c r="D15" s="155"/>
      <c r="E15" s="59">
        <v>9455112</v>
      </c>
      <c r="F15" s="60">
        <v>9455112</v>
      </c>
      <c r="G15" s="60">
        <v>9944611</v>
      </c>
      <c r="H15" s="60">
        <v>9944612</v>
      </c>
      <c r="I15" s="60">
        <v>9944611</v>
      </c>
      <c r="J15" s="60">
        <v>9944611</v>
      </c>
      <c r="K15" s="60">
        <v>9944611</v>
      </c>
      <c r="L15" s="60">
        <v>9944611</v>
      </c>
      <c r="M15" s="60">
        <v>12883513</v>
      </c>
      <c r="N15" s="60">
        <v>12883513</v>
      </c>
      <c r="O15" s="60"/>
      <c r="P15" s="60"/>
      <c r="Q15" s="60"/>
      <c r="R15" s="60"/>
      <c r="S15" s="60"/>
      <c r="T15" s="60"/>
      <c r="U15" s="60"/>
      <c r="V15" s="60"/>
      <c r="W15" s="60">
        <v>12883513</v>
      </c>
      <c r="X15" s="60">
        <v>4727556</v>
      </c>
      <c r="Y15" s="60">
        <v>8155957</v>
      </c>
      <c r="Z15" s="140">
        <v>172.52</v>
      </c>
      <c r="AA15" s="62">
        <v>9455112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718291602</v>
      </c>
      <c r="D17" s="155"/>
      <c r="E17" s="59">
        <v>356913816</v>
      </c>
      <c r="F17" s="60">
        <v>356913816</v>
      </c>
      <c r="G17" s="60">
        <v>718291602</v>
      </c>
      <c r="H17" s="60">
        <v>718291603</v>
      </c>
      <c r="I17" s="60">
        <v>718291602</v>
      </c>
      <c r="J17" s="60">
        <v>718291602</v>
      </c>
      <c r="K17" s="60">
        <v>718291602</v>
      </c>
      <c r="L17" s="60">
        <v>718291602</v>
      </c>
      <c r="M17" s="60">
        <v>723578000</v>
      </c>
      <c r="N17" s="60">
        <v>723578000</v>
      </c>
      <c r="O17" s="60"/>
      <c r="P17" s="60"/>
      <c r="Q17" s="60"/>
      <c r="R17" s="60"/>
      <c r="S17" s="60"/>
      <c r="T17" s="60"/>
      <c r="U17" s="60"/>
      <c r="V17" s="60"/>
      <c r="W17" s="60">
        <v>723578000</v>
      </c>
      <c r="X17" s="60">
        <v>178456908</v>
      </c>
      <c r="Y17" s="60">
        <v>545121092</v>
      </c>
      <c r="Z17" s="140">
        <v>305.46</v>
      </c>
      <c r="AA17" s="62">
        <v>356913816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7434509036</v>
      </c>
      <c r="D19" s="155"/>
      <c r="E19" s="59">
        <v>7486873560</v>
      </c>
      <c r="F19" s="60">
        <v>7486873560</v>
      </c>
      <c r="G19" s="60">
        <v>7361132011</v>
      </c>
      <c r="H19" s="60">
        <v>7367737414</v>
      </c>
      <c r="I19" s="60">
        <v>7386865679</v>
      </c>
      <c r="J19" s="60">
        <v>7386865679</v>
      </c>
      <c r="K19" s="60">
        <v>7386569063</v>
      </c>
      <c r="L19" s="60">
        <v>7372021937</v>
      </c>
      <c r="M19" s="60">
        <v>7318280705</v>
      </c>
      <c r="N19" s="60">
        <v>7318280705</v>
      </c>
      <c r="O19" s="60"/>
      <c r="P19" s="60"/>
      <c r="Q19" s="60"/>
      <c r="R19" s="60"/>
      <c r="S19" s="60"/>
      <c r="T19" s="60"/>
      <c r="U19" s="60"/>
      <c r="V19" s="60"/>
      <c r="W19" s="60">
        <v>7318280705</v>
      </c>
      <c r="X19" s="60">
        <v>3743436780</v>
      </c>
      <c r="Y19" s="60">
        <v>3574843925</v>
      </c>
      <c r="Z19" s="140">
        <v>95.5</v>
      </c>
      <c r="AA19" s="62">
        <v>7486873560</v>
      </c>
    </row>
    <row r="20" spans="1:27" ht="12.75">
      <c r="A20" s="249" t="s">
        <v>155</v>
      </c>
      <c r="B20" s="182"/>
      <c r="C20" s="155"/>
      <c r="D20" s="155"/>
      <c r="E20" s="59">
        <v>46520046</v>
      </c>
      <c r="F20" s="60">
        <v>46520046</v>
      </c>
      <c r="G20" s="60"/>
      <c r="H20" s="60"/>
      <c r="I20" s="60"/>
      <c r="J20" s="60"/>
      <c r="K20" s="60"/>
      <c r="L20" s="60"/>
      <c r="M20" s="60">
        <v>63863790</v>
      </c>
      <c r="N20" s="60">
        <v>63863790</v>
      </c>
      <c r="O20" s="60"/>
      <c r="P20" s="60"/>
      <c r="Q20" s="60"/>
      <c r="R20" s="60"/>
      <c r="S20" s="60"/>
      <c r="T20" s="60"/>
      <c r="U20" s="60"/>
      <c r="V20" s="60"/>
      <c r="W20" s="60">
        <v>63863790</v>
      </c>
      <c r="X20" s="60">
        <v>23260023</v>
      </c>
      <c r="Y20" s="60">
        <v>40603767</v>
      </c>
      <c r="Z20" s="140">
        <v>174.56</v>
      </c>
      <c r="AA20" s="62">
        <v>46520046</v>
      </c>
    </row>
    <row r="21" spans="1:27" ht="12.75">
      <c r="A21" s="249" t="s">
        <v>156</v>
      </c>
      <c r="B21" s="182"/>
      <c r="C21" s="155">
        <v>64792284</v>
      </c>
      <c r="D21" s="155"/>
      <c r="E21" s="59"/>
      <c r="F21" s="60"/>
      <c r="G21" s="60">
        <v>64792284</v>
      </c>
      <c r="H21" s="60">
        <v>64792284</v>
      </c>
      <c r="I21" s="60">
        <v>64792284</v>
      </c>
      <c r="J21" s="60">
        <v>64792284</v>
      </c>
      <c r="K21" s="60">
        <v>64792284</v>
      </c>
      <c r="L21" s="60">
        <v>64792284</v>
      </c>
      <c r="M21" s="60">
        <v>928494</v>
      </c>
      <c r="N21" s="60">
        <v>928494</v>
      </c>
      <c r="O21" s="60"/>
      <c r="P21" s="60"/>
      <c r="Q21" s="60"/>
      <c r="R21" s="60"/>
      <c r="S21" s="60"/>
      <c r="T21" s="60"/>
      <c r="U21" s="60"/>
      <c r="V21" s="60"/>
      <c r="W21" s="60">
        <v>928494</v>
      </c>
      <c r="X21" s="60"/>
      <c r="Y21" s="60">
        <v>928494</v>
      </c>
      <c r="Z21" s="140"/>
      <c r="AA21" s="62"/>
    </row>
    <row r="22" spans="1:27" ht="12.75">
      <c r="A22" s="249" t="s">
        <v>157</v>
      </c>
      <c r="B22" s="182"/>
      <c r="C22" s="155">
        <v>41752452</v>
      </c>
      <c r="D22" s="155"/>
      <c r="E22" s="59">
        <v>27283200</v>
      </c>
      <c r="F22" s="60">
        <v>27283200</v>
      </c>
      <c r="G22" s="60">
        <v>40087178</v>
      </c>
      <c r="H22" s="60">
        <v>38421903</v>
      </c>
      <c r="I22" s="60">
        <v>36810346</v>
      </c>
      <c r="J22" s="60">
        <v>36810346</v>
      </c>
      <c r="K22" s="60">
        <v>35145070</v>
      </c>
      <c r="L22" s="60">
        <v>33533513</v>
      </c>
      <c r="M22" s="60">
        <v>31868238</v>
      </c>
      <c r="N22" s="60">
        <v>31868238</v>
      </c>
      <c r="O22" s="60"/>
      <c r="P22" s="60"/>
      <c r="Q22" s="60"/>
      <c r="R22" s="60"/>
      <c r="S22" s="60"/>
      <c r="T22" s="60"/>
      <c r="U22" s="60"/>
      <c r="V22" s="60"/>
      <c r="W22" s="60">
        <v>31868238</v>
      </c>
      <c r="X22" s="60">
        <v>13641600</v>
      </c>
      <c r="Y22" s="60">
        <v>18226638</v>
      </c>
      <c r="Z22" s="140">
        <v>133.61</v>
      </c>
      <c r="AA22" s="62">
        <v>27283200</v>
      </c>
    </row>
    <row r="23" spans="1:27" ht="12.75">
      <c r="A23" s="249" t="s">
        <v>158</v>
      </c>
      <c r="B23" s="182"/>
      <c r="C23" s="155"/>
      <c r="D23" s="155"/>
      <c r="E23" s="59">
        <v>179008295</v>
      </c>
      <c r="F23" s="60">
        <v>179008295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89504148</v>
      </c>
      <c r="Y23" s="159">
        <v>-89504148</v>
      </c>
      <c r="Z23" s="141">
        <v>-100</v>
      </c>
      <c r="AA23" s="225">
        <v>179008295</v>
      </c>
    </row>
    <row r="24" spans="1:27" ht="12.75">
      <c r="A24" s="250" t="s">
        <v>57</v>
      </c>
      <c r="B24" s="253"/>
      <c r="C24" s="168">
        <f aca="true" t="shared" si="1" ref="C24:Y24">SUM(C15:C23)</f>
        <v>8269289985</v>
      </c>
      <c r="D24" s="168">
        <f>SUM(D15:D23)</f>
        <v>0</v>
      </c>
      <c r="E24" s="76">
        <f t="shared" si="1"/>
        <v>8106054029</v>
      </c>
      <c r="F24" s="77">
        <f t="shared" si="1"/>
        <v>8106054029</v>
      </c>
      <c r="G24" s="77">
        <f t="shared" si="1"/>
        <v>8194247686</v>
      </c>
      <c r="H24" s="77">
        <f t="shared" si="1"/>
        <v>8199187816</v>
      </c>
      <c r="I24" s="77">
        <f t="shared" si="1"/>
        <v>8216704522</v>
      </c>
      <c r="J24" s="77">
        <f t="shared" si="1"/>
        <v>8216704522</v>
      </c>
      <c r="K24" s="77">
        <f t="shared" si="1"/>
        <v>8214742630</v>
      </c>
      <c r="L24" s="77">
        <f t="shared" si="1"/>
        <v>8198583947</v>
      </c>
      <c r="M24" s="77">
        <f t="shared" si="1"/>
        <v>8151402740</v>
      </c>
      <c r="N24" s="77">
        <f t="shared" si="1"/>
        <v>8151402740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8151402740</v>
      </c>
      <c r="X24" s="77">
        <f t="shared" si="1"/>
        <v>4053027015</v>
      </c>
      <c r="Y24" s="77">
        <f t="shared" si="1"/>
        <v>4098375725</v>
      </c>
      <c r="Z24" s="212">
        <f>+IF(X24&lt;&gt;0,+(Y24/X24)*100,0)</f>
        <v>101.11888496751114</v>
      </c>
      <c r="AA24" s="79">
        <f>SUM(AA15:AA23)</f>
        <v>8106054029</v>
      </c>
    </row>
    <row r="25" spans="1:27" ht="12.75">
      <c r="A25" s="250" t="s">
        <v>159</v>
      </c>
      <c r="B25" s="251"/>
      <c r="C25" s="168">
        <f aca="true" t="shared" si="2" ref="C25:Y25">+C12+C24</f>
        <v>10230497882</v>
      </c>
      <c r="D25" s="168">
        <f>+D12+D24</f>
        <v>0</v>
      </c>
      <c r="E25" s="72">
        <f t="shared" si="2"/>
        <v>10809033363</v>
      </c>
      <c r="F25" s="73">
        <f t="shared" si="2"/>
        <v>10809033363</v>
      </c>
      <c r="G25" s="73">
        <f t="shared" si="2"/>
        <v>10138518906</v>
      </c>
      <c r="H25" s="73">
        <f t="shared" si="2"/>
        <v>10124726310</v>
      </c>
      <c r="I25" s="73">
        <f t="shared" si="2"/>
        <v>10234053420</v>
      </c>
      <c r="J25" s="73">
        <f t="shared" si="2"/>
        <v>10234053420</v>
      </c>
      <c r="K25" s="73">
        <f t="shared" si="2"/>
        <v>10112915003</v>
      </c>
      <c r="L25" s="73">
        <f t="shared" si="2"/>
        <v>10069250828</v>
      </c>
      <c r="M25" s="73">
        <f t="shared" si="2"/>
        <v>9666266140</v>
      </c>
      <c r="N25" s="73">
        <f t="shared" si="2"/>
        <v>9666266140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9666266140</v>
      </c>
      <c r="X25" s="73">
        <f t="shared" si="2"/>
        <v>5404516683</v>
      </c>
      <c r="Y25" s="73">
        <f t="shared" si="2"/>
        <v>4261749457</v>
      </c>
      <c r="Z25" s="170">
        <f>+IF(X25&lt;&gt;0,+(Y25/X25)*100,0)</f>
        <v>78.85532984670778</v>
      </c>
      <c r="AA25" s="74">
        <f>+AA12+AA24</f>
        <v>10809033363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84512317</v>
      </c>
      <c r="D30" s="155"/>
      <c r="E30" s="59">
        <v>83216956</v>
      </c>
      <c r="F30" s="60">
        <v>83216956</v>
      </c>
      <c r="G30" s="60">
        <v>83216956</v>
      </c>
      <c r="H30" s="60">
        <v>84512317</v>
      </c>
      <c r="I30" s="60">
        <v>84512317</v>
      </c>
      <c r="J30" s="60">
        <v>84512317</v>
      </c>
      <c r="K30" s="60">
        <v>84512317</v>
      </c>
      <c r="L30" s="60">
        <v>84512317</v>
      </c>
      <c r="M30" s="60">
        <v>84512317</v>
      </c>
      <c r="N30" s="60">
        <v>84512317</v>
      </c>
      <c r="O30" s="60"/>
      <c r="P30" s="60"/>
      <c r="Q30" s="60"/>
      <c r="R30" s="60"/>
      <c r="S30" s="60"/>
      <c r="T30" s="60"/>
      <c r="U30" s="60"/>
      <c r="V30" s="60"/>
      <c r="W30" s="60">
        <v>84512317</v>
      </c>
      <c r="X30" s="60">
        <v>41608478</v>
      </c>
      <c r="Y30" s="60">
        <v>42903839</v>
      </c>
      <c r="Z30" s="140">
        <v>103.11</v>
      </c>
      <c r="AA30" s="62">
        <v>83216956</v>
      </c>
    </row>
    <row r="31" spans="1:27" ht="12.75">
      <c r="A31" s="249" t="s">
        <v>163</v>
      </c>
      <c r="B31" s="182"/>
      <c r="C31" s="155">
        <v>103713767</v>
      </c>
      <c r="D31" s="155"/>
      <c r="E31" s="59">
        <v>113354210</v>
      </c>
      <c r="F31" s="60">
        <v>113354210</v>
      </c>
      <c r="G31" s="60">
        <v>104159025</v>
      </c>
      <c r="H31" s="60">
        <v>104547611</v>
      </c>
      <c r="I31" s="60">
        <v>104756189</v>
      </c>
      <c r="J31" s="60">
        <v>104756189</v>
      </c>
      <c r="K31" s="60">
        <v>105231764</v>
      </c>
      <c r="L31" s="60">
        <v>105496040</v>
      </c>
      <c r="M31" s="60">
        <v>105638254</v>
      </c>
      <c r="N31" s="60">
        <v>105638254</v>
      </c>
      <c r="O31" s="60"/>
      <c r="P31" s="60"/>
      <c r="Q31" s="60"/>
      <c r="R31" s="60"/>
      <c r="S31" s="60"/>
      <c r="T31" s="60"/>
      <c r="U31" s="60"/>
      <c r="V31" s="60"/>
      <c r="W31" s="60">
        <v>105638254</v>
      </c>
      <c r="X31" s="60">
        <v>56677105</v>
      </c>
      <c r="Y31" s="60">
        <v>48961149</v>
      </c>
      <c r="Z31" s="140">
        <v>86.39</v>
      </c>
      <c r="AA31" s="62">
        <v>113354210</v>
      </c>
    </row>
    <row r="32" spans="1:27" ht="12.75">
      <c r="A32" s="249" t="s">
        <v>164</v>
      </c>
      <c r="B32" s="182"/>
      <c r="C32" s="155">
        <v>1149340477</v>
      </c>
      <c r="D32" s="155"/>
      <c r="E32" s="59">
        <v>304818000</v>
      </c>
      <c r="F32" s="60">
        <v>304818000</v>
      </c>
      <c r="G32" s="60">
        <v>628138590</v>
      </c>
      <c r="H32" s="60">
        <v>894014350</v>
      </c>
      <c r="I32" s="60">
        <v>895777415</v>
      </c>
      <c r="J32" s="60">
        <v>895777415</v>
      </c>
      <c r="K32" s="60">
        <v>886131442</v>
      </c>
      <c r="L32" s="60">
        <v>898716478</v>
      </c>
      <c r="M32" s="60">
        <v>1030026477</v>
      </c>
      <c r="N32" s="60">
        <v>1030026477</v>
      </c>
      <c r="O32" s="60"/>
      <c r="P32" s="60"/>
      <c r="Q32" s="60"/>
      <c r="R32" s="60"/>
      <c r="S32" s="60"/>
      <c r="T32" s="60"/>
      <c r="U32" s="60"/>
      <c r="V32" s="60"/>
      <c r="W32" s="60">
        <v>1030026477</v>
      </c>
      <c r="X32" s="60">
        <v>152409000</v>
      </c>
      <c r="Y32" s="60">
        <v>877617477</v>
      </c>
      <c r="Z32" s="140">
        <v>575.83</v>
      </c>
      <c r="AA32" s="62">
        <v>304818000</v>
      </c>
    </row>
    <row r="33" spans="1:27" ht="12.75">
      <c r="A33" s="249" t="s">
        <v>165</v>
      </c>
      <c r="B33" s="182"/>
      <c r="C33" s="155">
        <v>36508990</v>
      </c>
      <c r="D33" s="155"/>
      <c r="E33" s="59"/>
      <c r="F33" s="60"/>
      <c r="G33" s="60">
        <v>38364991</v>
      </c>
      <c r="H33" s="60">
        <v>38456285</v>
      </c>
      <c r="I33" s="60">
        <v>39489039</v>
      </c>
      <c r="J33" s="60">
        <v>39489039</v>
      </c>
      <c r="K33" s="60">
        <v>39489039</v>
      </c>
      <c r="L33" s="60">
        <v>39489039</v>
      </c>
      <c r="M33" s="60">
        <v>40094757</v>
      </c>
      <c r="N33" s="60">
        <v>40094757</v>
      </c>
      <c r="O33" s="60"/>
      <c r="P33" s="60"/>
      <c r="Q33" s="60"/>
      <c r="R33" s="60"/>
      <c r="S33" s="60"/>
      <c r="T33" s="60"/>
      <c r="U33" s="60"/>
      <c r="V33" s="60"/>
      <c r="W33" s="60">
        <v>40094757</v>
      </c>
      <c r="X33" s="60"/>
      <c r="Y33" s="60">
        <v>40094757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1374075551</v>
      </c>
      <c r="D34" s="168">
        <f>SUM(D29:D33)</f>
        <v>0</v>
      </c>
      <c r="E34" s="72">
        <f t="shared" si="3"/>
        <v>501389166</v>
      </c>
      <c r="F34" s="73">
        <f t="shared" si="3"/>
        <v>501389166</v>
      </c>
      <c r="G34" s="73">
        <f t="shared" si="3"/>
        <v>853879562</v>
      </c>
      <c r="H34" s="73">
        <f t="shared" si="3"/>
        <v>1121530563</v>
      </c>
      <c r="I34" s="73">
        <f t="shared" si="3"/>
        <v>1124534960</v>
      </c>
      <c r="J34" s="73">
        <f t="shared" si="3"/>
        <v>1124534960</v>
      </c>
      <c r="K34" s="73">
        <f t="shared" si="3"/>
        <v>1115364562</v>
      </c>
      <c r="L34" s="73">
        <f t="shared" si="3"/>
        <v>1128213874</v>
      </c>
      <c r="M34" s="73">
        <f t="shared" si="3"/>
        <v>1260271805</v>
      </c>
      <c r="N34" s="73">
        <f t="shared" si="3"/>
        <v>1260271805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1260271805</v>
      </c>
      <c r="X34" s="73">
        <f t="shared" si="3"/>
        <v>250694583</v>
      </c>
      <c r="Y34" s="73">
        <f t="shared" si="3"/>
        <v>1009577222</v>
      </c>
      <c r="Z34" s="170">
        <f>+IF(X34&lt;&gt;0,+(Y34/X34)*100,0)</f>
        <v>402.7120211049794</v>
      </c>
      <c r="AA34" s="74">
        <f>SUM(AA29:AA33)</f>
        <v>501389166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451226205</v>
      </c>
      <c r="D37" s="155"/>
      <c r="E37" s="59">
        <v>349414044</v>
      </c>
      <c r="F37" s="60">
        <v>349414044</v>
      </c>
      <c r="G37" s="60">
        <v>452521566</v>
      </c>
      <c r="H37" s="60">
        <v>451226205</v>
      </c>
      <c r="I37" s="60">
        <v>427510791</v>
      </c>
      <c r="J37" s="60">
        <v>427510791</v>
      </c>
      <c r="K37" s="60">
        <v>427510791</v>
      </c>
      <c r="L37" s="60">
        <v>427510791</v>
      </c>
      <c r="M37" s="60">
        <v>409384729</v>
      </c>
      <c r="N37" s="60">
        <v>409384729</v>
      </c>
      <c r="O37" s="60"/>
      <c r="P37" s="60"/>
      <c r="Q37" s="60"/>
      <c r="R37" s="60"/>
      <c r="S37" s="60"/>
      <c r="T37" s="60"/>
      <c r="U37" s="60"/>
      <c r="V37" s="60"/>
      <c r="W37" s="60">
        <v>409384729</v>
      </c>
      <c r="X37" s="60">
        <v>174707022</v>
      </c>
      <c r="Y37" s="60">
        <v>234677707</v>
      </c>
      <c r="Z37" s="140">
        <v>134.33</v>
      </c>
      <c r="AA37" s="62">
        <v>349414044</v>
      </c>
    </row>
    <row r="38" spans="1:27" ht="12.75">
      <c r="A38" s="249" t="s">
        <v>165</v>
      </c>
      <c r="B38" s="182"/>
      <c r="C38" s="155">
        <v>732181879</v>
      </c>
      <c r="D38" s="155"/>
      <c r="E38" s="59">
        <v>838082450</v>
      </c>
      <c r="F38" s="60">
        <v>838082450</v>
      </c>
      <c r="G38" s="60">
        <v>732181879</v>
      </c>
      <c r="H38" s="60">
        <v>732181879</v>
      </c>
      <c r="I38" s="60">
        <v>732181879</v>
      </c>
      <c r="J38" s="60">
        <v>732181879</v>
      </c>
      <c r="K38" s="60">
        <v>732181879</v>
      </c>
      <c r="L38" s="60">
        <v>732181879</v>
      </c>
      <c r="M38" s="60">
        <v>731576161</v>
      </c>
      <c r="N38" s="60">
        <v>731576161</v>
      </c>
      <c r="O38" s="60"/>
      <c r="P38" s="60"/>
      <c r="Q38" s="60"/>
      <c r="R38" s="60"/>
      <c r="S38" s="60"/>
      <c r="T38" s="60"/>
      <c r="U38" s="60"/>
      <c r="V38" s="60"/>
      <c r="W38" s="60">
        <v>731576161</v>
      </c>
      <c r="X38" s="60">
        <v>419041225</v>
      </c>
      <c r="Y38" s="60">
        <v>312534936</v>
      </c>
      <c r="Z38" s="140">
        <v>74.58</v>
      </c>
      <c r="AA38" s="62">
        <v>838082450</v>
      </c>
    </row>
    <row r="39" spans="1:27" ht="12.75">
      <c r="A39" s="250" t="s">
        <v>59</v>
      </c>
      <c r="B39" s="253"/>
      <c r="C39" s="168">
        <f aca="true" t="shared" si="4" ref="C39:Y39">SUM(C37:C38)</f>
        <v>1183408084</v>
      </c>
      <c r="D39" s="168">
        <f>SUM(D37:D38)</f>
        <v>0</v>
      </c>
      <c r="E39" s="76">
        <f t="shared" si="4"/>
        <v>1187496494</v>
      </c>
      <c r="F39" s="77">
        <f t="shared" si="4"/>
        <v>1187496494</v>
      </c>
      <c r="G39" s="77">
        <f t="shared" si="4"/>
        <v>1184703445</v>
      </c>
      <c r="H39" s="77">
        <f t="shared" si="4"/>
        <v>1183408084</v>
      </c>
      <c r="I39" s="77">
        <f t="shared" si="4"/>
        <v>1159692670</v>
      </c>
      <c r="J39" s="77">
        <f t="shared" si="4"/>
        <v>1159692670</v>
      </c>
      <c r="K39" s="77">
        <f t="shared" si="4"/>
        <v>1159692670</v>
      </c>
      <c r="L39" s="77">
        <f t="shared" si="4"/>
        <v>1159692670</v>
      </c>
      <c r="M39" s="77">
        <f t="shared" si="4"/>
        <v>1140960890</v>
      </c>
      <c r="N39" s="77">
        <f t="shared" si="4"/>
        <v>1140960890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1140960890</v>
      </c>
      <c r="X39" s="77">
        <f t="shared" si="4"/>
        <v>593748247</v>
      </c>
      <c r="Y39" s="77">
        <f t="shared" si="4"/>
        <v>547212643</v>
      </c>
      <c r="Z39" s="212">
        <f>+IF(X39&lt;&gt;0,+(Y39/X39)*100,0)</f>
        <v>92.16240144958272</v>
      </c>
      <c r="AA39" s="79">
        <f>SUM(AA37:AA38)</f>
        <v>1187496494</v>
      </c>
    </row>
    <row r="40" spans="1:27" ht="12.75">
      <c r="A40" s="250" t="s">
        <v>167</v>
      </c>
      <c r="B40" s="251"/>
      <c r="C40" s="168">
        <f aca="true" t="shared" si="5" ref="C40:Y40">+C34+C39</f>
        <v>2557483635</v>
      </c>
      <c r="D40" s="168">
        <f>+D34+D39</f>
        <v>0</v>
      </c>
      <c r="E40" s="72">
        <f t="shared" si="5"/>
        <v>1688885660</v>
      </c>
      <c r="F40" s="73">
        <f t="shared" si="5"/>
        <v>1688885660</v>
      </c>
      <c r="G40" s="73">
        <f t="shared" si="5"/>
        <v>2038583007</v>
      </c>
      <c r="H40" s="73">
        <f t="shared" si="5"/>
        <v>2304938647</v>
      </c>
      <c r="I40" s="73">
        <f t="shared" si="5"/>
        <v>2284227630</v>
      </c>
      <c r="J40" s="73">
        <f t="shared" si="5"/>
        <v>2284227630</v>
      </c>
      <c r="K40" s="73">
        <f t="shared" si="5"/>
        <v>2275057232</v>
      </c>
      <c r="L40" s="73">
        <f t="shared" si="5"/>
        <v>2287906544</v>
      </c>
      <c r="M40" s="73">
        <f t="shared" si="5"/>
        <v>2401232695</v>
      </c>
      <c r="N40" s="73">
        <f t="shared" si="5"/>
        <v>2401232695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2401232695</v>
      </c>
      <c r="X40" s="73">
        <f t="shared" si="5"/>
        <v>844442830</v>
      </c>
      <c r="Y40" s="73">
        <f t="shared" si="5"/>
        <v>1556789865</v>
      </c>
      <c r="Z40" s="170">
        <f>+IF(X40&lt;&gt;0,+(Y40/X40)*100,0)</f>
        <v>184.35704700103855</v>
      </c>
      <c r="AA40" s="74">
        <f>+AA34+AA39</f>
        <v>1688885660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7673014247</v>
      </c>
      <c r="D42" s="257">
        <f>+D25-D40</f>
        <v>0</v>
      </c>
      <c r="E42" s="258">
        <f t="shared" si="6"/>
        <v>9120147703</v>
      </c>
      <c r="F42" s="259">
        <f t="shared" si="6"/>
        <v>9120147703</v>
      </c>
      <c r="G42" s="259">
        <f t="shared" si="6"/>
        <v>8099935899</v>
      </c>
      <c r="H42" s="259">
        <f t="shared" si="6"/>
        <v>7819787663</v>
      </c>
      <c r="I42" s="259">
        <f t="shared" si="6"/>
        <v>7949825790</v>
      </c>
      <c r="J42" s="259">
        <f t="shared" si="6"/>
        <v>7949825790</v>
      </c>
      <c r="K42" s="259">
        <f t="shared" si="6"/>
        <v>7837857771</v>
      </c>
      <c r="L42" s="259">
        <f t="shared" si="6"/>
        <v>7781344284</v>
      </c>
      <c r="M42" s="259">
        <f t="shared" si="6"/>
        <v>7265033445</v>
      </c>
      <c r="N42" s="259">
        <f t="shared" si="6"/>
        <v>7265033445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7265033445</v>
      </c>
      <c r="X42" s="259">
        <f t="shared" si="6"/>
        <v>4560073853</v>
      </c>
      <c r="Y42" s="259">
        <f t="shared" si="6"/>
        <v>2704959592</v>
      </c>
      <c r="Z42" s="260">
        <f>+IF(X42&lt;&gt;0,+(Y42/X42)*100,0)</f>
        <v>59.31832858848218</v>
      </c>
      <c r="AA42" s="261">
        <f>+AA25-AA40</f>
        <v>9120147703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7441379603</v>
      </c>
      <c r="D45" s="155"/>
      <c r="E45" s="59">
        <v>8967233561</v>
      </c>
      <c r="F45" s="60">
        <v>8967233561</v>
      </c>
      <c r="G45" s="60">
        <v>7872602578</v>
      </c>
      <c r="H45" s="60">
        <v>7587683625</v>
      </c>
      <c r="I45" s="60">
        <v>7717493013</v>
      </c>
      <c r="J45" s="60">
        <v>7717493013</v>
      </c>
      <c r="K45" s="60">
        <v>7605287248</v>
      </c>
      <c r="L45" s="60">
        <v>7548540196</v>
      </c>
      <c r="M45" s="60">
        <v>7030442010</v>
      </c>
      <c r="N45" s="60">
        <v>7030442010</v>
      </c>
      <c r="O45" s="60"/>
      <c r="P45" s="60"/>
      <c r="Q45" s="60"/>
      <c r="R45" s="60"/>
      <c r="S45" s="60"/>
      <c r="T45" s="60"/>
      <c r="U45" s="60"/>
      <c r="V45" s="60"/>
      <c r="W45" s="60">
        <v>7030442010</v>
      </c>
      <c r="X45" s="60">
        <v>4483616781</v>
      </c>
      <c r="Y45" s="60">
        <v>2546825229</v>
      </c>
      <c r="Z45" s="139">
        <v>56.8</v>
      </c>
      <c r="AA45" s="62">
        <v>8967233561</v>
      </c>
    </row>
    <row r="46" spans="1:27" ht="12.75">
      <c r="A46" s="249" t="s">
        <v>171</v>
      </c>
      <c r="B46" s="182"/>
      <c r="C46" s="155">
        <v>231634644</v>
      </c>
      <c r="D46" s="155"/>
      <c r="E46" s="59">
        <v>152914142</v>
      </c>
      <c r="F46" s="60">
        <v>152914142</v>
      </c>
      <c r="G46" s="60">
        <v>227333321</v>
      </c>
      <c r="H46" s="60">
        <v>232104038</v>
      </c>
      <c r="I46" s="60">
        <v>232332777</v>
      </c>
      <c r="J46" s="60">
        <v>232332777</v>
      </c>
      <c r="K46" s="60">
        <v>232570523</v>
      </c>
      <c r="L46" s="60">
        <v>232804088</v>
      </c>
      <c r="M46" s="60">
        <v>234591435</v>
      </c>
      <c r="N46" s="60">
        <v>234591435</v>
      </c>
      <c r="O46" s="60"/>
      <c r="P46" s="60"/>
      <c r="Q46" s="60"/>
      <c r="R46" s="60"/>
      <c r="S46" s="60"/>
      <c r="T46" s="60"/>
      <c r="U46" s="60"/>
      <c r="V46" s="60"/>
      <c r="W46" s="60">
        <v>234591435</v>
      </c>
      <c r="X46" s="60">
        <v>76457071</v>
      </c>
      <c r="Y46" s="60">
        <v>158134364</v>
      </c>
      <c r="Z46" s="139">
        <v>206.83</v>
      </c>
      <c r="AA46" s="62">
        <v>152914142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7673014247</v>
      </c>
      <c r="D48" s="217">
        <f>SUM(D45:D47)</f>
        <v>0</v>
      </c>
      <c r="E48" s="264">
        <f t="shared" si="7"/>
        <v>9120147703</v>
      </c>
      <c r="F48" s="219">
        <f t="shared" si="7"/>
        <v>9120147703</v>
      </c>
      <c r="G48" s="219">
        <f t="shared" si="7"/>
        <v>8099935899</v>
      </c>
      <c r="H48" s="219">
        <f t="shared" si="7"/>
        <v>7819787663</v>
      </c>
      <c r="I48" s="219">
        <f t="shared" si="7"/>
        <v>7949825790</v>
      </c>
      <c r="J48" s="219">
        <f t="shared" si="7"/>
        <v>7949825790</v>
      </c>
      <c r="K48" s="219">
        <f t="shared" si="7"/>
        <v>7837857771</v>
      </c>
      <c r="L48" s="219">
        <f t="shared" si="7"/>
        <v>7781344284</v>
      </c>
      <c r="M48" s="219">
        <f t="shared" si="7"/>
        <v>7265033445</v>
      </c>
      <c r="N48" s="219">
        <f t="shared" si="7"/>
        <v>7265033445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7265033445</v>
      </c>
      <c r="X48" s="219">
        <f t="shared" si="7"/>
        <v>4560073852</v>
      </c>
      <c r="Y48" s="219">
        <f t="shared" si="7"/>
        <v>2704959593</v>
      </c>
      <c r="Z48" s="265">
        <f>+IF(X48&lt;&gt;0,+(Y48/X48)*100,0)</f>
        <v>59.318328623419845</v>
      </c>
      <c r="AA48" s="232">
        <f>SUM(AA45:AA47)</f>
        <v>9120147703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854116719</v>
      </c>
      <c r="D6" s="155"/>
      <c r="E6" s="59">
        <v>810753276</v>
      </c>
      <c r="F6" s="60">
        <v>810753276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405372000</v>
      </c>
      <c r="Y6" s="60">
        <v>-405372000</v>
      </c>
      <c r="Z6" s="140">
        <v>-100</v>
      </c>
      <c r="AA6" s="62">
        <v>810753276</v>
      </c>
    </row>
    <row r="7" spans="1:27" ht="12.75">
      <c r="A7" s="249" t="s">
        <v>32</v>
      </c>
      <c r="B7" s="182"/>
      <c r="C7" s="155">
        <v>2253415163</v>
      </c>
      <c r="D7" s="155"/>
      <c r="E7" s="59">
        <v>2722393316</v>
      </c>
      <c r="F7" s="60">
        <v>2722393316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1364118000</v>
      </c>
      <c r="Y7" s="60">
        <v>-1364118000</v>
      </c>
      <c r="Z7" s="140">
        <v>-100</v>
      </c>
      <c r="AA7" s="62">
        <v>2722393316</v>
      </c>
    </row>
    <row r="8" spans="1:27" ht="12.75">
      <c r="A8" s="249" t="s">
        <v>178</v>
      </c>
      <c r="B8" s="182"/>
      <c r="C8" s="155">
        <v>253032370</v>
      </c>
      <c r="D8" s="155"/>
      <c r="E8" s="59">
        <v>247998115</v>
      </c>
      <c r="F8" s="60">
        <v>247998115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125754000</v>
      </c>
      <c r="Y8" s="60">
        <v>-125754000</v>
      </c>
      <c r="Z8" s="140">
        <v>-100</v>
      </c>
      <c r="AA8" s="62">
        <v>247998115</v>
      </c>
    </row>
    <row r="9" spans="1:27" ht="12.75">
      <c r="A9" s="249" t="s">
        <v>179</v>
      </c>
      <c r="B9" s="182"/>
      <c r="C9" s="155">
        <v>534424026</v>
      </c>
      <c r="D9" s="155"/>
      <c r="E9" s="59">
        <v>672679073</v>
      </c>
      <c r="F9" s="60">
        <v>672679073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304248000</v>
      </c>
      <c r="Y9" s="60">
        <v>-304248000</v>
      </c>
      <c r="Z9" s="140">
        <v>-100</v>
      </c>
      <c r="AA9" s="62">
        <v>672679073</v>
      </c>
    </row>
    <row r="10" spans="1:27" ht="12.75">
      <c r="A10" s="249" t="s">
        <v>180</v>
      </c>
      <c r="B10" s="182"/>
      <c r="C10" s="155">
        <v>393920683</v>
      </c>
      <c r="D10" s="155"/>
      <c r="E10" s="59">
        <v>404341227</v>
      </c>
      <c r="F10" s="60">
        <v>404341227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202170000</v>
      </c>
      <c r="Y10" s="60">
        <v>-202170000</v>
      </c>
      <c r="Z10" s="140">
        <v>-100</v>
      </c>
      <c r="AA10" s="62">
        <v>404341227</v>
      </c>
    </row>
    <row r="11" spans="1:27" ht="12.75">
      <c r="A11" s="249" t="s">
        <v>181</v>
      </c>
      <c r="B11" s="182"/>
      <c r="C11" s="155">
        <v>231264678</v>
      </c>
      <c r="D11" s="155"/>
      <c r="E11" s="59">
        <v>146283550</v>
      </c>
      <c r="F11" s="60">
        <v>146283550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73092000</v>
      </c>
      <c r="Y11" s="60">
        <v>-73092000</v>
      </c>
      <c r="Z11" s="140">
        <v>-100</v>
      </c>
      <c r="AA11" s="62">
        <v>146283550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-3955129796</v>
      </c>
      <c r="D14" s="155"/>
      <c r="E14" s="59">
        <v>-4063723230</v>
      </c>
      <c r="F14" s="60">
        <v>-4063723230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-2030166000</v>
      </c>
      <c r="Y14" s="60">
        <v>2030166000</v>
      </c>
      <c r="Z14" s="140">
        <v>-100</v>
      </c>
      <c r="AA14" s="62">
        <v>-4063723230</v>
      </c>
    </row>
    <row r="15" spans="1:27" ht="12.75">
      <c r="A15" s="249" t="s">
        <v>40</v>
      </c>
      <c r="B15" s="182"/>
      <c r="C15" s="155">
        <v>-63181252</v>
      </c>
      <c r="D15" s="155"/>
      <c r="E15" s="59">
        <v>-50688170</v>
      </c>
      <c r="F15" s="60">
        <v>-50688170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-25332000</v>
      </c>
      <c r="Y15" s="60">
        <v>25332000</v>
      </c>
      <c r="Z15" s="140">
        <v>-100</v>
      </c>
      <c r="AA15" s="62">
        <v>-50688170</v>
      </c>
    </row>
    <row r="16" spans="1:27" ht="12.75">
      <c r="A16" s="249" t="s">
        <v>42</v>
      </c>
      <c r="B16" s="182"/>
      <c r="C16" s="155">
        <v>-25890640</v>
      </c>
      <c r="D16" s="155"/>
      <c r="E16" s="59">
        <v>-45327566</v>
      </c>
      <c r="F16" s="60">
        <v>-45327566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-28566000</v>
      </c>
      <c r="Y16" s="60">
        <v>28566000</v>
      </c>
      <c r="Z16" s="140">
        <v>-100</v>
      </c>
      <c r="AA16" s="62">
        <v>-45327566</v>
      </c>
    </row>
    <row r="17" spans="1:27" ht="12.75">
      <c r="A17" s="250" t="s">
        <v>185</v>
      </c>
      <c r="B17" s="251"/>
      <c r="C17" s="168">
        <f aca="true" t="shared" si="0" ref="C17:Y17">SUM(C6:C16)</f>
        <v>475971951</v>
      </c>
      <c r="D17" s="168">
        <f t="shared" si="0"/>
        <v>0</v>
      </c>
      <c r="E17" s="72">
        <f t="shared" si="0"/>
        <v>844709591</v>
      </c>
      <c r="F17" s="73">
        <f t="shared" si="0"/>
        <v>844709591</v>
      </c>
      <c r="G17" s="73">
        <f t="shared" si="0"/>
        <v>0</v>
      </c>
      <c r="H17" s="73">
        <f t="shared" si="0"/>
        <v>0</v>
      </c>
      <c r="I17" s="73">
        <f t="shared" si="0"/>
        <v>0</v>
      </c>
      <c r="J17" s="73">
        <f t="shared" si="0"/>
        <v>0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0</v>
      </c>
      <c r="X17" s="73">
        <f t="shared" si="0"/>
        <v>390690000</v>
      </c>
      <c r="Y17" s="73">
        <f t="shared" si="0"/>
        <v>-390690000</v>
      </c>
      <c r="Z17" s="170">
        <f>+IF(X17&lt;&gt;0,+(Y17/X17)*100,0)</f>
        <v>-100</v>
      </c>
      <c r="AA17" s="74">
        <f>SUM(AA6:AA16)</f>
        <v>844709591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-182570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-609087934</v>
      </c>
      <c r="D26" s="155"/>
      <c r="E26" s="59">
        <v>-571382146</v>
      </c>
      <c r="F26" s="60">
        <v>-571382146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-283188000</v>
      </c>
      <c r="Y26" s="60">
        <v>283188000</v>
      </c>
      <c r="Z26" s="140">
        <v>-100</v>
      </c>
      <c r="AA26" s="62">
        <v>-571382146</v>
      </c>
    </row>
    <row r="27" spans="1:27" ht="12.75">
      <c r="A27" s="250" t="s">
        <v>192</v>
      </c>
      <c r="B27" s="251"/>
      <c r="C27" s="168">
        <f aca="true" t="shared" si="1" ref="C27:Y27">SUM(C21:C26)</f>
        <v>-609270504</v>
      </c>
      <c r="D27" s="168">
        <f>SUM(D21:D26)</f>
        <v>0</v>
      </c>
      <c r="E27" s="72">
        <f t="shared" si="1"/>
        <v>-571382146</v>
      </c>
      <c r="F27" s="73">
        <f t="shared" si="1"/>
        <v>-571382146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-283188000</v>
      </c>
      <c r="Y27" s="73">
        <f t="shared" si="1"/>
        <v>283188000</v>
      </c>
      <c r="Z27" s="170">
        <f>+IF(X27&lt;&gt;0,+(Y27/X27)*100,0)</f>
        <v>-100</v>
      </c>
      <c r="AA27" s="74">
        <f>SUM(AA21:AA26)</f>
        <v>-571382146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2332134</v>
      </c>
      <c r="D33" s="155"/>
      <c r="E33" s="59">
        <v>6903494</v>
      </c>
      <c r="F33" s="60">
        <v>6903494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2353464</v>
      </c>
      <c r="Y33" s="60">
        <v>-2353464</v>
      </c>
      <c r="Z33" s="140">
        <v>-100</v>
      </c>
      <c r="AA33" s="62">
        <v>6903494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-79714921</v>
      </c>
      <c r="D35" s="155"/>
      <c r="E35" s="59">
        <v>-83374956</v>
      </c>
      <c r="F35" s="60">
        <v>-83374956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-41604000</v>
      </c>
      <c r="Y35" s="60">
        <v>41604000</v>
      </c>
      <c r="Z35" s="140">
        <v>-100</v>
      </c>
      <c r="AA35" s="62">
        <v>-83374956</v>
      </c>
    </row>
    <row r="36" spans="1:27" ht="12.75">
      <c r="A36" s="250" t="s">
        <v>198</v>
      </c>
      <c r="B36" s="251"/>
      <c r="C36" s="168">
        <f aca="true" t="shared" si="2" ref="C36:Y36">SUM(C31:C35)</f>
        <v>-77382787</v>
      </c>
      <c r="D36" s="168">
        <f>SUM(D31:D35)</f>
        <v>0</v>
      </c>
      <c r="E36" s="72">
        <f t="shared" si="2"/>
        <v>-76471462</v>
      </c>
      <c r="F36" s="73">
        <f t="shared" si="2"/>
        <v>-76471462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-39250536</v>
      </c>
      <c r="Y36" s="73">
        <f t="shared" si="2"/>
        <v>39250536</v>
      </c>
      <c r="Z36" s="170">
        <f>+IF(X36&lt;&gt;0,+(Y36/X36)*100,0)</f>
        <v>-100</v>
      </c>
      <c r="AA36" s="74">
        <f>SUM(AA31:AA35)</f>
        <v>-76471462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-210681340</v>
      </c>
      <c r="D38" s="153">
        <f>+D17+D27+D36</f>
        <v>0</v>
      </c>
      <c r="E38" s="99">
        <f t="shared" si="3"/>
        <v>196855983</v>
      </c>
      <c r="F38" s="100">
        <f t="shared" si="3"/>
        <v>196855983</v>
      </c>
      <c r="G38" s="100">
        <f t="shared" si="3"/>
        <v>0</v>
      </c>
      <c r="H38" s="100">
        <f t="shared" si="3"/>
        <v>0</v>
      </c>
      <c r="I38" s="100">
        <f t="shared" si="3"/>
        <v>0</v>
      </c>
      <c r="J38" s="100">
        <f t="shared" si="3"/>
        <v>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0</v>
      </c>
      <c r="X38" s="100">
        <f t="shared" si="3"/>
        <v>68251464</v>
      </c>
      <c r="Y38" s="100">
        <f t="shared" si="3"/>
        <v>-68251464</v>
      </c>
      <c r="Z38" s="137">
        <f>+IF(X38&lt;&gt;0,+(Y38/X38)*100,0)</f>
        <v>-100</v>
      </c>
      <c r="AA38" s="102">
        <f>+AA17+AA27+AA36</f>
        <v>196855983</v>
      </c>
    </row>
    <row r="39" spans="1:27" ht="12.75">
      <c r="A39" s="249" t="s">
        <v>200</v>
      </c>
      <c r="B39" s="182"/>
      <c r="C39" s="153">
        <v>674766997</v>
      </c>
      <c r="D39" s="153"/>
      <c r="E39" s="99">
        <v>542571301</v>
      </c>
      <c r="F39" s="100">
        <v>542571301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542571301</v>
      </c>
      <c r="Y39" s="100">
        <v>-542571301</v>
      </c>
      <c r="Z39" s="137">
        <v>-100</v>
      </c>
      <c r="AA39" s="102">
        <v>542571301</v>
      </c>
    </row>
    <row r="40" spans="1:27" ht="12.75">
      <c r="A40" s="269" t="s">
        <v>201</v>
      </c>
      <c r="B40" s="256"/>
      <c r="C40" s="257">
        <v>464085657</v>
      </c>
      <c r="D40" s="257"/>
      <c r="E40" s="258">
        <v>739427284</v>
      </c>
      <c r="F40" s="259">
        <v>739427284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610822765</v>
      </c>
      <c r="Y40" s="259">
        <v>-610822765</v>
      </c>
      <c r="Z40" s="260">
        <v>-100</v>
      </c>
      <c r="AA40" s="261">
        <v>739427284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167502809</v>
      </c>
      <c r="D5" s="200">
        <f t="shared" si="0"/>
        <v>0</v>
      </c>
      <c r="E5" s="106">
        <f t="shared" si="0"/>
        <v>98473263</v>
      </c>
      <c r="F5" s="106">
        <f t="shared" si="0"/>
        <v>98473263</v>
      </c>
      <c r="G5" s="106">
        <f t="shared" si="0"/>
        <v>-16369745</v>
      </c>
      <c r="H5" s="106">
        <f t="shared" si="0"/>
        <v>4487044</v>
      </c>
      <c r="I5" s="106">
        <f t="shared" si="0"/>
        <v>13642265</v>
      </c>
      <c r="J5" s="106">
        <f t="shared" si="0"/>
        <v>1759564</v>
      </c>
      <c r="K5" s="106">
        <f t="shared" si="0"/>
        <v>12037224</v>
      </c>
      <c r="L5" s="106">
        <f t="shared" si="0"/>
        <v>3028340</v>
      </c>
      <c r="M5" s="106">
        <f t="shared" si="0"/>
        <v>3602233</v>
      </c>
      <c r="N5" s="106">
        <f t="shared" si="0"/>
        <v>18667797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20427361</v>
      </c>
      <c r="X5" s="106">
        <f t="shared" si="0"/>
        <v>49236632</v>
      </c>
      <c r="Y5" s="106">
        <f t="shared" si="0"/>
        <v>-28809271</v>
      </c>
      <c r="Z5" s="201">
        <f>+IF(X5&lt;&gt;0,+(Y5/X5)*100,0)</f>
        <v>-58.51186368718315</v>
      </c>
      <c r="AA5" s="199">
        <f>SUM(AA11:AA18)</f>
        <v>98473263</v>
      </c>
    </row>
    <row r="6" spans="1:27" ht="12.75">
      <c r="A6" s="291" t="s">
        <v>206</v>
      </c>
      <c r="B6" s="142"/>
      <c r="C6" s="62">
        <v>15103039</v>
      </c>
      <c r="D6" s="156"/>
      <c r="E6" s="60">
        <v>1500000</v>
      </c>
      <c r="F6" s="60">
        <v>1500000</v>
      </c>
      <c r="G6" s="60">
        <v>-14500001</v>
      </c>
      <c r="H6" s="60"/>
      <c r="I6" s="60">
        <v>12961854</v>
      </c>
      <c r="J6" s="60">
        <v>-1538147</v>
      </c>
      <c r="K6" s="60">
        <v>3978566</v>
      </c>
      <c r="L6" s="60"/>
      <c r="M6" s="60">
        <v>299000</v>
      </c>
      <c r="N6" s="60">
        <v>4277566</v>
      </c>
      <c r="O6" s="60"/>
      <c r="P6" s="60"/>
      <c r="Q6" s="60"/>
      <c r="R6" s="60"/>
      <c r="S6" s="60"/>
      <c r="T6" s="60"/>
      <c r="U6" s="60"/>
      <c r="V6" s="60"/>
      <c r="W6" s="60">
        <v>2739419</v>
      </c>
      <c r="X6" s="60">
        <v>750000</v>
      </c>
      <c r="Y6" s="60">
        <v>1989419</v>
      </c>
      <c r="Z6" s="140">
        <v>265.26</v>
      </c>
      <c r="AA6" s="155">
        <v>1500000</v>
      </c>
    </row>
    <row r="7" spans="1:27" ht="12.75">
      <c r="A7" s="291" t="s">
        <v>207</v>
      </c>
      <c r="B7" s="142"/>
      <c r="C7" s="62">
        <v>48683771</v>
      </c>
      <c r="D7" s="156"/>
      <c r="E7" s="60"/>
      <c r="F7" s="60"/>
      <c r="G7" s="60"/>
      <c r="H7" s="60">
        <v>2105264</v>
      </c>
      <c r="I7" s="60"/>
      <c r="J7" s="60">
        <v>2105264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2105264</v>
      </c>
      <c r="X7" s="60"/>
      <c r="Y7" s="60">
        <v>2105264</v>
      </c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18421165</v>
      </c>
      <c r="D10" s="156"/>
      <c r="E10" s="60">
        <v>37665800</v>
      </c>
      <c r="F10" s="60">
        <v>37665800</v>
      </c>
      <c r="G10" s="60">
        <v>-1793060</v>
      </c>
      <c r="H10" s="60">
        <v>1782515</v>
      </c>
      <c r="I10" s="60">
        <v>280528</v>
      </c>
      <c r="J10" s="60">
        <v>269983</v>
      </c>
      <c r="K10" s="60">
        <v>5727610</v>
      </c>
      <c r="L10" s="60">
        <v>64209</v>
      </c>
      <c r="M10" s="60">
        <v>525606</v>
      </c>
      <c r="N10" s="60">
        <v>6317425</v>
      </c>
      <c r="O10" s="60"/>
      <c r="P10" s="60"/>
      <c r="Q10" s="60"/>
      <c r="R10" s="60"/>
      <c r="S10" s="60"/>
      <c r="T10" s="60"/>
      <c r="U10" s="60"/>
      <c r="V10" s="60"/>
      <c r="W10" s="60">
        <v>6587408</v>
      </c>
      <c r="X10" s="60">
        <v>18832900</v>
      </c>
      <c r="Y10" s="60">
        <v>-12245492</v>
      </c>
      <c r="Z10" s="140">
        <v>-65.02</v>
      </c>
      <c r="AA10" s="155">
        <v>37665800</v>
      </c>
    </row>
    <row r="11" spans="1:27" ht="12.75">
      <c r="A11" s="292" t="s">
        <v>211</v>
      </c>
      <c r="B11" s="142"/>
      <c r="C11" s="293">
        <f aca="true" t="shared" si="1" ref="C11:Y11">SUM(C6:C10)</f>
        <v>82207975</v>
      </c>
      <c r="D11" s="294">
        <f t="shared" si="1"/>
        <v>0</v>
      </c>
      <c r="E11" s="295">
        <f t="shared" si="1"/>
        <v>39165800</v>
      </c>
      <c r="F11" s="295">
        <f t="shared" si="1"/>
        <v>39165800</v>
      </c>
      <c r="G11" s="295">
        <f t="shared" si="1"/>
        <v>-16293061</v>
      </c>
      <c r="H11" s="295">
        <f t="shared" si="1"/>
        <v>3887779</v>
      </c>
      <c r="I11" s="295">
        <f t="shared" si="1"/>
        <v>13242382</v>
      </c>
      <c r="J11" s="295">
        <f t="shared" si="1"/>
        <v>837100</v>
      </c>
      <c r="K11" s="295">
        <f t="shared" si="1"/>
        <v>9706176</v>
      </c>
      <c r="L11" s="295">
        <f t="shared" si="1"/>
        <v>64209</v>
      </c>
      <c r="M11" s="295">
        <f t="shared" si="1"/>
        <v>824606</v>
      </c>
      <c r="N11" s="295">
        <f t="shared" si="1"/>
        <v>10594991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11432091</v>
      </c>
      <c r="X11" s="295">
        <f t="shared" si="1"/>
        <v>19582900</v>
      </c>
      <c r="Y11" s="295">
        <f t="shared" si="1"/>
        <v>-8150809</v>
      </c>
      <c r="Z11" s="296">
        <f>+IF(X11&lt;&gt;0,+(Y11/X11)*100,0)</f>
        <v>-41.62207333949517</v>
      </c>
      <c r="AA11" s="297">
        <f>SUM(AA6:AA10)</f>
        <v>39165800</v>
      </c>
    </row>
    <row r="12" spans="1:27" ht="12.75">
      <c r="A12" s="298" t="s">
        <v>212</v>
      </c>
      <c r="B12" s="136"/>
      <c r="C12" s="62">
        <v>336656</v>
      </c>
      <c r="D12" s="156"/>
      <c r="E12" s="60">
        <v>200000</v>
      </c>
      <c r="F12" s="60">
        <v>200000</v>
      </c>
      <c r="G12" s="60">
        <v>903908</v>
      </c>
      <c r="H12" s="60"/>
      <c r="I12" s="60"/>
      <c r="J12" s="60">
        <v>903908</v>
      </c>
      <c r="K12" s="60"/>
      <c r="L12" s="60">
        <v>199822</v>
      </c>
      <c r="M12" s="60"/>
      <c r="N12" s="60">
        <v>199822</v>
      </c>
      <c r="O12" s="60"/>
      <c r="P12" s="60"/>
      <c r="Q12" s="60"/>
      <c r="R12" s="60"/>
      <c r="S12" s="60"/>
      <c r="T12" s="60"/>
      <c r="U12" s="60"/>
      <c r="V12" s="60"/>
      <c r="W12" s="60">
        <v>1103730</v>
      </c>
      <c r="X12" s="60">
        <v>100000</v>
      </c>
      <c r="Y12" s="60">
        <v>1003730</v>
      </c>
      <c r="Z12" s="140">
        <v>1003.73</v>
      </c>
      <c r="AA12" s="155">
        <v>200000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75989798</v>
      </c>
      <c r="D15" s="156"/>
      <c r="E15" s="60">
        <v>32094889</v>
      </c>
      <c r="F15" s="60">
        <v>32094889</v>
      </c>
      <c r="G15" s="60">
        <v>3973588</v>
      </c>
      <c r="H15" s="60">
        <v>599265</v>
      </c>
      <c r="I15" s="60">
        <v>399883</v>
      </c>
      <c r="J15" s="60">
        <v>4972736</v>
      </c>
      <c r="K15" s="60">
        <v>1531048</v>
      </c>
      <c r="L15" s="60">
        <v>2764309</v>
      </c>
      <c r="M15" s="60">
        <v>2777627</v>
      </c>
      <c r="N15" s="60">
        <v>7072984</v>
      </c>
      <c r="O15" s="60"/>
      <c r="P15" s="60"/>
      <c r="Q15" s="60"/>
      <c r="R15" s="60"/>
      <c r="S15" s="60"/>
      <c r="T15" s="60"/>
      <c r="U15" s="60"/>
      <c r="V15" s="60"/>
      <c r="W15" s="60">
        <v>12045720</v>
      </c>
      <c r="X15" s="60">
        <v>16047445</v>
      </c>
      <c r="Y15" s="60">
        <v>-4001725</v>
      </c>
      <c r="Z15" s="140">
        <v>-24.94</v>
      </c>
      <c r="AA15" s="155">
        <v>32094889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8968380</v>
      </c>
      <c r="D18" s="276"/>
      <c r="E18" s="82">
        <v>27012574</v>
      </c>
      <c r="F18" s="82">
        <v>27012574</v>
      </c>
      <c r="G18" s="82">
        <v>-4954180</v>
      </c>
      <c r="H18" s="82"/>
      <c r="I18" s="82"/>
      <c r="J18" s="82">
        <v>-4954180</v>
      </c>
      <c r="K18" s="82">
        <v>800000</v>
      </c>
      <c r="L18" s="82"/>
      <c r="M18" s="82"/>
      <c r="N18" s="82">
        <v>800000</v>
      </c>
      <c r="O18" s="82"/>
      <c r="P18" s="82"/>
      <c r="Q18" s="82"/>
      <c r="R18" s="82"/>
      <c r="S18" s="82"/>
      <c r="T18" s="82"/>
      <c r="U18" s="82"/>
      <c r="V18" s="82"/>
      <c r="W18" s="82">
        <v>-4154180</v>
      </c>
      <c r="X18" s="82">
        <v>13506287</v>
      </c>
      <c r="Y18" s="82">
        <v>-17660467</v>
      </c>
      <c r="Z18" s="270">
        <v>-130.76</v>
      </c>
      <c r="AA18" s="278">
        <v>27012574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427389635</v>
      </c>
      <c r="D20" s="154">
        <f t="shared" si="2"/>
        <v>0</v>
      </c>
      <c r="E20" s="100">
        <f t="shared" si="2"/>
        <v>472908883</v>
      </c>
      <c r="F20" s="100">
        <f t="shared" si="2"/>
        <v>472908883</v>
      </c>
      <c r="G20" s="100">
        <f t="shared" si="2"/>
        <v>-20054007</v>
      </c>
      <c r="H20" s="100">
        <f t="shared" si="2"/>
        <v>40514599</v>
      </c>
      <c r="I20" s="100">
        <f t="shared" si="2"/>
        <v>42474144</v>
      </c>
      <c r="J20" s="100">
        <f t="shared" si="2"/>
        <v>62934736</v>
      </c>
      <c r="K20" s="100">
        <f t="shared" si="2"/>
        <v>25840784</v>
      </c>
      <c r="L20" s="100">
        <f t="shared" si="2"/>
        <v>21088148</v>
      </c>
      <c r="M20" s="100">
        <f t="shared" si="2"/>
        <v>27658430</v>
      </c>
      <c r="N20" s="100">
        <f t="shared" si="2"/>
        <v>74587362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137522098</v>
      </c>
      <c r="X20" s="100">
        <f t="shared" si="2"/>
        <v>236454443</v>
      </c>
      <c r="Y20" s="100">
        <f t="shared" si="2"/>
        <v>-98932345</v>
      </c>
      <c r="Z20" s="137">
        <f>+IF(X20&lt;&gt;0,+(Y20/X20)*100,0)</f>
        <v>-41.83991797523551</v>
      </c>
      <c r="AA20" s="153">
        <f>SUM(AA26:AA33)</f>
        <v>472908883</v>
      </c>
    </row>
    <row r="21" spans="1:27" ht="12.75">
      <c r="A21" s="291" t="s">
        <v>206</v>
      </c>
      <c r="B21" s="142"/>
      <c r="C21" s="62">
        <v>122716097</v>
      </c>
      <c r="D21" s="156"/>
      <c r="E21" s="60">
        <v>211044795</v>
      </c>
      <c r="F21" s="60">
        <v>211044795</v>
      </c>
      <c r="G21" s="60">
        <v>-3855035</v>
      </c>
      <c r="H21" s="60">
        <v>6973371</v>
      </c>
      <c r="I21" s="60">
        <v>26681546</v>
      </c>
      <c r="J21" s="60">
        <v>29799882</v>
      </c>
      <c r="K21" s="60">
        <v>21707162</v>
      </c>
      <c r="L21" s="60">
        <v>4749809</v>
      </c>
      <c r="M21" s="60">
        <v>10752064</v>
      </c>
      <c r="N21" s="60">
        <v>37209035</v>
      </c>
      <c r="O21" s="60"/>
      <c r="P21" s="60"/>
      <c r="Q21" s="60"/>
      <c r="R21" s="60"/>
      <c r="S21" s="60"/>
      <c r="T21" s="60"/>
      <c r="U21" s="60"/>
      <c r="V21" s="60"/>
      <c r="W21" s="60">
        <v>67008917</v>
      </c>
      <c r="X21" s="60">
        <v>105522398</v>
      </c>
      <c r="Y21" s="60">
        <v>-38513481</v>
      </c>
      <c r="Z21" s="140">
        <v>-36.5</v>
      </c>
      <c r="AA21" s="155">
        <v>211044795</v>
      </c>
    </row>
    <row r="22" spans="1:27" ht="12.75">
      <c r="A22" s="291" t="s">
        <v>207</v>
      </c>
      <c r="B22" s="142"/>
      <c r="C22" s="62">
        <v>50772328</v>
      </c>
      <c r="D22" s="156"/>
      <c r="E22" s="60">
        <v>51440920</v>
      </c>
      <c r="F22" s="60">
        <v>51440920</v>
      </c>
      <c r="G22" s="60">
        <v>746415</v>
      </c>
      <c r="H22" s="60">
        <v>8899101</v>
      </c>
      <c r="I22" s="60">
        <v>2833676</v>
      </c>
      <c r="J22" s="60">
        <v>12479192</v>
      </c>
      <c r="K22" s="60">
        <v>43854</v>
      </c>
      <c r="L22" s="60">
        <v>8234881</v>
      </c>
      <c r="M22" s="60">
        <v>1971967</v>
      </c>
      <c r="N22" s="60">
        <v>10250702</v>
      </c>
      <c r="O22" s="60"/>
      <c r="P22" s="60"/>
      <c r="Q22" s="60"/>
      <c r="R22" s="60"/>
      <c r="S22" s="60"/>
      <c r="T22" s="60"/>
      <c r="U22" s="60"/>
      <c r="V22" s="60"/>
      <c r="W22" s="60">
        <v>22729894</v>
      </c>
      <c r="X22" s="60">
        <v>25720460</v>
      </c>
      <c r="Y22" s="60">
        <v>-2990566</v>
      </c>
      <c r="Z22" s="140">
        <v>-11.63</v>
      </c>
      <c r="AA22" s="155">
        <v>51440920</v>
      </c>
    </row>
    <row r="23" spans="1:27" ht="12.75">
      <c r="A23" s="291" t="s">
        <v>208</v>
      </c>
      <c r="B23" s="142"/>
      <c r="C23" s="62">
        <v>50483941</v>
      </c>
      <c r="D23" s="156"/>
      <c r="E23" s="60">
        <v>61867033</v>
      </c>
      <c r="F23" s="60">
        <v>61867033</v>
      </c>
      <c r="G23" s="60"/>
      <c r="H23" s="60">
        <v>3565872</v>
      </c>
      <c r="I23" s="60">
        <v>6970984</v>
      </c>
      <c r="J23" s="60">
        <v>10536856</v>
      </c>
      <c r="K23" s="60">
        <v>1682399</v>
      </c>
      <c r="L23" s="60">
        <v>4976566</v>
      </c>
      <c r="M23" s="60">
        <v>8128331</v>
      </c>
      <c r="N23" s="60">
        <v>14787296</v>
      </c>
      <c r="O23" s="60"/>
      <c r="P23" s="60"/>
      <c r="Q23" s="60"/>
      <c r="R23" s="60"/>
      <c r="S23" s="60"/>
      <c r="T23" s="60"/>
      <c r="U23" s="60"/>
      <c r="V23" s="60"/>
      <c r="W23" s="60">
        <v>25324152</v>
      </c>
      <c r="X23" s="60">
        <v>30933517</v>
      </c>
      <c r="Y23" s="60">
        <v>-5609365</v>
      </c>
      <c r="Z23" s="140">
        <v>-18.13</v>
      </c>
      <c r="AA23" s="155">
        <v>61867033</v>
      </c>
    </row>
    <row r="24" spans="1:27" ht="12.75">
      <c r="A24" s="291" t="s">
        <v>209</v>
      </c>
      <c r="B24" s="142"/>
      <c r="C24" s="62">
        <v>1197869</v>
      </c>
      <c r="D24" s="156"/>
      <c r="E24" s="60"/>
      <c r="F24" s="60"/>
      <c r="G24" s="60"/>
      <c r="H24" s="60"/>
      <c r="I24" s="60"/>
      <c r="J24" s="60"/>
      <c r="K24" s="60"/>
      <c r="L24" s="60"/>
      <c r="M24" s="60">
        <v>386831</v>
      </c>
      <c r="N24" s="60">
        <v>386831</v>
      </c>
      <c r="O24" s="60"/>
      <c r="P24" s="60"/>
      <c r="Q24" s="60"/>
      <c r="R24" s="60"/>
      <c r="S24" s="60"/>
      <c r="T24" s="60"/>
      <c r="U24" s="60"/>
      <c r="V24" s="60"/>
      <c r="W24" s="60">
        <v>386831</v>
      </c>
      <c r="X24" s="60"/>
      <c r="Y24" s="60">
        <v>386831</v>
      </c>
      <c r="Z24" s="140"/>
      <c r="AA24" s="155"/>
    </row>
    <row r="25" spans="1:27" ht="12.75">
      <c r="A25" s="291" t="s">
        <v>210</v>
      </c>
      <c r="B25" s="142"/>
      <c r="C25" s="62">
        <v>157313703</v>
      </c>
      <c r="D25" s="156"/>
      <c r="E25" s="60">
        <v>55294585</v>
      </c>
      <c r="F25" s="60">
        <v>55294585</v>
      </c>
      <c r="G25" s="60">
        <v>-13737772</v>
      </c>
      <c r="H25" s="60">
        <v>16937882</v>
      </c>
      <c r="I25" s="60">
        <v>837963</v>
      </c>
      <c r="J25" s="60">
        <v>4038073</v>
      </c>
      <c r="K25" s="60">
        <v>1886657</v>
      </c>
      <c r="L25" s="60">
        <v>2732847</v>
      </c>
      <c r="M25" s="60">
        <v>5114362</v>
      </c>
      <c r="N25" s="60">
        <v>9733866</v>
      </c>
      <c r="O25" s="60"/>
      <c r="P25" s="60"/>
      <c r="Q25" s="60"/>
      <c r="R25" s="60"/>
      <c r="S25" s="60"/>
      <c r="T25" s="60"/>
      <c r="U25" s="60"/>
      <c r="V25" s="60"/>
      <c r="W25" s="60">
        <v>13771939</v>
      </c>
      <c r="X25" s="60">
        <v>27647293</v>
      </c>
      <c r="Y25" s="60">
        <v>-13875354</v>
      </c>
      <c r="Z25" s="140">
        <v>-50.19</v>
      </c>
      <c r="AA25" s="155">
        <v>55294585</v>
      </c>
    </row>
    <row r="26" spans="1:27" ht="12.75">
      <c r="A26" s="292" t="s">
        <v>211</v>
      </c>
      <c r="B26" s="302"/>
      <c r="C26" s="293">
        <f aca="true" t="shared" si="3" ref="C26:Y26">SUM(C21:C25)</f>
        <v>382483938</v>
      </c>
      <c r="D26" s="294">
        <f t="shared" si="3"/>
        <v>0</v>
      </c>
      <c r="E26" s="295">
        <f t="shared" si="3"/>
        <v>379647333</v>
      </c>
      <c r="F26" s="295">
        <f t="shared" si="3"/>
        <v>379647333</v>
      </c>
      <c r="G26" s="295">
        <f t="shared" si="3"/>
        <v>-16846392</v>
      </c>
      <c r="H26" s="295">
        <f t="shared" si="3"/>
        <v>36376226</v>
      </c>
      <c r="I26" s="295">
        <f t="shared" si="3"/>
        <v>37324169</v>
      </c>
      <c r="J26" s="295">
        <f t="shared" si="3"/>
        <v>56854003</v>
      </c>
      <c r="K26" s="295">
        <f t="shared" si="3"/>
        <v>25320072</v>
      </c>
      <c r="L26" s="295">
        <f t="shared" si="3"/>
        <v>20694103</v>
      </c>
      <c r="M26" s="295">
        <f t="shared" si="3"/>
        <v>26353555</v>
      </c>
      <c r="N26" s="295">
        <f t="shared" si="3"/>
        <v>72367730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129221733</v>
      </c>
      <c r="X26" s="295">
        <f t="shared" si="3"/>
        <v>189823668</v>
      </c>
      <c r="Y26" s="295">
        <f t="shared" si="3"/>
        <v>-60601935</v>
      </c>
      <c r="Z26" s="296">
        <f>+IF(X26&lt;&gt;0,+(Y26/X26)*100,0)</f>
        <v>-31.925384035883237</v>
      </c>
      <c r="AA26" s="297">
        <f>SUM(AA21:AA25)</f>
        <v>379647333</v>
      </c>
    </row>
    <row r="27" spans="1:27" ht="12.75">
      <c r="A27" s="298" t="s">
        <v>212</v>
      </c>
      <c r="B27" s="147"/>
      <c r="C27" s="62">
        <v>30827580</v>
      </c>
      <c r="D27" s="156"/>
      <c r="E27" s="60">
        <v>85057000</v>
      </c>
      <c r="F27" s="60">
        <v>85057000</v>
      </c>
      <c r="G27" s="60">
        <v>-3207615</v>
      </c>
      <c r="H27" s="60">
        <v>4138373</v>
      </c>
      <c r="I27" s="60">
        <v>5149975</v>
      </c>
      <c r="J27" s="60">
        <v>6080733</v>
      </c>
      <c r="K27" s="60">
        <v>110490</v>
      </c>
      <c r="L27" s="60">
        <v>394045</v>
      </c>
      <c r="M27" s="60">
        <v>1304875</v>
      </c>
      <c r="N27" s="60">
        <v>1809410</v>
      </c>
      <c r="O27" s="60"/>
      <c r="P27" s="60"/>
      <c r="Q27" s="60"/>
      <c r="R27" s="60"/>
      <c r="S27" s="60"/>
      <c r="T27" s="60"/>
      <c r="U27" s="60"/>
      <c r="V27" s="60"/>
      <c r="W27" s="60">
        <v>7890143</v>
      </c>
      <c r="X27" s="60">
        <v>42528500</v>
      </c>
      <c r="Y27" s="60">
        <v>-34638357</v>
      </c>
      <c r="Z27" s="140">
        <v>-81.45</v>
      </c>
      <c r="AA27" s="155">
        <v>85057000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>
        <v>14078117</v>
      </c>
      <c r="D30" s="156"/>
      <c r="E30" s="60">
        <v>8204550</v>
      </c>
      <c r="F30" s="60">
        <v>8204550</v>
      </c>
      <c r="G30" s="60"/>
      <c r="H30" s="60"/>
      <c r="I30" s="60"/>
      <c r="J30" s="60"/>
      <c r="K30" s="60">
        <v>410222</v>
      </c>
      <c r="L30" s="60"/>
      <c r="M30" s="60"/>
      <c r="N30" s="60">
        <v>410222</v>
      </c>
      <c r="O30" s="60"/>
      <c r="P30" s="60"/>
      <c r="Q30" s="60"/>
      <c r="R30" s="60"/>
      <c r="S30" s="60"/>
      <c r="T30" s="60"/>
      <c r="U30" s="60"/>
      <c r="V30" s="60"/>
      <c r="W30" s="60">
        <v>410222</v>
      </c>
      <c r="X30" s="60">
        <v>4102275</v>
      </c>
      <c r="Y30" s="60">
        <v>-3692053</v>
      </c>
      <c r="Z30" s="140">
        <v>-90</v>
      </c>
      <c r="AA30" s="155">
        <v>8204550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137819136</v>
      </c>
      <c r="D36" s="156">
        <f t="shared" si="4"/>
        <v>0</v>
      </c>
      <c r="E36" s="60">
        <f t="shared" si="4"/>
        <v>212544795</v>
      </c>
      <c r="F36" s="60">
        <f t="shared" si="4"/>
        <v>212544795</v>
      </c>
      <c r="G36" s="60">
        <f t="shared" si="4"/>
        <v>-18355036</v>
      </c>
      <c r="H36" s="60">
        <f t="shared" si="4"/>
        <v>6973371</v>
      </c>
      <c r="I36" s="60">
        <f t="shared" si="4"/>
        <v>39643400</v>
      </c>
      <c r="J36" s="60">
        <f t="shared" si="4"/>
        <v>28261735</v>
      </c>
      <c r="K36" s="60">
        <f t="shared" si="4"/>
        <v>25685728</v>
      </c>
      <c r="L36" s="60">
        <f t="shared" si="4"/>
        <v>4749809</v>
      </c>
      <c r="M36" s="60">
        <f t="shared" si="4"/>
        <v>11051064</v>
      </c>
      <c r="N36" s="60">
        <f t="shared" si="4"/>
        <v>41486601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69748336</v>
      </c>
      <c r="X36" s="60">
        <f t="shared" si="4"/>
        <v>106272398</v>
      </c>
      <c r="Y36" s="60">
        <f t="shared" si="4"/>
        <v>-36524062</v>
      </c>
      <c r="Z36" s="140">
        <f aca="true" t="shared" si="5" ref="Z36:Z49">+IF(X36&lt;&gt;0,+(Y36/X36)*100,0)</f>
        <v>-34.36834275631947</v>
      </c>
      <c r="AA36" s="155">
        <f>AA6+AA21</f>
        <v>212544795</v>
      </c>
    </row>
    <row r="37" spans="1:27" ht="12.75">
      <c r="A37" s="291" t="s">
        <v>207</v>
      </c>
      <c r="B37" s="142"/>
      <c r="C37" s="62">
        <f t="shared" si="4"/>
        <v>99456099</v>
      </c>
      <c r="D37" s="156">
        <f t="shared" si="4"/>
        <v>0</v>
      </c>
      <c r="E37" s="60">
        <f t="shared" si="4"/>
        <v>51440920</v>
      </c>
      <c r="F37" s="60">
        <f t="shared" si="4"/>
        <v>51440920</v>
      </c>
      <c r="G37" s="60">
        <f t="shared" si="4"/>
        <v>746415</v>
      </c>
      <c r="H37" s="60">
        <f t="shared" si="4"/>
        <v>11004365</v>
      </c>
      <c r="I37" s="60">
        <f t="shared" si="4"/>
        <v>2833676</v>
      </c>
      <c r="J37" s="60">
        <f t="shared" si="4"/>
        <v>14584456</v>
      </c>
      <c r="K37" s="60">
        <f t="shared" si="4"/>
        <v>43854</v>
      </c>
      <c r="L37" s="60">
        <f t="shared" si="4"/>
        <v>8234881</v>
      </c>
      <c r="M37" s="60">
        <f t="shared" si="4"/>
        <v>1971967</v>
      </c>
      <c r="N37" s="60">
        <f t="shared" si="4"/>
        <v>10250702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24835158</v>
      </c>
      <c r="X37" s="60">
        <f t="shared" si="4"/>
        <v>25720460</v>
      </c>
      <c r="Y37" s="60">
        <f t="shared" si="4"/>
        <v>-885302</v>
      </c>
      <c r="Z37" s="140">
        <f t="shared" si="5"/>
        <v>-3.4420146451502034</v>
      </c>
      <c r="AA37" s="155">
        <f>AA7+AA22</f>
        <v>51440920</v>
      </c>
    </row>
    <row r="38" spans="1:27" ht="12.75">
      <c r="A38" s="291" t="s">
        <v>208</v>
      </c>
      <c r="B38" s="142"/>
      <c r="C38" s="62">
        <f t="shared" si="4"/>
        <v>50483941</v>
      </c>
      <c r="D38" s="156">
        <f t="shared" si="4"/>
        <v>0</v>
      </c>
      <c r="E38" s="60">
        <f t="shared" si="4"/>
        <v>61867033</v>
      </c>
      <c r="F38" s="60">
        <f t="shared" si="4"/>
        <v>61867033</v>
      </c>
      <c r="G38" s="60">
        <f t="shared" si="4"/>
        <v>0</v>
      </c>
      <c r="H38" s="60">
        <f t="shared" si="4"/>
        <v>3565872</v>
      </c>
      <c r="I38" s="60">
        <f t="shared" si="4"/>
        <v>6970984</v>
      </c>
      <c r="J38" s="60">
        <f t="shared" si="4"/>
        <v>10536856</v>
      </c>
      <c r="K38" s="60">
        <f t="shared" si="4"/>
        <v>1682399</v>
      </c>
      <c r="L38" s="60">
        <f t="shared" si="4"/>
        <v>4976566</v>
      </c>
      <c r="M38" s="60">
        <f t="shared" si="4"/>
        <v>8128331</v>
      </c>
      <c r="N38" s="60">
        <f t="shared" si="4"/>
        <v>14787296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25324152</v>
      </c>
      <c r="X38" s="60">
        <f t="shared" si="4"/>
        <v>30933517</v>
      </c>
      <c r="Y38" s="60">
        <f t="shared" si="4"/>
        <v>-5609365</v>
      </c>
      <c r="Z38" s="140">
        <f t="shared" si="5"/>
        <v>-18.13361539200344</v>
      </c>
      <c r="AA38" s="155">
        <f>AA8+AA23</f>
        <v>61867033</v>
      </c>
    </row>
    <row r="39" spans="1:27" ht="12.75">
      <c r="A39" s="291" t="s">
        <v>209</v>
      </c>
      <c r="B39" s="142"/>
      <c r="C39" s="62">
        <f t="shared" si="4"/>
        <v>1197869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386831</v>
      </c>
      <c r="N39" s="60">
        <f t="shared" si="4"/>
        <v>386831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386831</v>
      </c>
      <c r="X39" s="60">
        <f t="shared" si="4"/>
        <v>0</v>
      </c>
      <c r="Y39" s="60">
        <f t="shared" si="4"/>
        <v>386831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175734868</v>
      </c>
      <c r="D40" s="156">
        <f t="shared" si="4"/>
        <v>0</v>
      </c>
      <c r="E40" s="60">
        <f t="shared" si="4"/>
        <v>92960385</v>
      </c>
      <c r="F40" s="60">
        <f t="shared" si="4"/>
        <v>92960385</v>
      </c>
      <c r="G40" s="60">
        <f t="shared" si="4"/>
        <v>-15530832</v>
      </c>
      <c r="H40" s="60">
        <f t="shared" si="4"/>
        <v>18720397</v>
      </c>
      <c r="I40" s="60">
        <f t="shared" si="4"/>
        <v>1118491</v>
      </c>
      <c r="J40" s="60">
        <f t="shared" si="4"/>
        <v>4308056</v>
      </c>
      <c r="K40" s="60">
        <f t="shared" si="4"/>
        <v>7614267</v>
      </c>
      <c r="L40" s="60">
        <f t="shared" si="4"/>
        <v>2797056</v>
      </c>
      <c r="M40" s="60">
        <f t="shared" si="4"/>
        <v>5639968</v>
      </c>
      <c r="N40" s="60">
        <f t="shared" si="4"/>
        <v>16051291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20359347</v>
      </c>
      <c r="X40" s="60">
        <f t="shared" si="4"/>
        <v>46480193</v>
      </c>
      <c r="Y40" s="60">
        <f t="shared" si="4"/>
        <v>-26120846</v>
      </c>
      <c r="Z40" s="140">
        <f t="shared" si="5"/>
        <v>-56.19780021137175</v>
      </c>
      <c r="AA40" s="155">
        <f>AA10+AA25</f>
        <v>92960385</v>
      </c>
    </row>
    <row r="41" spans="1:27" ht="12.75">
      <c r="A41" s="292" t="s">
        <v>211</v>
      </c>
      <c r="B41" s="142"/>
      <c r="C41" s="293">
        <f aca="true" t="shared" si="6" ref="C41:Y41">SUM(C36:C40)</f>
        <v>464691913</v>
      </c>
      <c r="D41" s="294">
        <f t="shared" si="6"/>
        <v>0</v>
      </c>
      <c r="E41" s="295">
        <f t="shared" si="6"/>
        <v>418813133</v>
      </c>
      <c r="F41" s="295">
        <f t="shared" si="6"/>
        <v>418813133</v>
      </c>
      <c r="G41" s="295">
        <f t="shared" si="6"/>
        <v>-33139453</v>
      </c>
      <c r="H41" s="295">
        <f t="shared" si="6"/>
        <v>40264005</v>
      </c>
      <c r="I41" s="295">
        <f t="shared" si="6"/>
        <v>50566551</v>
      </c>
      <c r="J41" s="295">
        <f t="shared" si="6"/>
        <v>57691103</v>
      </c>
      <c r="K41" s="295">
        <f t="shared" si="6"/>
        <v>35026248</v>
      </c>
      <c r="L41" s="295">
        <f t="shared" si="6"/>
        <v>20758312</v>
      </c>
      <c r="M41" s="295">
        <f t="shared" si="6"/>
        <v>27178161</v>
      </c>
      <c r="N41" s="295">
        <f t="shared" si="6"/>
        <v>82962721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140653824</v>
      </c>
      <c r="X41" s="295">
        <f t="shared" si="6"/>
        <v>209406568</v>
      </c>
      <c r="Y41" s="295">
        <f t="shared" si="6"/>
        <v>-68752744</v>
      </c>
      <c r="Z41" s="296">
        <f t="shared" si="5"/>
        <v>-32.83218127141075</v>
      </c>
      <c r="AA41" s="297">
        <f>SUM(AA36:AA40)</f>
        <v>418813133</v>
      </c>
    </row>
    <row r="42" spans="1:27" ht="12.75">
      <c r="A42" s="298" t="s">
        <v>212</v>
      </c>
      <c r="B42" s="136"/>
      <c r="C42" s="95">
        <f aca="true" t="shared" si="7" ref="C42:Y48">C12+C27</f>
        <v>31164236</v>
      </c>
      <c r="D42" s="129">
        <f t="shared" si="7"/>
        <v>0</v>
      </c>
      <c r="E42" s="54">
        <f t="shared" si="7"/>
        <v>85257000</v>
      </c>
      <c r="F42" s="54">
        <f t="shared" si="7"/>
        <v>85257000</v>
      </c>
      <c r="G42" s="54">
        <f t="shared" si="7"/>
        <v>-2303707</v>
      </c>
      <c r="H42" s="54">
        <f t="shared" si="7"/>
        <v>4138373</v>
      </c>
      <c r="I42" s="54">
        <f t="shared" si="7"/>
        <v>5149975</v>
      </c>
      <c r="J42" s="54">
        <f t="shared" si="7"/>
        <v>6984641</v>
      </c>
      <c r="K42" s="54">
        <f t="shared" si="7"/>
        <v>110490</v>
      </c>
      <c r="L42" s="54">
        <f t="shared" si="7"/>
        <v>593867</v>
      </c>
      <c r="M42" s="54">
        <f t="shared" si="7"/>
        <v>1304875</v>
      </c>
      <c r="N42" s="54">
        <f t="shared" si="7"/>
        <v>2009232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8993873</v>
      </c>
      <c r="X42" s="54">
        <f t="shared" si="7"/>
        <v>42628500</v>
      </c>
      <c r="Y42" s="54">
        <f t="shared" si="7"/>
        <v>-33634627</v>
      </c>
      <c r="Z42" s="184">
        <f t="shared" si="5"/>
        <v>-78.90173710076593</v>
      </c>
      <c r="AA42" s="130">
        <f aca="true" t="shared" si="8" ref="AA42:AA48">AA12+AA27</f>
        <v>85257000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90067915</v>
      </c>
      <c r="D45" s="129">
        <f t="shared" si="7"/>
        <v>0</v>
      </c>
      <c r="E45" s="54">
        <f t="shared" si="7"/>
        <v>40299439</v>
      </c>
      <c r="F45" s="54">
        <f t="shared" si="7"/>
        <v>40299439</v>
      </c>
      <c r="G45" s="54">
        <f t="shared" si="7"/>
        <v>3973588</v>
      </c>
      <c r="H45" s="54">
        <f t="shared" si="7"/>
        <v>599265</v>
      </c>
      <c r="I45" s="54">
        <f t="shared" si="7"/>
        <v>399883</v>
      </c>
      <c r="J45" s="54">
        <f t="shared" si="7"/>
        <v>4972736</v>
      </c>
      <c r="K45" s="54">
        <f t="shared" si="7"/>
        <v>1941270</v>
      </c>
      <c r="L45" s="54">
        <f t="shared" si="7"/>
        <v>2764309</v>
      </c>
      <c r="M45" s="54">
        <f t="shared" si="7"/>
        <v>2777627</v>
      </c>
      <c r="N45" s="54">
        <f t="shared" si="7"/>
        <v>7483206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12455942</v>
      </c>
      <c r="X45" s="54">
        <f t="shared" si="7"/>
        <v>20149720</v>
      </c>
      <c r="Y45" s="54">
        <f t="shared" si="7"/>
        <v>-7693778</v>
      </c>
      <c r="Z45" s="184">
        <f t="shared" si="5"/>
        <v>-38.18305167515975</v>
      </c>
      <c r="AA45" s="130">
        <f t="shared" si="8"/>
        <v>40299439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8968380</v>
      </c>
      <c r="D48" s="129">
        <f t="shared" si="7"/>
        <v>0</v>
      </c>
      <c r="E48" s="54">
        <f t="shared" si="7"/>
        <v>27012574</v>
      </c>
      <c r="F48" s="54">
        <f t="shared" si="7"/>
        <v>27012574</v>
      </c>
      <c r="G48" s="54">
        <f t="shared" si="7"/>
        <v>-4954180</v>
      </c>
      <c r="H48" s="54">
        <f t="shared" si="7"/>
        <v>0</v>
      </c>
      <c r="I48" s="54">
        <f t="shared" si="7"/>
        <v>0</v>
      </c>
      <c r="J48" s="54">
        <f t="shared" si="7"/>
        <v>-4954180</v>
      </c>
      <c r="K48" s="54">
        <f t="shared" si="7"/>
        <v>800000</v>
      </c>
      <c r="L48" s="54">
        <f t="shared" si="7"/>
        <v>0</v>
      </c>
      <c r="M48" s="54">
        <f t="shared" si="7"/>
        <v>0</v>
      </c>
      <c r="N48" s="54">
        <f t="shared" si="7"/>
        <v>800000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-4154180</v>
      </c>
      <c r="X48" s="54">
        <f t="shared" si="7"/>
        <v>13506287</v>
      </c>
      <c r="Y48" s="54">
        <f t="shared" si="7"/>
        <v>-17660467</v>
      </c>
      <c r="Z48" s="184">
        <f t="shared" si="5"/>
        <v>-130.7573798779783</v>
      </c>
      <c r="AA48" s="130">
        <f t="shared" si="8"/>
        <v>27012574</v>
      </c>
    </row>
    <row r="49" spans="1:27" ht="12.75">
      <c r="A49" s="308" t="s">
        <v>221</v>
      </c>
      <c r="B49" s="149"/>
      <c r="C49" s="239">
        <f aca="true" t="shared" si="9" ref="C49:Y49">SUM(C41:C48)</f>
        <v>594892444</v>
      </c>
      <c r="D49" s="218">
        <f t="shared" si="9"/>
        <v>0</v>
      </c>
      <c r="E49" s="220">
        <f t="shared" si="9"/>
        <v>571382146</v>
      </c>
      <c r="F49" s="220">
        <f t="shared" si="9"/>
        <v>571382146</v>
      </c>
      <c r="G49" s="220">
        <f t="shared" si="9"/>
        <v>-36423752</v>
      </c>
      <c r="H49" s="220">
        <f t="shared" si="9"/>
        <v>45001643</v>
      </c>
      <c r="I49" s="220">
        <f t="shared" si="9"/>
        <v>56116409</v>
      </c>
      <c r="J49" s="220">
        <f t="shared" si="9"/>
        <v>64694300</v>
      </c>
      <c r="K49" s="220">
        <f t="shared" si="9"/>
        <v>37878008</v>
      </c>
      <c r="L49" s="220">
        <f t="shared" si="9"/>
        <v>24116488</v>
      </c>
      <c r="M49" s="220">
        <f t="shared" si="9"/>
        <v>31260663</v>
      </c>
      <c r="N49" s="220">
        <f t="shared" si="9"/>
        <v>93255159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157949459</v>
      </c>
      <c r="X49" s="220">
        <f t="shared" si="9"/>
        <v>285691075</v>
      </c>
      <c r="Y49" s="220">
        <f t="shared" si="9"/>
        <v>-127741616</v>
      </c>
      <c r="Z49" s="221">
        <f t="shared" si="5"/>
        <v>-44.713197988421584</v>
      </c>
      <c r="AA49" s="222">
        <f>SUM(AA41:AA48)</f>
        <v>571382146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164903157</v>
      </c>
      <c r="D51" s="129">
        <f t="shared" si="10"/>
        <v>0</v>
      </c>
      <c r="E51" s="54">
        <f t="shared" si="10"/>
        <v>132542248</v>
      </c>
      <c r="F51" s="54">
        <f t="shared" si="10"/>
        <v>132542248</v>
      </c>
      <c r="G51" s="54">
        <f t="shared" si="10"/>
        <v>2280365</v>
      </c>
      <c r="H51" s="54">
        <f t="shared" si="10"/>
        <v>7389863</v>
      </c>
      <c r="I51" s="54">
        <f t="shared" si="10"/>
        <v>9611059</v>
      </c>
      <c r="J51" s="54">
        <f t="shared" si="10"/>
        <v>19281287</v>
      </c>
      <c r="K51" s="54">
        <f t="shared" si="10"/>
        <v>7411223</v>
      </c>
      <c r="L51" s="54">
        <f t="shared" si="10"/>
        <v>8226322</v>
      </c>
      <c r="M51" s="54">
        <f t="shared" si="10"/>
        <v>5578020</v>
      </c>
      <c r="N51" s="54">
        <f t="shared" si="10"/>
        <v>21215565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40496852</v>
      </c>
      <c r="X51" s="54">
        <f t="shared" si="10"/>
        <v>66271125</v>
      </c>
      <c r="Y51" s="54">
        <f t="shared" si="10"/>
        <v>-25774273</v>
      </c>
      <c r="Z51" s="184">
        <f>+IF(X51&lt;&gt;0,+(Y51/X51)*100,0)</f>
        <v>-38.892161556032136</v>
      </c>
      <c r="AA51" s="130">
        <f>SUM(AA57:AA61)</f>
        <v>132542248</v>
      </c>
    </row>
    <row r="52" spans="1:27" ht="12.75">
      <c r="A52" s="310" t="s">
        <v>206</v>
      </c>
      <c r="B52" s="142"/>
      <c r="C52" s="62">
        <v>2566286</v>
      </c>
      <c r="D52" s="156"/>
      <c r="E52" s="60">
        <v>5918175</v>
      </c>
      <c r="F52" s="60">
        <v>5918175</v>
      </c>
      <c r="G52" s="60"/>
      <c r="H52" s="60">
        <v>132000</v>
      </c>
      <c r="I52" s="60">
        <v>180224</v>
      </c>
      <c r="J52" s="60">
        <v>312224</v>
      </c>
      <c r="K52" s="60"/>
      <c r="L52" s="60">
        <v>302720</v>
      </c>
      <c r="M52" s="60">
        <v>114122</v>
      </c>
      <c r="N52" s="60">
        <v>416842</v>
      </c>
      <c r="O52" s="60"/>
      <c r="P52" s="60"/>
      <c r="Q52" s="60"/>
      <c r="R52" s="60"/>
      <c r="S52" s="60"/>
      <c r="T52" s="60"/>
      <c r="U52" s="60"/>
      <c r="V52" s="60"/>
      <c r="W52" s="60">
        <v>729066</v>
      </c>
      <c r="X52" s="60">
        <v>2959088</v>
      </c>
      <c r="Y52" s="60">
        <v>-2230022</v>
      </c>
      <c r="Z52" s="140">
        <v>-75.36</v>
      </c>
      <c r="AA52" s="155">
        <v>5918175</v>
      </c>
    </row>
    <row r="53" spans="1:27" ht="12.75">
      <c r="A53" s="310" t="s">
        <v>207</v>
      </c>
      <c r="B53" s="142"/>
      <c r="C53" s="62">
        <v>3847451</v>
      </c>
      <c r="D53" s="156"/>
      <c r="E53" s="60">
        <v>3772764</v>
      </c>
      <c r="F53" s="60">
        <v>3772764</v>
      </c>
      <c r="G53" s="60">
        <v>16293</v>
      </c>
      <c r="H53" s="60">
        <v>194711</v>
      </c>
      <c r="I53" s="60">
        <v>300896</v>
      </c>
      <c r="J53" s="60">
        <v>511900</v>
      </c>
      <c r="K53" s="60">
        <v>148622</v>
      </c>
      <c r="L53" s="60">
        <v>104170</v>
      </c>
      <c r="M53" s="60">
        <v>5072</v>
      </c>
      <c r="N53" s="60">
        <v>257864</v>
      </c>
      <c r="O53" s="60"/>
      <c r="P53" s="60"/>
      <c r="Q53" s="60"/>
      <c r="R53" s="60"/>
      <c r="S53" s="60"/>
      <c r="T53" s="60"/>
      <c r="U53" s="60"/>
      <c r="V53" s="60"/>
      <c r="W53" s="60">
        <v>769764</v>
      </c>
      <c r="X53" s="60">
        <v>1886382</v>
      </c>
      <c r="Y53" s="60">
        <v>-1116618</v>
      </c>
      <c r="Z53" s="140">
        <v>-59.19</v>
      </c>
      <c r="AA53" s="155">
        <v>3772764</v>
      </c>
    </row>
    <row r="54" spans="1:27" ht="12.75">
      <c r="A54" s="310" t="s">
        <v>208</v>
      </c>
      <c r="B54" s="142"/>
      <c r="C54" s="62">
        <v>5259340</v>
      </c>
      <c r="D54" s="156"/>
      <c r="E54" s="60">
        <v>4252279</v>
      </c>
      <c r="F54" s="60">
        <v>4252279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2126140</v>
      </c>
      <c r="Y54" s="60">
        <v>-2126140</v>
      </c>
      <c r="Z54" s="140">
        <v>-100</v>
      </c>
      <c r="AA54" s="155">
        <v>4252279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>
        <v>12746</v>
      </c>
      <c r="I55" s="60"/>
      <c r="J55" s="60">
        <v>12746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12746</v>
      </c>
      <c r="X55" s="60"/>
      <c r="Y55" s="60">
        <v>12746</v>
      </c>
      <c r="Z55" s="140"/>
      <c r="AA55" s="155"/>
    </row>
    <row r="56" spans="1:27" ht="12.75">
      <c r="A56" s="310" t="s">
        <v>210</v>
      </c>
      <c r="B56" s="142"/>
      <c r="C56" s="62">
        <v>22758</v>
      </c>
      <c r="D56" s="156"/>
      <c r="E56" s="60">
        <v>85422</v>
      </c>
      <c r="F56" s="60">
        <v>85422</v>
      </c>
      <c r="G56" s="60"/>
      <c r="H56" s="60"/>
      <c r="I56" s="60"/>
      <c r="J56" s="60"/>
      <c r="K56" s="60">
        <v>4677</v>
      </c>
      <c r="L56" s="60"/>
      <c r="M56" s="60"/>
      <c r="N56" s="60">
        <v>4677</v>
      </c>
      <c r="O56" s="60"/>
      <c r="P56" s="60"/>
      <c r="Q56" s="60"/>
      <c r="R56" s="60"/>
      <c r="S56" s="60"/>
      <c r="T56" s="60"/>
      <c r="U56" s="60"/>
      <c r="V56" s="60"/>
      <c r="W56" s="60">
        <v>4677</v>
      </c>
      <c r="X56" s="60">
        <v>42711</v>
      </c>
      <c r="Y56" s="60">
        <v>-38034</v>
      </c>
      <c r="Z56" s="140">
        <v>-89.05</v>
      </c>
      <c r="AA56" s="155">
        <v>85422</v>
      </c>
    </row>
    <row r="57" spans="1:27" ht="12.75">
      <c r="A57" s="138" t="s">
        <v>211</v>
      </c>
      <c r="B57" s="142"/>
      <c r="C57" s="293">
        <f aca="true" t="shared" si="11" ref="C57:Y57">SUM(C52:C56)</f>
        <v>11695835</v>
      </c>
      <c r="D57" s="294">
        <f t="shared" si="11"/>
        <v>0</v>
      </c>
      <c r="E57" s="295">
        <f t="shared" si="11"/>
        <v>14028640</v>
      </c>
      <c r="F57" s="295">
        <f t="shared" si="11"/>
        <v>14028640</v>
      </c>
      <c r="G57" s="295">
        <f t="shared" si="11"/>
        <v>16293</v>
      </c>
      <c r="H57" s="295">
        <f t="shared" si="11"/>
        <v>339457</v>
      </c>
      <c r="I57" s="295">
        <f t="shared" si="11"/>
        <v>481120</v>
      </c>
      <c r="J57" s="295">
        <f t="shared" si="11"/>
        <v>836870</v>
      </c>
      <c r="K57" s="295">
        <f t="shared" si="11"/>
        <v>153299</v>
      </c>
      <c r="L57" s="295">
        <f t="shared" si="11"/>
        <v>406890</v>
      </c>
      <c r="M57" s="295">
        <f t="shared" si="11"/>
        <v>119194</v>
      </c>
      <c r="N57" s="295">
        <f t="shared" si="11"/>
        <v>679383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1516253</v>
      </c>
      <c r="X57" s="295">
        <f t="shared" si="11"/>
        <v>7014321</v>
      </c>
      <c r="Y57" s="295">
        <f t="shared" si="11"/>
        <v>-5498068</v>
      </c>
      <c r="Z57" s="296">
        <f>+IF(X57&lt;&gt;0,+(Y57/X57)*100,0)</f>
        <v>-78.3834671951854</v>
      </c>
      <c r="AA57" s="297">
        <f>SUM(AA52:AA56)</f>
        <v>14028640</v>
      </c>
    </row>
    <row r="58" spans="1:27" ht="12.75">
      <c r="A58" s="311" t="s">
        <v>212</v>
      </c>
      <c r="B58" s="136"/>
      <c r="C58" s="62">
        <v>64480</v>
      </c>
      <c r="D58" s="156"/>
      <c r="E58" s="60">
        <v>88036</v>
      </c>
      <c r="F58" s="60">
        <v>88036</v>
      </c>
      <c r="G58" s="60"/>
      <c r="H58" s="60"/>
      <c r="I58" s="60">
        <v>20741</v>
      </c>
      <c r="J58" s="60">
        <v>20741</v>
      </c>
      <c r="K58" s="60">
        <v>3300</v>
      </c>
      <c r="L58" s="60"/>
      <c r="M58" s="60">
        <v>3783</v>
      </c>
      <c r="N58" s="60">
        <v>7083</v>
      </c>
      <c r="O58" s="60"/>
      <c r="P58" s="60"/>
      <c r="Q58" s="60"/>
      <c r="R58" s="60"/>
      <c r="S58" s="60"/>
      <c r="T58" s="60"/>
      <c r="U58" s="60"/>
      <c r="V58" s="60"/>
      <c r="W58" s="60">
        <v>27824</v>
      </c>
      <c r="X58" s="60">
        <v>44018</v>
      </c>
      <c r="Y58" s="60">
        <v>-16194</v>
      </c>
      <c r="Z58" s="140">
        <v>-36.79</v>
      </c>
      <c r="AA58" s="155">
        <v>88036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153142842</v>
      </c>
      <c r="D61" s="156"/>
      <c r="E61" s="60">
        <v>118425572</v>
      </c>
      <c r="F61" s="60">
        <v>118425572</v>
      </c>
      <c r="G61" s="60">
        <v>2264072</v>
      </c>
      <c r="H61" s="60">
        <v>7050406</v>
      </c>
      <c r="I61" s="60">
        <v>9109198</v>
      </c>
      <c r="J61" s="60">
        <v>18423676</v>
      </c>
      <c r="K61" s="60">
        <v>7254624</v>
      </c>
      <c r="L61" s="60">
        <v>7819432</v>
      </c>
      <c r="M61" s="60">
        <v>5455043</v>
      </c>
      <c r="N61" s="60">
        <v>20529099</v>
      </c>
      <c r="O61" s="60"/>
      <c r="P61" s="60"/>
      <c r="Q61" s="60"/>
      <c r="R61" s="60"/>
      <c r="S61" s="60"/>
      <c r="T61" s="60"/>
      <c r="U61" s="60"/>
      <c r="V61" s="60"/>
      <c r="W61" s="60">
        <v>38952775</v>
      </c>
      <c r="X61" s="60">
        <v>59212786</v>
      </c>
      <c r="Y61" s="60">
        <v>-20260011</v>
      </c>
      <c r="Z61" s="140">
        <v>-34.22</v>
      </c>
      <c r="AA61" s="155">
        <v>118425572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20031521</v>
      </c>
      <c r="F66" s="275"/>
      <c r="G66" s="275">
        <v>2364441</v>
      </c>
      <c r="H66" s="275">
        <v>2028657</v>
      </c>
      <c r="I66" s="275">
        <v>1477368</v>
      </c>
      <c r="J66" s="275">
        <v>5870466</v>
      </c>
      <c r="K66" s="275">
        <v>729210</v>
      </c>
      <c r="L66" s="275">
        <v>649194</v>
      </c>
      <c r="M66" s="275">
        <v>475960</v>
      </c>
      <c r="N66" s="275">
        <v>1854364</v>
      </c>
      <c r="O66" s="275"/>
      <c r="P66" s="275"/>
      <c r="Q66" s="275"/>
      <c r="R66" s="275"/>
      <c r="S66" s="275"/>
      <c r="T66" s="275"/>
      <c r="U66" s="275"/>
      <c r="V66" s="275"/>
      <c r="W66" s="275">
        <v>7724830</v>
      </c>
      <c r="X66" s="275"/>
      <c r="Y66" s="275">
        <v>7724830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4211107</v>
      </c>
      <c r="F67" s="60"/>
      <c r="G67" s="60">
        <v>-84076</v>
      </c>
      <c r="H67" s="60">
        <v>4549144</v>
      </c>
      <c r="I67" s="60">
        <v>7693347</v>
      </c>
      <c r="J67" s="60">
        <v>12158415</v>
      </c>
      <c r="K67" s="60">
        <v>6446933</v>
      </c>
      <c r="L67" s="60">
        <v>7099928</v>
      </c>
      <c r="M67" s="60">
        <v>4957334</v>
      </c>
      <c r="N67" s="60">
        <v>18504195</v>
      </c>
      <c r="O67" s="60"/>
      <c r="P67" s="60"/>
      <c r="Q67" s="60"/>
      <c r="R67" s="60"/>
      <c r="S67" s="60"/>
      <c r="T67" s="60"/>
      <c r="U67" s="60"/>
      <c r="V67" s="60"/>
      <c r="W67" s="60">
        <v>30662610</v>
      </c>
      <c r="X67" s="60"/>
      <c r="Y67" s="60">
        <v>30662610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86819244</v>
      </c>
      <c r="F68" s="60"/>
      <c r="G68" s="60"/>
      <c r="H68" s="60">
        <v>812062</v>
      </c>
      <c r="I68" s="60">
        <v>440344</v>
      </c>
      <c r="J68" s="60">
        <v>1252406</v>
      </c>
      <c r="K68" s="60">
        <v>235080</v>
      </c>
      <c r="L68" s="60">
        <v>477200</v>
      </c>
      <c r="M68" s="60">
        <v>144722</v>
      </c>
      <c r="N68" s="60">
        <v>857002</v>
      </c>
      <c r="O68" s="60"/>
      <c r="P68" s="60"/>
      <c r="Q68" s="60"/>
      <c r="R68" s="60"/>
      <c r="S68" s="60"/>
      <c r="T68" s="60"/>
      <c r="U68" s="60"/>
      <c r="V68" s="60"/>
      <c r="W68" s="60">
        <v>2109408</v>
      </c>
      <c r="X68" s="60"/>
      <c r="Y68" s="60">
        <v>2109408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111061872</v>
      </c>
      <c r="F69" s="220">
        <f t="shared" si="12"/>
        <v>0</v>
      </c>
      <c r="G69" s="220">
        <f t="shared" si="12"/>
        <v>2280365</v>
      </c>
      <c r="H69" s="220">
        <f t="shared" si="12"/>
        <v>7389863</v>
      </c>
      <c r="I69" s="220">
        <f t="shared" si="12"/>
        <v>9611059</v>
      </c>
      <c r="J69" s="220">
        <f t="shared" si="12"/>
        <v>19281287</v>
      </c>
      <c r="K69" s="220">
        <f t="shared" si="12"/>
        <v>7411223</v>
      </c>
      <c r="L69" s="220">
        <f t="shared" si="12"/>
        <v>8226322</v>
      </c>
      <c r="M69" s="220">
        <f t="shared" si="12"/>
        <v>5578016</v>
      </c>
      <c r="N69" s="220">
        <f t="shared" si="12"/>
        <v>21215561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40496848</v>
      </c>
      <c r="X69" s="220">
        <f t="shared" si="12"/>
        <v>0</v>
      </c>
      <c r="Y69" s="220">
        <f t="shared" si="12"/>
        <v>40496848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82207975</v>
      </c>
      <c r="D5" s="357">
        <f t="shared" si="0"/>
        <v>0</v>
      </c>
      <c r="E5" s="356">
        <f t="shared" si="0"/>
        <v>39165800</v>
      </c>
      <c r="F5" s="358">
        <f t="shared" si="0"/>
        <v>39165800</v>
      </c>
      <c r="G5" s="358">
        <f t="shared" si="0"/>
        <v>-16293061</v>
      </c>
      <c r="H5" s="356">
        <f t="shared" si="0"/>
        <v>3887779</v>
      </c>
      <c r="I5" s="356">
        <f t="shared" si="0"/>
        <v>13242382</v>
      </c>
      <c r="J5" s="358">
        <f t="shared" si="0"/>
        <v>837100</v>
      </c>
      <c r="K5" s="358">
        <f t="shared" si="0"/>
        <v>9706176</v>
      </c>
      <c r="L5" s="356">
        <f t="shared" si="0"/>
        <v>64209</v>
      </c>
      <c r="M5" s="356">
        <f t="shared" si="0"/>
        <v>824606</v>
      </c>
      <c r="N5" s="358">
        <f t="shared" si="0"/>
        <v>10594991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11432091</v>
      </c>
      <c r="X5" s="356">
        <f t="shared" si="0"/>
        <v>19582900</v>
      </c>
      <c r="Y5" s="358">
        <f t="shared" si="0"/>
        <v>-8150809</v>
      </c>
      <c r="Z5" s="359">
        <f>+IF(X5&lt;&gt;0,+(Y5/X5)*100,0)</f>
        <v>-41.62207333949517</v>
      </c>
      <c r="AA5" s="360">
        <f>+AA6+AA8+AA11+AA13+AA15</f>
        <v>39165800</v>
      </c>
    </row>
    <row r="6" spans="1:27" ht="12.75">
      <c r="A6" s="361" t="s">
        <v>206</v>
      </c>
      <c r="B6" s="142"/>
      <c r="C6" s="60">
        <f>+C7</f>
        <v>15103039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-14500001</v>
      </c>
      <c r="H6" s="60">
        <f t="shared" si="1"/>
        <v>0</v>
      </c>
      <c r="I6" s="60">
        <f t="shared" si="1"/>
        <v>12961854</v>
      </c>
      <c r="J6" s="59">
        <f t="shared" si="1"/>
        <v>-1538147</v>
      </c>
      <c r="K6" s="59">
        <f t="shared" si="1"/>
        <v>3978566</v>
      </c>
      <c r="L6" s="60">
        <f t="shared" si="1"/>
        <v>0</v>
      </c>
      <c r="M6" s="60">
        <f t="shared" si="1"/>
        <v>299000</v>
      </c>
      <c r="N6" s="59">
        <f t="shared" si="1"/>
        <v>4277566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2739419</v>
      </c>
      <c r="X6" s="60">
        <f t="shared" si="1"/>
        <v>750000</v>
      </c>
      <c r="Y6" s="59">
        <f t="shared" si="1"/>
        <v>1989419</v>
      </c>
      <c r="Z6" s="61">
        <f>+IF(X6&lt;&gt;0,+(Y6/X6)*100,0)</f>
        <v>265.2558666666667</v>
      </c>
      <c r="AA6" s="62">
        <f t="shared" si="1"/>
        <v>1500000</v>
      </c>
    </row>
    <row r="7" spans="1:27" ht="12.75">
      <c r="A7" s="291" t="s">
        <v>230</v>
      </c>
      <c r="B7" s="142"/>
      <c r="C7" s="60">
        <v>15103039</v>
      </c>
      <c r="D7" s="340"/>
      <c r="E7" s="60">
        <v>1500000</v>
      </c>
      <c r="F7" s="59">
        <v>1500000</v>
      </c>
      <c r="G7" s="59">
        <v>-14500001</v>
      </c>
      <c r="H7" s="60"/>
      <c r="I7" s="60">
        <v>12961854</v>
      </c>
      <c r="J7" s="59">
        <v>-1538147</v>
      </c>
      <c r="K7" s="59">
        <v>3978566</v>
      </c>
      <c r="L7" s="60"/>
      <c r="M7" s="60">
        <v>299000</v>
      </c>
      <c r="N7" s="59">
        <v>4277566</v>
      </c>
      <c r="O7" s="59"/>
      <c r="P7" s="60"/>
      <c r="Q7" s="60"/>
      <c r="R7" s="59"/>
      <c r="S7" s="59"/>
      <c r="T7" s="60"/>
      <c r="U7" s="60"/>
      <c r="V7" s="59"/>
      <c r="W7" s="59">
        <v>2739419</v>
      </c>
      <c r="X7" s="60">
        <v>750000</v>
      </c>
      <c r="Y7" s="59">
        <v>1989419</v>
      </c>
      <c r="Z7" s="61">
        <v>265.26</v>
      </c>
      <c r="AA7" s="62">
        <v>1500000</v>
      </c>
    </row>
    <row r="8" spans="1:27" ht="12.75">
      <c r="A8" s="361" t="s">
        <v>207</v>
      </c>
      <c r="B8" s="142"/>
      <c r="C8" s="60">
        <f aca="true" t="shared" si="2" ref="C8:Y8">SUM(C9:C10)</f>
        <v>48683771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2105264</v>
      </c>
      <c r="I8" s="60">
        <f t="shared" si="2"/>
        <v>0</v>
      </c>
      <c r="J8" s="59">
        <f t="shared" si="2"/>
        <v>2105264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2105264</v>
      </c>
      <c r="X8" s="60">
        <f t="shared" si="2"/>
        <v>0</v>
      </c>
      <c r="Y8" s="59">
        <f t="shared" si="2"/>
        <v>2105264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48683771</v>
      </c>
      <c r="D9" s="340"/>
      <c r="E9" s="60"/>
      <c r="F9" s="59"/>
      <c r="G9" s="59"/>
      <c r="H9" s="60">
        <v>2105264</v>
      </c>
      <c r="I9" s="60"/>
      <c r="J9" s="59">
        <v>2105264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2105264</v>
      </c>
      <c r="X9" s="60"/>
      <c r="Y9" s="59">
        <v>2105264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18421165</v>
      </c>
      <c r="D15" s="340">
        <f t="shared" si="5"/>
        <v>0</v>
      </c>
      <c r="E15" s="60">
        <f t="shared" si="5"/>
        <v>37665800</v>
      </c>
      <c r="F15" s="59">
        <f t="shared" si="5"/>
        <v>37665800</v>
      </c>
      <c r="G15" s="59">
        <f t="shared" si="5"/>
        <v>-1793060</v>
      </c>
      <c r="H15" s="60">
        <f t="shared" si="5"/>
        <v>1782515</v>
      </c>
      <c r="I15" s="60">
        <f t="shared" si="5"/>
        <v>280528</v>
      </c>
      <c r="J15" s="59">
        <f t="shared" si="5"/>
        <v>269983</v>
      </c>
      <c r="K15" s="59">
        <f t="shared" si="5"/>
        <v>5727610</v>
      </c>
      <c r="L15" s="60">
        <f t="shared" si="5"/>
        <v>64209</v>
      </c>
      <c r="M15" s="60">
        <f t="shared" si="5"/>
        <v>525606</v>
      </c>
      <c r="N15" s="59">
        <f t="shared" si="5"/>
        <v>6317425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6587408</v>
      </c>
      <c r="X15" s="60">
        <f t="shared" si="5"/>
        <v>18832900</v>
      </c>
      <c r="Y15" s="59">
        <f t="shared" si="5"/>
        <v>-12245492</v>
      </c>
      <c r="Z15" s="61">
        <f>+IF(X15&lt;&gt;0,+(Y15/X15)*100,0)</f>
        <v>-65.02180758141338</v>
      </c>
      <c r="AA15" s="62">
        <f>SUM(AA16:AA20)</f>
        <v>37665800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>
        <v>77653</v>
      </c>
      <c r="D17" s="340"/>
      <c r="E17" s="60">
        <v>300000</v>
      </c>
      <c r="F17" s="59">
        <v>300000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150000</v>
      </c>
      <c r="Y17" s="59">
        <v>-150000</v>
      </c>
      <c r="Z17" s="61">
        <v>-100</v>
      </c>
      <c r="AA17" s="62">
        <v>300000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18343512</v>
      </c>
      <c r="D20" s="340"/>
      <c r="E20" s="60">
        <v>37365800</v>
      </c>
      <c r="F20" s="59">
        <v>37365800</v>
      </c>
      <c r="G20" s="59">
        <v>-1793060</v>
      </c>
      <c r="H20" s="60">
        <v>1782515</v>
      </c>
      <c r="I20" s="60">
        <v>280528</v>
      </c>
      <c r="J20" s="59">
        <v>269983</v>
      </c>
      <c r="K20" s="59">
        <v>5727610</v>
      </c>
      <c r="L20" s="60">
        <v>64209</v>
      </c>
      <c r="M20" s="60">
        <v>525606</v>
      </c>
      <c r="N20" s="59">
        <v>6317425</v>
      </c>
      <c r="O20" s="59"/>
      <c r="P20" s="60"/>
      <c r="Q20" s="60"/>
      <c r="R20" s="59"/>
      <c r="S20" s="59"/>
      <c r="T20" s="60"/>
      <c r="U20" s="60"/>
      <c r="V20" s="59"/>
      <c r="W20" s="59">
        <v>6587408</v>
      </c>
      <c r="X20" s="60">
        <v>18682900</v>
      </c>
      <c r="Y20" s="59">
        <v>-12095492</v>
      </c>
      <c r="Z20" s="61">
        <v>-64.74</v>
      </c>
      <c r="AA20" s="62">
        <v>37365800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336656</v>
      </c>
      <c r="D22" s="344">
        <f t="shared" si="6"/>
        <v>0</v>
      </c>
      <c r="E22" s="343">
        <f t="shared" si="6"/>
        <v>200000</v>
      </c>
      <c r="F22" s="345">
        <f t="shared" si="6"/>
        <v>200000</v>
      </c>
      <c r="G22" s="345">
        <f t="shared" si="6"/>
        <v>903908</v>
      </c>
      <c r="H22" s="343">
        <f t="shared" si="6"/>
        <v>0</v>
      </c>
      <c r="I22" s="343">
        <f t="shared" si="6"/>
        <v>0</v>
      </c>
      <c r="J22" s="345">
        <f t="shared" si="6"/>
        <v>903908</v>
      </c>
      <c r="K22" s="345">
        <f t="shared" si="6"/>
        <v>0</v>
      </c>
      <c r="L22" s="343">
        <f t="shared" si="6"/>
        <v>199822</v>
      </c>
      <c r="M22" s="343">
        <f t="shared" si="6"/>
        <v>0</v>
      </c>
      <c r="N22" s="345">
        <f t="shared" si="6"/>
        <v>199822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1103730</v>
      </c>
      <c r="X22" s="343">
        <f t="shared" si="6"/>
        <v>100000</v>
      </c>
      <c r="Y22" s="345">
        <f t="shared" si="6"/>
        <v>1003730</v>
      </c>
      <c r="Z22" s="336">
        <f>+IF(X22&lt;&gt;0,+(Y22/X22)*100,0)</f>
        <v>1003.73</v>
      </c>
      <c r="AA22" s="350">
        <f>SUM(AA23:AA32)</f>
        <v>200000</v>
      </c>
    </row>
    <row r="23" spans="1:27" ht="12.75">
      <c r="A23" s="361" t="s">
        <v>238</v>
      </c>
      <c r="B23" s="142"/>
      <c r="C23" s="60">
        <v>336656</v>
      </c>
      <c r="D23" s="340"/>
      <c r="E23" s="60"/>
      <c r="F23" s="59"/>
      <c r="G23" s="59">
        <v>903908</v>
      </c>
      <c r="H23" s="60"/>
      <c r="I23" s="60"/>
      <c r="J23" s="59">
        <v>903908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903908</v>
      </c>
      <c r="X23" s="60"/>
      <c r="Y23" s="59">
        <v>903908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200000</v>
      </c>
      <c r="F27" s="59">
        <v>200000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100000</v>
      </c>
      <c r="Y27" s="59">
        <v>-100000</v>
      </c>
      <c r="Z27" s="61">
        <v>-100</v>
      </c>
      <c r="AA27" s="62">
        <v>200000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199822</v>
      </c>
      <c r="M28" s="275"/>
      <c r="N28" s="342">
        <v>199822</v>
      </c>
      <c r="O28" s="342"/>
      <c r="P28" s="275"/>
      <c r="Q28" s="275"/>
      <c r="R28" s="342"/>
      <c r="S28" s="342"/>
      <c r="T28" s="275"/>
      <c r="U28" s="275"/>
      <c r="V28" s="342"/>
      <c r="W28" s="342">
        <v>199822</v>
      </c>
      <c r="X28" s="275"/>
      <c r="Y28" s="342">
        <v>199822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75989798</v>
      </c>
      <c r="D40" s="344">
        <f t="shared" si="9"/>
        <v>0</v>
      </c>
      <c r="E40" s="343">
        <f t="shared" si="9"/>
        <v>32094889</v>
      </c>
      <c r="F40" s="345">
        <f t="shared" si="9"/>
        <v>32094889</v>
      </c>
      <c r="G40" s="345">
        <f t="shared" si="9"/>
        <v>3973588</v>
      </c>
      <c r="H40" s="343">
        <f t="shared" si="9"/>
        <v>599265</v>
      </c>
      <c r="I40" s="343">
        <f t="shared" si="9"/>
        <v>399883</v>
      </c>
      <c r="J40" s="345">
        <f t="shared" si="9"/>
        <v>4972736</v>
      </c>
      <c r="K40" s="345">
        <f t="shared" si="9"/>
        <v>1531048</v>
      </c>
      <c r="L40" s="343">
        <f t="shared" si="9"/>
        <v>2764309</v>
      </c>
      <c r="M40" s="343">
        <f t="shared" si="9"/>
        <v>2777627</v>
      </c>
      <c r="N40" s="345">
        <f t="shared" si="9"/>
        <v>7072984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12045720</v>
      </c>
      <c r="X40" s="343">
        <f t="shared" si="9"/>
        <v>16047445</v>
      </c>
      <c r="Y40" s="345">
        <f t="shared" si="9"/>
        <v>-4001725</v>
      </c>
      <c r="Z40" s="336">
        <f>+IF(X40&lt;&gt;0,+(Y40/X40)*100,0)</f>
        <v>-24.93683573927189</v>
      </c>
      <c r="AA40" s="350">
        <f>SUM(AA41:AA49)</f>
        <v>32094889</v>
      </c>
    </row>
    <row r="41" spans="1:27" ht="12.75">
      <c r="A41" s="361" t="s">
        <v>249</v>
      </c>
      <c r="B41" s="142"/>
      <c r="C41" s="362">
        <v>33839752</v>
      </c>
      <c r="D41" s="363"/>
      <c r="E41" s="362">
        <v>13370000</v>
      </c>
      <c r="F41" s="364">
        <v>13370000</v>
      </c>
      <c r="G41" s="364">
        <v>3911931</v>
      </c>
      <c r="H41" s="362"/>
      <c r="I41" s="362"/>
      <c r="J41" s="364">
        <v>3911931</v>
      </c>
      <c r="K41" s="364">
        <v>1120339</v>
      </c>
      <c r="L41" s="362">
        <v>2381504</v>
      </c>
      <c r="M41" s="362">
        <v>763263</v>
      </c>
      <c r="N41" s="364">
        <v>4265106</v>
      </c>
      <c r="O41" s="364"/>
      <c r="P41" s="362"/>
      <c r="Q41" s="362"/>
      <c r="R41" s="364"/>
      <c r="S41" s="364"/>
      <c r="T41" s="362"/>
      <c r="U41" s="362"/>
      <c r="V41" s="364"/>
      <c r="W41" s="364">
        <v>8177037</v>
      </c>
      <c r="X41" s="362">
        <v>6685000</v>
      </c>
      <c r="Y41" s="364">
        <v>1492037</v>
      </c>
      <c r="Z41" s="365">
        <v>22.32</v>
      </c>
      <c r="AA41" s="366">
        <v>13370000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34960246</v>
      </c>
      <c r="D43" s="369"/>
      <c r="E43" s="305">
        <v>11371644</v>
      </c>
      <c r="F43" s="370">
        <v>11371644</v>
      </c>
      <c r="G43" s="370"/>
      <c r="H43" s="305">
        <v>286617</v>
      </c>
      <c r="I43" s="305">
        <v>123291</v>
      </c>
      <c r="J43" s="370">
        <v>409908</v>
      </c>
      <c r="K43" s="370">
        <v>23520</v>
      </c>
      <c r="L43" s="305">
        <v>348230</v>
      </c>
      <c r="M43" s="305">
        <v>1951732</v>
      </c>
      <c r="N43" s="370">
        <v>2323482</v>
      </c>
      <c r="O43" s="370"/>
      <c r="P43" s="305"/>
      <c r="Q43" s="305"/>
      <c r="R43" s="370"/>
      <c r="S43" s="370"/>
      <c r="T43" s="305"/>
      <c r="U43" s="305"/>
      <c r="V43" s="370"/>
      <c r="W43" s="370">
        <v>2733390</v>
      </c>
      <c r="X43" s="305">
        <v>5685822</v>
      </c>
      <c r="Y43" s="370">
        <v>-2952432</v>
      </c>
      <c r="Z43" s="371">
        <v>-51.93</v>
      </c>
      <c r="AA43" s="303">
        <v>11371644</v>
      </c>
    </row>
    <row r="44" spans="1:27" ht="12.75">
      <c r="A44" s="361" t="s">
        <v>252</v>
      </c>
      <c r="B44" s="136"/>
      <c r="C44" s="60">
        <v>4304516</v>
      </c>
      <c r="D44" s="368"/>
      <c r="E44" s="54">
        <v>7103245</v>
      </c>
      <c r="F44" s="53">
        <v>7103245</v>
      </c>
      <c r="G44" s="53">
        <v>61657</v>
      </c>
      <c r="H44" s="54">
        <v>312648</v>
      </c>
      <c r="I44" s="54">
        <v>63287</v>
      </c>
      <c r="J44" s="53">
        <v>437592</v>
      </c>
      <c r="K44" s="53">
        <v>309479</v>
      </c>
      <c r="L44" s="54">
        <v>34575</v>
      </c>
      <c r="M44" s="54">
        <v>62632</v>
      </c>
      <c r="N44" s="53">
        <v>406686</v>
      </c>
      <c r="O44" s="53"/>
      <c r="P44" s="54"/>
      <c r="Q44" s="54"/>
      <c r="R44" s="53"/>
      <c r="S44" s="53"/>
      <c r="T44" s="54"/>
      <c r="U44" s="54"/>
      <c r="V44" s="53"/>
      <c r="W44" s="53">
        <v>844278</v>
      </c>
      <c r="X44" s="54">
        <v>3551623</v>
      </c>
      <c r="Y44" s="53">
        <v>-2707345</v>
      </c>
      <c r="Z44" s="94">
        <v>-76.23</v>
      </c>
      <c r="AA44" s="95">
        <v>7103245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2885284</v>
      </c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125000</v>
      </c>
      <c r="Y48" s="53">
        <v>-125000</v>
      </c>
      <c r="Z48" s="94">
        <v>-100</v>
      </c>
      <c r="AA48" s="95">
        <v>250000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213305</v>
      </c>
      <c r="J49" s="53">
        <v>213305</v>
      </c>
      <c r="K49" s="53">
        <v>77710</v>
      </c>
      <c r="L49" s="54"/>
      <c r="M49" s="54"/>
      <c r="N49" s="53">
        <v>77710</v>
      </c>
      <c r="O49" s="53"/>
      <c r="P49" s="54"/>
      <c r="Q49" s="54"/>
      <c r="R49" s="53"/>
      <c r="S49" s="53"/>
      <c r="T49" s="54"/>
      <c r="U49" s="54"/>
      <c r="V49" s="53"/>
      <c r="W49" s="53">
        <v>291015</v>
      </c>
      <c r="X49" s="54"/>
      <c r="Y49" s="53">
        <v>291015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8968380</v>
      </c>
      <c r="D57" s="344">
        <f aca="true" t="shared" si="13" ref="D57:AA57">+D58</f>
        <v>0</v>
      </c>
      <c r="E57" s="343">
        <f t="shared" si="13"/>
        <v>27012574</v>
      </c>
      <c r="F57" s="345">
        <f t="shared" si="13"/>
        <v>27012574</v>
      </c>
      <c r="G57" s="345">
        <f t="shared" si="13"/>
        <v>-4954180</v>
      </c>
      <c r="H57" s="343">
        <f t="shared" si="13"/>
        <v>0</v>
      </c>
      <c r="I57" s="343">
        <f t="shared" si="13"/>
        <v>0</v>
      </c>
      <c r="J57" s="345">
        <f t="shared" si="13"/>
        <v>-4954180</v>
      </c>
      <c r="K57" s="345">
        <f t="shared" si="13"/>
        <v>800000</v>
      </c>
      <c r="L57" s="343">
        <f t="shared" si="13"/>
        <v>0</v>
      </c>
      <c r="M57" s="343">
        <f t="shared" si="13"/>
        <v>0</v>
      </c>
      <c r="N57" s="345">
        <f t="shared" si="13"/>
        <v>800000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-4154180</v>
      </c>
      <c r="X57" s="343">
        <f t="shared" si="13"/>
        <v>13506287</v>
      </c>
      <c r="Y57" s="345">
        <f t="shared" si="13"/>
        <v>-17660467</v>
      </c>
      <c r="Z57" s="336">
        <f>+IF(X57&lt;&gt;0,+(Y57/X57)*100,0)</f>
        <v>-130.7573798779783</v>
      </c>
      <c r="AA57" s="350">
        <f t="shared" si="13"/>
        <v>27012574</v>
      </c>
    </row>
    <row r="58" spans="1:27" ht="12.75">
      <c r="A58" s="361" t="s">
        <v>218</v>
      </c>
      <c r="B58" s="136"/>
      <c r="C58" s="60">
        <v>8968380</v>
      </c>
      <c r="D58" s="340"/>
      <c r="E58" s="60">
        <v>27012574</v>
      </c>
      <c r="F58" s="59">
        <v>27012574</v>
      </c>
      <c r="G58" s="59">
        <v>-4954180</v>
      </c>
      <c r="H58" s="60"/>
      <c r="I58" s="60"/>
      <c r="J58" s="59">
        <v>-4954180</v>
      </c>
      <c r="K58" s="59">
        <v>800000</v>
      </c>
      <c r="L58" s="60"/>
      <c r="M58" s="60"/>
      <c r="N58" s="59">
        <v>800000</v>
      </c>
      <c r="O58" s="59"/>
      <c r="P58" s="60"/>
      <c r="Q58" s="60"/>
      <c r="R58" s="59"/>
      <c r="S58" s="59"/>
      <c r="T58" s="60"/>
      <c r="U58" s="60"/>
      <c r="V58" s="59"/>
      <c r="W58" s="59">
        <v>-4154180</v>
      </c>
      <c r="X58" s="60">
        <v>13506287</v>
      </c>
      <c r="Y58" s="59">
        <v>-17660467</v>
      </c>
      <c r="Z58" s="61">
        <v>-130.76</v>
      </c>
      <c r="AA58" s="62">
        <v>27012574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167502809</v>
      </c>
      <c r="D60" s="346">
        <f t="shared" si="14"/>
        <v>0</v>
      </c>
      <c r="E60" s="219">
        <f t="shared" si="14"/>
        <v>98473263</v>
      </c>
      <c r="F60" s="264">
        <f t="shared" si="14"/>
        <v>98473263</v>
      </c>
      <c r="G60" s="264">
        <f t="shared" si="14"/>
        <v>-16369745</v>
      </c>
      <c r="H60" s="219">
        <f t="shared" si="14"/>
        <v>4487044</v>
      </c>
      <c r="I60" s="219">
        <f t="shared" si="14"/>
        <v>13642265</v>
      </c>
      <c r="J60" s="264">
        <f t="shared" si="14"/>
        <v>1759564</v>
      </c>
      <c r="K60" s="264">
        <f t="shared" si="14"/>
        <v>12037224</v>
      </c>
      <c r="L60" s="219">
        <f t="shared" si="14"/>
        <v>3028340</v>
      </c>
      <c r="M60" s="219">
        <f t="shared" si="14"/>
        <v>3602233</v>
      </c>
      <c r="N60" s="264">
        <f t="shared" si="14"/>
        <v>18667797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20427361</v>
      </c>
      <c r="X60" s="219">
        <f t="shared" si="14"/>
        <v>49236632</v>
      </c>
      <c r="Y60" s="264">
        <f t="shared" si="14"/>
        <v>-28809271</v>
      </c>
      <c r="Z60" s="337">
        <f>+IF(X60&lt;&gt;0,+(Y60/X60)*100,0)</f>
        <v>-58.51186368718315</v>
      </c>
      <c r="AA60" s="232">
        <f>+AA57+AA54+AA51+AA40+AA37+AA34+AA22+AA5</f>
        <v>98473263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382483938</v>
      </c>
      <c r="D5" s="357">
        <f t="shared" si="0"/>
        <v>0</v>
      </c>
      <c r="E5" s="356">
        <f t="shared" si="0"/>
        <v>379647333</v>
      </c>
      <c r="F5" s="358">
        <f t="shared" si="0"/>
        <v>379647333</v>
      </c>
      <c r="G5" s="358">
        <f t="shared" si="0"/>
        <v>-16846392</v>
      </c>
      <c r="H5" s="356">
        <f t="shared" si="0"/>
        <v>36376226</v>
      </c>
      <c r="I5" s="356">
        <f t="shared" si="0"/>
        <v>37324169</v>
      </c>
      <c r="J5" s="358">
        <f t="shared" si="0"/>
        <v>56854003</v>
      </c>
      <c r="K5" s="358">
        <f t="shared" si="0"/>
        <v>25320072</v>
      </c>
      <c r="L5" s="356">
        <f t="shared" si="0"/>
        <v>20694103</v>
      </c>
      <c r="M5" s="356">
        <f t="shared" si="0"/>
        <v>26353555</v>
      </c>
      <c r="N5" s="358">
        <f t="shared" si="0"/>
        <v>72367730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129221733</v>
      </c>
      <c r="X5" s="356">
        <f t="shared" si="0"/>
        <v>189823668</v>
      </c>
      <c r="Y5" s="358">
        <f t="shared" si="0"/>
        <v>-60601935</v>
      </c>
      <c r="Z5" s="359">
        <f>+IF(X5&lt;&gt;0,+(Y5/X5)*100,0)</f>
        <v>-31.925384035883237</v>
      </c>
      <c r="AA5" s="360">
        <f>+AA6+AA8+AA11+AA13+AA15</f>
        <v>379647333</v>
      </c>
    </row>
    <row r="6" spans="1:27" ht="12.75">
      <c r="A6" s="361" t="s">
        <v>206</v>
      </c>
      <c r="B6" s="142"/>
      <c r="C6" s="60">
        <f>+C7</f>
        <v>122716097</v>
      </c>
      <c r="D6" s="340">
        <f aca="true" t="shared" si="1" ref="D6:AA6">+D7</f>
        <v>0</v>
      </c>
      <c r="E6" s="60">
        <f t="shared" si="1"/>
        <v>211044795</v>
      </c>
      <c r="F6" s="59">
        <f t="shared" si="1"/>
        <v>211044795</v>
      </c>
      <c r="G6" s="59">
        <f t="shared" si="1"/>
        <v>-3855035</v>
      </c>
      <c r="H6" s="60">
        <f t="shared" si="1"/>
        <v>6973371</v>
      </c>
      <c r="I6" s="60">
        <f t="shared" si="1"/>
        <v>26681546</v>
      </c>
      <c r="J6" s="59">
        <f t="shared" si="1"/>
        <v>29799882</v>
      </c>
      <c r="K6" s="59">
        <f t="shared" si="1"/>
        <v>21707162</v>
      </c>
      <c r="L6" s="60">
        <f t="shared" si="1"/>
        <v>4749809</v>
      </c>
      <c r="M6" s="60">
        <f t="shared" si="1"/>
        <v>10752064</v>
      </c>
      <c r="N6" s="59">
        <f t="shared" si="1"/>
        <v>37209035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67008917</v>
      </c>
      <c r="X6" s="60">
        <f t="shared" si="1"/>
        <v>105522398</v>
      </c>
      <c r="Y6" s="59">
        <f t="shared" si="1"/>
        <v>-38513481</v>
      </c>
      <c r="Z6" s="61">
        <f>+IF(X6&lt;&gt;0,+(Y6/X6)*100,0)</f>
        <v>-36.497920564693764</v>
      </c>
      <c r="AA6" s="62">
        <f t="shared" si="1"/>
        <v>211044795</v>
      </c>
    </row>
    <row r="7" spans="1:27" ht="12.75">
      <c r="A7" s="291" t="s">
        <v>230</v>
      </c>
      <c r="B7" s="142"/>
      <c r="C7" s="60">
        <v>122716097</v>
      </c>
      <c r="D7" s="340"/>
      <c r="E7" s="60">
        <v>211044795</v>
      </c>
      <c r="F7" s="59">
        <v>211044795</v>
      </c>
      <c r="G7" s="59">
        <v>-3855035</v>
      </c>
      <c r="H7" s="60">
        <v>6973371</v>
      </c>
      <c r="I7" s="60">
        <v>26681546</v>
      </c>
      <c r="J7" s="59">
        <v>29799882</v>
      </c>
      <c r="K7" s="59">
        <v>21707162</v>
      </c>
      <c r="L7" s="60">
        <v>4749809</v>
      </c>
      <c r="M7" s="60">
        <v>10752064</v>
      </c>
      <c r="N7" s="59">
        <v>37209035</v>
      </c>
      <c r="O7" s="59"/>
      <c r="P7" s="60"/>
      <c r="Q7" s="60"/>
      <c r="R7" s="59"/>
      <c r="S7" s="59"/>
      <c r="T7" s="60"/>
      <c r="U7" s="60"/>
      <c r="V7" s="59"/>
      <c r="W7" s="59">
        <v>67008917</v>
      </c>
      <c r="X7" s="60">
        <v>105522398</v>
      </c>
      <c r="Y7" s="59">
        <v>-38513481</v>
      </c>
      <c r="Z7" s="61">
        <v>-36.5</v>
      </c>
      <c r="AA7" s="62">
        <v>211044795</v>
      </c>
    </row>
    <row r="8" spans="1:27" ht="12.75">
      <c r="A8" s="361" t="s">
        <v>207</v>
      </c>
      <c r="B8" s="142"/>
      <c r="C8" s="60">
        <f aca="true" t="shared" si="2" ref="C8:Y8">SUM(C9:C10)</f>
        <v>50772328</v>
      </c>
      <c r="D8" s="340">
        <f t="shared" si="2"/>
        <v>0</v>
      </c>
      <c r="E8" s="60">
        <f t="shared" si="2"/>
        <v>51440920</v>
      </c>
      <c r="F8" s="59">
        <f t="shared" si="2"/>
        <v>51440920</v>
      </c>
      <c r="G8" s="59">
        <f t="shared" si="2"/>
        <v>746415</v>
      </c>
      <c r="H8" s="60">
        <f t="shared" si="2"/>
        <v>8899101</v>
      </c>
      <c r="I8" s="60">
        <f t="shared" si="2"/>
        <v>2833676</v>
      </c>
      <c r="J8" s="59">
        <f t="shared" si="2"/>
        <v>12479192</v>
      </c>
      <c r="K8" s="59">
        <f t="shared" si="2"/>
        <v>43854</v>
      </c>
      <c r="L8" s="60">
        <f t="shared" si="2"/>
        <v>8234881</v>
      </c>
      <c r="M8" s="60">
        <f t="shared" si="2"/>
        <v>1971967</v>
      </c>
      <c r="N8" s="59">
        <f t="shared" si="2"/>
        <v>10250702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22729894</v>
      </c>
      <c r="X8" s="60">
        <f t="shared" si="2"/>
        <v>25720460</v>
      </c>
      <c r="Y8" s="59">
        <f t="shared" si="2"/>
        <v>-2990566</v>
      </c>
      <c r="Z8" s="61">
        <f>+IF(X8&lt;&gt;0,+(Y8/X8)*100,0)</f>
        <v>-11.627187072081915</v>
      </c>
      <c r="AA8" s="62">
        <f>SUM(AA9:AA10)</f>
        <v>51440920</v>
      </c>
    </row>
    <row r="9" spans="1:27" ht="12.75">
      <c r="A9" s="291" t="s">
        <v>231</v>
      </c>
      <c r="B9" s="142"/>
      <c r="C9" s="60">
        <v>44447125</v>
      </c>
      <c r="D9" s="340"/>
      <c r="E9" s="60">
        <v>46040920</v>
      </c>
      <c r="F9" s="59">
        <v>46040920</v>
      </c>
      <c r="G9" s="59">
        <v>448344</v>
      </c>
      <c r="H9" s="60">
        <v>8853852</v>
      </c>
      <c r="I9" s="60">
        <v>2824400</v>
      </c>
      <c r="J9" s="59">
        <v>12126596</v>
      </c>
      <c r="K9" s="59">
        <v>43854</v>
      </c>
      <c r="L9" s="60">
        <v>5025762</v>
      </c>
      <c r="M9" s="60">
        <v>1428265</v>
      </c>
      <c r="N9" s="59">
        <v>6497881</v>
      </c>
      <c r="O9" s="59"/>
      <c r="P9" s="60"/>
      <c r="Q9" s="60"/>
      <c r="R9" s="59"/>
      <c r="S9" s="59"/>
      <c r="T9" s="60"/>
      <c r="U9" s="60"/>
      <c r="V9" s="59"/>
      <c r="W9" s="59">
        <v>18624477</v>
      </c>
      <c r="X9" s="60">
        <v>23020460</v>
      </c>
      <c r="Y9" s="59">
        <v>-4395983</v>
      </c>
      <c r="Z9" s="61">
        <v>-19.1</v>
      </c>
      <c r="AA9" s="62">
        <v>46040920</v>
      </c>
    </row>
    <row r="10" spans="1:27" ht="12.75">
      <c r="A10" s="291" t="s">
        <v>232</v>
      </c>
      <c r="B10" s="142"/>
      <c r="C10" s="60">
        <v>6325203</v>
      </c>
      <c r="D10" s="340"/>
      <c r="E10" s="60">
        <v>5400000</v>
      </c>
      <c r="F10" s="59">
        <v>5400000</v>
      </c>
      <c r="G10" s="59">
        <v>298071</v>
      </c>
      <c r="H10" s="60">
        <v>45249</v>
      </c>
      <c r="I10" s="60">
        <v>9276</v>
      </c>
      <c r="J10" s="59">
        <v>352596</v>
      </c>
      <c r="K10" s="59"/>
      <c r="L10" s="60">
        <v>3209119</v>
      </c>
      <c r="M10" s="60">
        <v>543702</v>
      </c>
      <c r="N10" s="59">
        <v>3752821</v>
      </c>
      <c r="O10" s="59"/>
      <c r="P10" s="60"/>
      <c r="Q10" s="60"/>
      <c r="R10" s="59"/>
      <c r="S10" s="59"/>
      <c r="T10" s="60"/>
      <c r="U10" s="60"/>
      <c r="V10" s="59"/>
      <c r="W10" s="59">
        <v>4105417</v>
      </c>
      <c r="X10" s="60">
        <v>2700000</v>
      </c>
      <c r="Y10" s="59">
        <v>1405417</v>
      </c>
      <c r="Z10" s="61">
        <v>52.05</v>
      </c>
      <c r="AA10" s="62">
        <v>5400000</v>
      </c>
    </row>
    <row r="11" spans="1:27" ht="12.75">
      <c r="A11" s="361" t="s">
        <v>208</v>
      </c>
      <c r="B11" s="142"/>
      <c r="C11" s="362">
        <f>+C12</f>
        <v>50483941</v>
      </c>
      <c r="D11" s="363">
        <f aca="true" t="shared" si="3" ref="D11:AA11">+D12</f>
        <v>0</v>
      </c>
      <c r="E11" s="362">
        <f t="shared" si="3"/>
        <v>61867033</v>
      </c>
      <c r="F11" s="364">
        <f t="shared" si="3"/>
        <v>61867033</v>
      </c>
      <c r="G11" s="364">
        <f t="shared" si="3"/>
        <v>0</v>
      </c>
      <c r="H11" s="362">
        <f t="shared" si="3"/>
        <v>3565872</v>
      </c>
      <c r="I11" s="362">
        <f t="shared" si="3"/>
        <v>6970984</v>
      </c>
      <c r="J11" s="364">
        <f t="shared" si="3"/>
        <v>10536856</v>
      </c>
      <c r="K11" s="364">
        <f t="shared" si="3"/>
        <v>1682399</v>
      </c>
      <c r="L11" s="362">
        <f t="shared" si="3"/>
        <v>4976566</v>
      </c>
      <c r="M11" s="362">
        <f t="shared" si="3"/>
        <v>8128331</v>
      </c>
      <c r="N11" s="364">
        <f t="shared" si="3"/>
        <v>14787296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25324152</v>
      </c>
      <c r="X11" s="362">
        <f t="shared" si="3"/>
        <v>30933517</v>
      </c>
      <c r="Y11" s="364">
        <f t="shared" si="3"/>
        <v>-5609365</v>
      </c>
      <c r="Z11" s="365">
        <f>+IF(X11&lt;&gt;0,+(Y11/X11)*100,0)</f>
        <v>-18.13361539200344</v>
      </c>
      <c r="AA11" s="366">
        <f t="shared" si="3"/>
        <v>61867033</v>
      </c>
    </row>
    <row r="12" spans="1:27" ht="12.75">
      <c r="A12" s="291" t="s">
        <v>233</v>
      </c>
      <c r="B12" s="136"/>
      <c r="C12" s="60">
        <v>50483941</v>
      </c>
      <c r="D12" s="340"/>
      <c r="E12" s="60">
        <v>61867033</v>
      </c>
      <c r="F12" s="59">
        <v>61867033</v>
      </c>
      <c r="G12" s="59"/>
      <c r="H12" s="60">
        <v>3565872</v>
      </c>
      <c r="I12" s="60">
        <v>6970984</v>
      </c>
      <c r="J12" s="59">
        <v>10536856</v>
      </c>
      <c r="K12" s="59">
        <v>1682399</v>
      </c>
      <c r="L12" s="60">
        <v>4976566</v>
      </c>
      <c r="M12" s="60">
        <v>8128331</v>
      </c>
      <c r="N12" s="59">
        <v>14787296</v>
      </c>
      <c r="O12" s="59"/>
      <c r="P12" s="60"/>
      <c r="Q12" s="60"/>
      <c r="R12" s="59"/>
      <c r="S12" s="59"/>
      <c r="T12" s="60"/>
      <c r="U12" s="60"/>
      <c r="V12" s="59"/>
      <c r="W12" s="59">
        <v>25324152</v>
      </c>
      <c r="X12" s="60">
        <v>30933517</v>
      </c>
      <c r="Y12" s="59">
        <v>-5609365</v>
      </c>
      <c r="Z12" s="61">
        <v>-18.13</v>
      </c>
      <c r="AA12" s="62">
        <v>61867033</v>
      </c>
    </row>
    <row r="13" spans="1:27" ht="12.75">
      <c r="A13" s="361" t="s">
        <v>209</v>
      </c>
      <c r="B13" s="136"/>
      <c r="C13" s="275">
        <f>+C14</f>
        <v>1197869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386831</v>
      </c>
      <c r="N13" s="342">
        <f t="shared" si="4"/>
        <v>386831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386831</v>
      </c>
      <c r="X13" s="275">
        <f t="shared" si="4"/>
        <v>0</v>
      </c>
      <c r="Y13" s="342">
        <f t="shared" si="4"/>
        <v>386831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1197869</v>
      </c>
      <c r="D14" s="340"/>
      <c r="E14" s="60"/>
      <c r="F14" s="59"/>
      <c r="G14" s="59"/>
      <c r="H14" s="60"/>
      <c r="I14" s="60"/>
      <c r="J14" s="59"/>
      <c r="K14" s="59"/>
      <c r="L14" s="60"/>
      <c r="M14" s="60">
        <v>386831</v>
      </c>
      <c r="N14" s="59">
        <v>386831</v>
      </c>
      <c r="O14" s="59"/>
      <c r="P14" s="60"/>
      <c r="Q14" s="60"/>
      <c r="R14" s="59"/>
      <c r="S14" s="59"/>
      <c r="T14" s="60"/>
      <c r="U14" s="60"/>
      <c r="V14" s="59"/>
      <c r="W14" s="59">
        <v>386831</v>
      </c>
      <c r="X14" s="60"/>
      <c r="Y14" s="59">
        <v>386831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157313703</v>
      </c>
      <c r="D15" s="340">
        <f t="shared" si="5"/>
        <v>0</v>
      </c>
      <c r="E15" s="60">
        <f t="shared" si="5"/>
        <v>55294585</v>
      </c>
      <c r="F15" s="59">
        <f t="shared" si="5"/>
        <v>55294585</v>
      </c>
      <c r="G15" s="59">
        <f t="shared" si="5"/>
        <v>-13737772</v>
      </c>
      <c r="H15" s="60">
        <f t="shared" si="5"/>
        <v>16937882</v>
      </c>
      <c r="I15" s="60">
        <f t="shared" si="5"/>
        <v>837963</v>
      </c>
      <c r="J15" s="59">
        <f t="shared" si="5"/>
        <v>4038073</v>
      </c>
      <c r="K15" s="59">
        <f t="shared" si="5"/>
        <v>1886657</v>
      </c>
      <c r="L15" s="60">
        <f t="shared" si="5"/>
        <v>2732847</v>
      </c>
      <c r="M15" s="60">
        <f t="shared" si="5"/>
        <v>5114362</v>
      </c>
      <c r="N15" s="59">
        <f t="shared" si="5"/>
        <v>9733866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13771939</v>
      </c>
      <c r="X15" s="60">
        <f t="shared" si="5"/>
        <v>27647293</v>
      </c>
      <c r="Y15" s="59">
        <f t="shared" si="5"/>
        <v>-13875354</v>
      </c>
      <c r="Z15" s="61">
        <f>+IF(X15&lt;&gt;0,+(Y15/X15)*100,0)</f>
        <v>-50.18702554351343</v>
      </c>
      <c r="AA15" s="62">
        <f>SUM(AA16:AA20)</f>
        <v>55294585</v>
      </c>
    </row>
    <row r="16" spans="1:27" ht="12.75">
      <c r="A16" s="291" t="s">
        <v>235</v>
      </c>
      <c r="B16" s="300"/>
      <c r="C16" s="60">
        <v>23640213</v>
      </c>
      <c r="D16" s="340"/>
      <c r="E16" s="60">
        <v>31411152</v>
      </c>
      <c r="F16" s="59">
        <v>31411152</v>
      </c>
      <c r="G16" s="59">
        <v>-202990</v>
      </c>
      <c r="H16" s="60">
        <v>1160196</v>
      </c>
      <c r="I16" s="60">
        <v>137709</v>
      </c>
      <c r="J16" s="59">
        <v>1094915</v>
      </c>
      <c r="K16" s="59">
        <v>1359378</v>
      </c>
      <c r="L16" s="60">
        <v>1220800</v>
      </c>
      <c r="M16" s="60">
        <v>1401051</v>
      </c>
      <c r="N16" s="59">
        <v>3981229</v>
      </c>
      <c r="O16" s="59"/>
      <c r="P16" s="60"/>
      <c r="Q16" s="60"/>
      <c r="R16" s="59"/>
      <c r="S16" s="59"/>
      <c r="T16" s="60"/>
      <c r="U16" s="60"/>
      <c r="V16" s="59"/>
      <c r="W16" s="59">
        <v>5076144</v>
      </c>
      <c r="X16" s="60">
        <v>15705576</v>
      </c>
      <c r="Y16" s="59">
        <v>-10629432</v>
      </c>
      <c r="Z16" s="61">
        <v>-67.68</v>
      </c>
      <c r="AA16" s="62">
        <v>31411152</v>
      </c>
    </row>
    <row r="17" spans="1:27" ht="12.75">
      <c r="A17" s="291" t="s">
        <v>236</v>
      </c>
      <c r="B17" s="136"/>
      <c r="C17" s="60">
        <v>110381912</v>
      </c>
      <c r="D17" s="340"/>
      <c r="E17" s="60">
        <v>2000000</v>
      </c>
      <c r="F17" s="59">
        <v>2000000</v>
      </c>
      <c r="G17" s="59">
        <v>-13411508</v>
      </c>
      <c r="H17" s="60">
        <v>14539681</v>
      </c>
      <c r="I17" s="60">
        <v>524925</v>
      </c>
      <c r="J17" s="59">
        <v>1653098</v>
      </c>
      <c r="K17" s="59">
        <v>-1328485</v>
      </c>
      <c r="L17" s="60"/>
      <c r="M17" s="60"/>
      <c r="N17" s="59">
        <v>-1328485</v>
      </c>
      <c r="O17" s="59"/>
      <c r="P17" s="60"/>
      <c r="Q17" s="60"/>
      <c r="R17" s="59"/>
      <c r="S17" s="59"/>
      <c r="T17" s="60"/>
      <c r="U17" s="60"/>
      <c r="V17" s="59"/>
      <c r="W17" s="59">
        <v>324613</v>
      </c>
      <c r="X17" s="60">
        <v>1000000</v>
      </c>
      <c r="Y17" s="59">
        <v>-675387</v>
      </c>
      <c r="Z17" s="61">
        <v>-67.54</v>
      </c>
      <c r="AA17" s="62">
        <v>2000000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23291578</v>
      </c>
      <c r="D20" s="340"/>
      <c r="E20" s="60">
        <v>21883433</v>
      </c>
      <c r="F20" s="59">
        <v>21883433</v>
      </c>
      <c r="G20" s="59">
        <v>-123274</v>
      </c>
      <c r="H20" s="60">
        <v>1238005</v>
      </c>
      <c r="I20" s="60">
        <v>175329</v>
      </c>
      <c r="J20" s="59">
        <v>1290060</v>
      </c>
      <c r="K20" s="59">
        <v>1855764</v>
      </c>
      <c r="L20" s="60">
        <v>1512047</v>
      </c>
      <c r="M20" s="60">
        <v>3713311</v>
      </c>
      <c r="N20" s="59">
        <v>7081122</v>
      </c>
      <c r="O20" s="59"/>
      <c r="P20" s="60"/>
      <c r="Q20" s="60"/>
      <c r="R20" s="59"/>
      <c r="S20" s="59"/>
      <c r="T20" s="60"/>
      <c r="U20" s="60"/>
      <c r="V20" s="59"/>
      <c r="W20" s="59">
        <v>8371182</v>
      </c>
      <c r="X20" s="60">
        <v>10941717</v>
      </c>
      <c r="Y20" s="59">
        <v>-2570535</v>
      </c>
      <c r="Z20" s="61">
        <v>-23.49</v>
      </c>
      <c r="AA20" s="62">
        <v>21883433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30827580</v>
      </c>
      <c r="D22" s="344">
        <f t="shared" si="6"/>
        <v>0</v>
      </c>
      <c r="E22" s="343">
        <f t="shared" si="6"/>
        <v>85057000</v>
      </c>
      <c r="F22" s="345">
        <f t="shared" si="6"/>
        <v>85057000</v>
      </c>
      <c r="G22" s="345">
        <f t="shared" si="6"/>
        <v>-3207615</v>
      </c>
      <c r="H22" s="343">
        <f t="shared" si="6"/>
        <v>4138373</v>
      </c>
      <c r="I22" s="343">
        <f t="shared" si="6"/>
        <v>5149975</v>
      </c>
      <c r="J22" s="345">
        <f t="shared" si="6"/>
        <v>6080733</v>
      </c>
      <c r="K22" s="345">
        <f t="shared" si="6"/>
        <v>110490</v>
      </c>
      <c r="L22" s="343">
        <f t="shared" si="6"/>
        <v>394045</v>
      </c>
      <c r="M22" s="343">
        <f t="shared" si="6"/>
        <v>1304875</v>
      </c>
      <c r="N22" s="345">
        <f t="shared" si="6"/>
        <v>1809410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7890143</v>
      </c>
      <c r="X22" s="343">
        <f t="shared" si="6"/>
        <v>42528500</v>
      </c>
      <c r="Y22" s="345">
        <f t="shared" si="6"/>
        <v>-34638357</v>
      </c>
      <c r="Z22" s="336">
        <f>+IF(X22&lt;&gt;0,+(Y22/X22)*100,0)</f>
        <v>-81.44739880315554</v>
      </c>
      <c r="AA22" s="350">
        <f>SUM(AA23:AA32)</f>
        <v>85057000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20995685</v>
      </c>
      <c r="D24" s="340"/>
      <c r="E24" s="60">
        <v>4000000</v>
      </c>
      <c r="F24" s="59">
        <v>4000000</v>
      </c>
      <c r="G24" s="59">
        <v>-3207615</v>
      </c>
      <c r="H24" s="60">
        <v>3138622</v>
      </c>
      <c r="I24" s="60">
        <v>1469932</v>
      </c>
      <c r="J24" s="59">
        <v>1400939</v>
      </c>
      <c r="K24" s="59"/>
      <c r="L24" s="60"/>
      <c r="M24" s="60">
        <v>830255</v>
      </c>
      <c r="N24" s="59">
        <v>830255</v>
      </c>
      <c r="O24" s="59"/>
      <c r="P24" s="60"/>
      <c r="Q24" s="60"/>
      <c r="R24" s="59"/>
      <c r="S24" s="59"/>
      <c r="T24" s="60"/>
      <c r="U24" s="60"/>
      <c r="V24" s="59"/>
      <c r="W24" s="59">
        <v>2231194</v>
      </c>
      <c r="X24" s="60">
        <v>2000000</v>
      </c>
      <c r="Y24" s="59">
        <v>231194</v>
      </c>
      <c r="Z24" s="61">
        <v>11.56</v>
      </c>
      <c r="AA24" s="62">
        <v>4000000</v>
      </c>
    </row>
    <row r="25" spans="1:27" ht="12.75">
      <c r="A25" s="361" t="s">
        <v>240</v>
      </c>
      <c r="B25" s="142"/>
      <c r="C25" s="60">
        <v>3854345</v>
      </c>
      <c r="D25" s="340"/>
      <c r="E25" s="60">
        <v>31300000</v>
      </c>
      <c r="F25" s="59">
        <v>31300000</v>
      </c>
      <c r="G25" s="59"/>
      <c r="H25" s="60">
        <v>587391</v>
      </c>
      <c r="I25" s="60">
        <v>3224708</v>
      </c>
      <c r="J25" s="59">
        <v>3812099</v>
      </c>
      <c r="K25" s="59">
        <v>110490</v>
      </c>
      <c r="L25" s="60"/>
      <c r="M25" s="60">
        <v>474620</v>
      </c>
      <c r="N25" s="59">
        <v>585110</v>
      </c>
      <c r="O25" s="59"/>
      <c r="P25" s="60"/>
      <c r="Q25" s="60"/>
      <c r="R25" s="59"/>
      <c r="S25" s="59"/>
      <c r="T25" s="60"/>
      <c r="U25" s="60"/>
      <c r="V25" s="59"/>
      <c r="W25" s="59">
        <v>4397209</v>
      </c>
      <c r="X25" s="60">
        <v>15650000</v>
      </c>
      <c r="Y25" s="59">
        <v>-11252791</v>
      </c>
      <c r="Z25" s="61">
        <v>-71.9</v>
      </c>
      <c r="AA25" s="62">
        <v>31300000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>
        <v>5508023</v>
      </c>
      <c r="D27" s="340"/>
      <c r="E27" s="60">
        <v>43357000</v>
      </c>
      <c r="F27" s="59">
        <v>43357000</v>
      </c>
      <c r="G27" s="59"/>
      <c r="H27" s="60">
        <v>412360</v>
      </c>
      <c r="I27" s="60">
        <v>455335</v>
      </c>
      <c r="J27" s="59">
        <v>867695</v>
      </c>
      <c r="K27" s="59"/>
      <c r="L27" s="60">
        <v>394045</v>
      </c>
      <c r="M27" s="60"/>
      <c r="N27" s="59">
        <v>394045</v>
      </c>
      <c r="O27" s="59"/>
      <c r="P27" s="60"/>
      <c r="Q27" s="60"/>
      <c r="R27" s="59"/>
      <c r="S27" s="59"/>
      <c r="T27" s="60"/>
      <c r="U27" s="60"/>
      <c r="V27" s="59"/>
      <c r="W27" s="59">
        <v>1261740</v>
      </c>
      <c r="X27" s="60">
        <v>21678500</v>
      </c>
      <c r="Y27" s="59">
        <v>-20416760</v>
      </c>
      <c r="Z27" s="61">
        <v>-94.18</v>
      </c>
      <c r="AA27" s="62">
        <v>43357000</v>
      </c>
    </row>
    <row r="28" spans="1:27" ht="12.75">
      <c r="A28" s="361" t="s">
        <v>243</v>
      </c>
      <c r="B28" s="147"/>
      <c r="C28" s="275"/>
      <c r="D28" s="341"/>
      <c r="E28" s="275">
        <v>1900000</v>
      </c>
      <c r="F28" s="342">
        <v>1900000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950000</v>
      </c>
      <c r="Y28" s="342">
        <v>-950000</v>
      </c>
      <c r="Z28" s="335">
        <v>-100</v>
      </c>
      <c r="AA28" s="273">
        <v>1900000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469527</v>
      </c>
      <c r="D32" s="340"/>
      <c r="E32" s="60">
        <v>4500000</v>
      </c>
      <c r="F32" s="59">
        <v>4500000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2250000</v>
      </c>
      <c r="Y32" s="59">
        <v>-2250000</v>
      </c>
      <c r="Z32" s="61">
        <v>-100</v>
      </c>
      <c r="AA32" s="62">
        <v>4500000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14078117</v>
      </c>
      <c r="D40" s="344">
        <f t="shared" si="9"/>
        <v>0</v>
      </c>
      <c r="E40" s="343">
        <f t="shared" si="9"/>
        <v>8204550</v>
      </c>
      <c r="F40" s="345">
        <f t="shared" si="9"/>
        <v>8204550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410222</v>
      </c>
      <c r="L40" s="343">
        <f t="shared" si="9"/>
        <v>0</v>
      </c>
      <c r="M40" s="343">
        <f t="shared" si="9"/>
        <v>0</v>
      </c>
      <c r="N40" s="345">
        <f t="shared" si="9"/>
        <v>410222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410222</v>
      </c>
      <c r="X40" s="343">
        <f t="shared" si="9"/>
        <v>4102275</v>
      </c>
      <c r="Y40" s="345">
        <f t="shared" si="9"/>
        <v>-3692053</v>
      </c>
      <c r="Z40" s="336">
        <f>+IF(X40&lt;&gt;0,+(Y40/X40)*100,0)</f>
        <v>-90.00013407194788</v>
      </c>
      <c r="AA40" s="350">
        <f>SUM(AA41:AA49)</f>
        <v>8204550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1388510</v>
      </c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>
        <v>410222</v>
      </c>
      <c r="L43" s="305"/>
      <c r="M43" s="305"/>
      <c r="N43" s="370">
        <v>410222</v>
      </c>
      <c r="O43" s="370"/>
      <c r="P43" s="305"/>
      <c r="Q43" s="305"/>
      <c r="R43" s="370"/>
      <c r="S43" s="370"/>
      <c r="T43" s="305"/>
      <c r="U43" s="305"/>
      <c r="V43" s="370"/>
      <c r="W43" s="370">
        <v>410222</v>
      </c>
      <c r="X43" s="305">
        <v>1250000</v>
      </c>
      <c r="Y43" s="370">
        <v>-839778</v>
      </c>
      <c r="Z43" s="371">
        <v>-67.18</v>
      </c>
      <c r="AA43" s="303">
        <v>2500000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12620316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69291</v>
      </c>
      <c r="D49" s="368"/>
      <c r="E49" s="54">
        <v>5704550</v>
      </c>
      <c r="F49" s="53">
        <v>5704550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2852275</v>
      </c>
      <c r="Y49" s="53">
        <v>-2852275</v>
      </c>
      <c r="Z49" s="94">
        <v>-100</v>
      </c>
      <c r="AA49" s="95">
        <v>5704550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427389635</v>
      </c>
      <c r="D60" s="346">
        <f t="shared" si="14"/>
        <v>0</v>
      </c>
      <c r="E60" s="219">
        <f t="shared" si="14"/>
        <v>472908883</v>
      </c>
      <c r="F60" s="264">
        <f t="shared" si="14"/>
        <v>472908883</v>
      </c>
      <c r="G60" s="264">
        <f t="shared" si="14"/>
        <v>-20054007</v>
      </c>
      <c r="H60" s="219">
        <f t="shared" si="14"/>
        <v>40514599</v>
      </c>
      <c r="I60" s="219">
        <f t="shared" si="14"/>
        <v>42474144</v>
      </c>
      <c r="J60" s="264">
        <f t="shared" si="14"/>
        <v>62934736</v>
      </c>
      <c r="K60" s="264">
        <f t="shared" si="14"/>
        <v>25840784</v>
      </c>
      <c r="L60" s="219">
        <f t="shared" si="14"/>
        <v>21088148</v>
      </c>
      <c r="M60" s="219">
        <f t="shared" si="14"/>
        <v>27658430</v>
      </c>
      <c r="N60" s="264">
        <f t="shared" si="14"/>
        <v>74587362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137522098</v>
      </c>
      <c r="X60" s="219">
        <f t="shared" si="14"/>
        <v>236454443</v>
      </c>
      <c r="Y60" s="264">
        <f t="shared" si="14"/>
        <v>-98932345</v>
      </c>
      <c r="Z60" s="337">
        <f>+IF(X60&lt;&gt;0,+(Y60/X60)*100,0)</f>
        <v>-41.83991797523551</v>
      </c>
      <c r="AA60" s="232">
        <f>+AA57+AA54+AA51+AA40+AA37+AA34+AA22+AA5</f>
        <v>472908883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2019-01-31T13:36:49Z</dcterms:created>
  <dcterms:modified xsi:type="dcterms:W3CDTF">2019-01-31T13:36:52Z</dcterms:modified>
  <cp:category/>
  <cp:version/>
  <cp:contentType/>
  <cp:contentStatus/>
</cp:coreProperties>
</file>