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<sst xmlns="http://schemas.openxmlformats.org/spreadsheetml/2006/main" count="859" uniqueCount="304">
  <si>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Mkhambathini(KZN226)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</si>
  <si>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</si>
  <si>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</si>
  <si>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</si>
  <si>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</si>
  <si>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</si>
  <si>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</si>
  <si>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</si>
  <si>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</si>
  <si>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</si>
  <si>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</si>
  <si>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</si>
  <si>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</si>
  <si>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</si>
  <si>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</si>
  <si>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</si>
  <si>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</si>
  <si>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</si>
  <si>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</si>
  <si>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</si>
  <si>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</si>
  <si>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</si>
  <si>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</si>
  <si>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</si>
  <si>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</si>
  <si>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</si>
  <si>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</si>
  <si>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</si>
  <si>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</si>
  <si>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</si>
  <si>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</si>
  <si>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</si>
  <si>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</si>
  <si>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</si>
  <si>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</si>
  <si>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</si>
  <si>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</si>
  <si>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</si>
  <si>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</si>
  <si>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</si>
  <si>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</si>
  <si>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</si>
  <si>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</si>
  <si>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</si>
  <si>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</si>
  <si>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</si>
  <si>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</si>
  <si>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</si>
  <si>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</si>
  <si>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</si>
  <si>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</si>
  <si>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</si>
  <si>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</si>
  <si>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</si>
  <si>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</si>
  <si>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</si>
  <si>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</si>
  <si>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</si>
  <si>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</si>
  <si>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</si>
  <si>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</si>
  <si>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</si>
  <si>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</si>
  <si>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</si>
  <si>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</si>
  <si>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</si>
  <si>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</si>
  <si>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</si>
  <si>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</si>
  <si>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</si>
  <si>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</si>
  <si>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</si>
  <si>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</si>
  <si>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</si>
  <si>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</si>
  <si>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</si>
  <si>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</si>
  <si>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</si>
  <si>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</si>
  <si>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</si>
  <si>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</si>
  <si>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</si>
  <si>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</si>
  <si>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</si>
  <si>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</si>
  <si>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</si>
  <si>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</si>
  <si>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</si>
  <si>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</si>
  <si>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</si>
  <si>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</si>
  <si>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</si>
  <si>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</si>
  <si>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</si>
  <si>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</si>
  <si>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</si>
  <si>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</si>
  <si>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</si>
  <si>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</si>
  <si>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</si>
  <si>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</si>
  <si>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</si>
  <si>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</si>
  <si>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</si>
  <si>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</si>
  <si>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</si>
  <si>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</si>
  <si>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</si>
  <si>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</si>
  <si>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</si>
  <si>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</si>
  <si>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</si>
  <si>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</si>
  <si>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</si>
  <si>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</si>
  <si>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</si>
  <si>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</si>
  <si>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</si>
  <si>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</si>
  <si>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</si>
  <si>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</si>
  <si>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</si>
  <si>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</si>
  <si>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</si>
  <si>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</si>
  <si>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</si>
  <si>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</si>
  <si>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</si>
  <si>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</si>
  <si>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Mkhambathini(KZN226)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</si>
  <si>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</si>
  <si>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</si>
  <si>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</si>
  <si>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</si>
  <si>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</si>
  <si>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</si>
  <si>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</si>
  <si>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</si>
  <si>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</si>
  <si>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</si>
  <si>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Mkhambathini(KZN226)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</si>
  <si>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</si>
  <si>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</si>
  <si>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</si>
  <si>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</si>
  <si>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</si>
  <si>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</si>
  <si>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</si>
  <si>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</si>
  <si>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</si>
  <si>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</si>
  <si>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</si>
  <si>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</si>
  <si>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</si>
  <si>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</si>
  <si>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</si>
  <si>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</si>
  <si>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</si>
  <si>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</si>
  <si>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</si>
  <si>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</si>
  <si>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</si>
  <si>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</si>
  <si>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</si>
  <si>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</si>
  <si>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</si>
  <si>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</si>
  <si>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</si>
  <si>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</si>
  <si>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</si>
  <si>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</si>
  <si>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</si>
  <si>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</si>
  <si>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</si>
  <si>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</si>
  <si>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</si>
  <si>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</si>
  <si>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</si>
  <si>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</si>
  <si>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</si>
  <si>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</si>
  <si>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</si>
  <si>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</si>
  <si>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</si>
  <si>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</si>
  <si>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</si>
  <si>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</si>
  <si>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</si>
  <si>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</si>
  <si>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</si>
  <si>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</si>
  <si>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</si>
  <si>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</si>
  <si>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</si>
  <si>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</si>
  <si>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</si>
  <si>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</si>
  <si>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</si>
  <si>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</si>
  <si>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</si>
  <si>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</si>
  <si>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</si>
  <si>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Mkhambathini(KZN226)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</si>
  <si>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</si>
  <si>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</si>
  <si>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</si>
  <si>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</si>
  <si>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</si>
  <si>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</si>
  <si>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</si>
  <si>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</si>
  <si>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</si>
  <si>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</si>
  <si>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</si>
  <si>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</si>
  <si>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</si>
  <si>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</si>
  <si>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</si>
  <si>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</si>
  <si>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</si>
  <si>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</si>
  <si>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</si>
  <si>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</si>
  <si>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</si>
  <si>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</si>
  <si>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</si>
  <si>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</si>
  <si>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</si>
  <si>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Mkhambathini(KZN226)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</si>
  <si>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</si>
  <si>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</si>
  <si>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</si>
  <si>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</si>
  <si>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</si>
  <si>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</si>
  <si>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</si>
  <si>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</si>
  <si>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</si>
  <si>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</si>
  <si>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</si>
  <si>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</si>
  <si>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</si>
  <si>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</si>
  <si>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</si>
  <si>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</si>
  <si>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</si>
  <si>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</si>
  <si>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</si>
  <si>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</si>
  <si>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</si>
  <si>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</si>
  <si>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</si>
  <si>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</si>
  <si>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</si>
  <si>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</si>
  <si>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</si>
  <si>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</si>
  <si>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</si>
  <si>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</si>
  <si>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</si>
  <si>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</si>
  <si>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</si>
  <si>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</si>
  <si>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</si>
  <si>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Mkhambathini(KZN226)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</si>
  <si>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</si>
  <si>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</si>
  <si>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Mkhambathini(KZN226)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</si>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</sst>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14218826</v>
      </c>
      <c r="C5" s="19">
        <v>0</v>
      </c>
      <c r="D5" s="59">
        <v>14272413</v>
      </c>
      <c r="E5" s="60">
        <v>14272413</v>
      </c>
      <c r="F5" s="60">
        <v>1236560</v>
      </c>
      <c r="G5" s="60">
        <v>1234844</v>
      </c>
      <c r="H5" s="60">
        <v>1234694</v>
      </c>
      <c r="I5" s="60">
        <v>3706098</v>
      </c>
      <c r="J5" s="60">
        <v>1234451</v>
      </c>
      <c r="K5" s="60">
        <v>1234227</v>
      </c>
      <c r="L5" s="60">
        <v>1367186</v>
      </c>
      <c r="M5" s="60">
        <v>3835864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7541962</v>
      </c>
      <c r="W5" s="60">
        <v>6787438</v>
      </c>
      <c r="X5" s="60">
        <v>754524</v>
      </c>
      <c r="Y5" s="61">
        <v>11.12</v>
      </c>
      <c r="Z5" s="62">
        <v>14272413</v>
      </c>
    </row>
    <row r="6" spans="1:26" ht="12.75">
      <c r="A6" s="58" t="s">
        <v>32</v>
      </c>
      <c r="B6" s="19">
        <v>497749</v>
      </c>
      <c r="C6" s="19">
        <v>0</v>
      </c>
      <c r="D6" s="59">
        <v>562330</v>
      </c>
      <c r="E6" s="60">
        <v>562330</v>
      </c>
      <c r="F6" s="60">
        <v>43813</v>
      </c>
      <c r="G6" s="60">
        <v>43813</v>
      </c>
      <c r="H6" s="60">
        <v>44050</v>
      </c>
      <c r="I6" s="60">
        <v>131676</v>
      </c>
      <c r="J6" s="60">
        <v>0</v>
      </c>
      <c r="K6" s="60">
        <v>43813</v>
      </c>
      <c r="L6" s="60">
        <v>43813</v>
      </c>
      <c r="M6" s="60">
        <v>87626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219302</v>
      </c>
      <c r="W6" s="60">
        <v>267901</v>
      </c>
      <c r="X6" s="60">
        <v>-48599</v>
      </c>
      <c r="Y6" s="61">
        <v>-18.14</v>
      </c>
      <c r="Z6" s="62">
        <v>562330</v>
      </c>
    </row>
    <row r="7" spans="1:26" ht="12.75">
      <c r="A7" s="58" t="s">
        <v>33</v>
      </c>
      <c r="B7" s="19">
        <v>3483773</v>
      </c>
      <c r="C7" s="19">
        <v>0</v>
      </c>
      <c r="D7" s="59">
        <v>3015705</v>
      </c>
      <c r="E7" s="60">
        <v>3015705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88602</v>
      </c>
      <c r="L7" s="60">
        <v>0</v>
      </c>
      <c r="M7" s="60">
        <v>88602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88602</v>
      </c>
      <c r="W7" s="60">
        <v>1342039</v>
      </c>
      <c r="X7" s="60">
        <v>-1253437</v>
      </c>
      <c r="Y7" s="61">
        <v>-93.4</v>
      </c>
      <c r="Z7" s="62">
        <v>3015705</v>
      </c>
    </row>
    <row r="8" spans="1:26" ht="12.75">
      <c r="A8" s="58" t="s">
        <v>34</v>
      </c>
      <c r="B8" s="19">
        <v>55612210</v>
      </c>
      <c r="C8" s="19">
        <v>0</v>
      </c>
      <c r="D8" s="59">
        <v>68167000</v>
      </c>
      <c r="E8" s="60">
        <v>68167000</v>
      </c>
      <c r="F8" s="60">
        <v>29790463</v>
      </c>
      <c r="G8" s="60">
        <v>287983</v>
      </c>
      <c r="H8" s="60">
        <v>963282</v>
      </c>
      <c r="I8" s="60">
        <v>31041728</v>
      </c>
      <c r="J8" s="60">
        <v>3052546</v>
      </c>
      <c r="K8" s="60">
        <v>3907745</v>
      </c>
      <c r="L8" s="60">
        <v>18515000</v>
      </c>
      <c r="M8" s="60">
        <v>25475291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56517019</v>
      </c>
      <c r="W8" s="60">
        <v>51835247</v>
      </c>
      <c r="X8" s="60">
        <v>4681772</v>
      </c>
      <c r="Y8" s="61">
        <v>9.03</v>
      </c>
      <c r="Z8" s="62">
        <v>68167000</v>
      </c>
    </row>
    <row r="9" spans="1:26" ht="12.75">
      <c r="A9" s="58" t="s">
        <v>35</v>
      </c>
      <c r="B9" s="19">
        <v>10846572</v>
      </c>
      <c r="C9" s="19">
        <v>0</v>
      </c>
      <c r="D9" s="59">
        <v>7559607</v>
      </c>
      <c r="E9" s="60">
        <v>7559607</v>
      </c>
      <c r="F9" s="60">
        <v>802888</v>
      </c>
      <c r="G9" s="60">
        <v>921448</v>
      </c>
      <c r="H9" s="60">
        <v>1155786</v>
      </c>
      <c r="I9" s="60">
        <v>2880122</v>
      </c>
      <c r="J9" s="60">
        <v>1711875</v>
      </c>
      <c r="K9" s="60">
        <v>828524</v>
      </c>
      <c r="L9" s="60">
        <v>5954429</v>
      </c>
      <c r="M9" s="60">
        <v>8494828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11374950</v>
      </c>
      <c r="W9" s="60">
        <v>3445832</v>
      </c>
      <c r="X9" s="60">
        <v>7929118</v>
      </c>
      <c r="Y9" s="61">
        <v>230.11</v>
      </c>
      <c r="Z9" s="62">
        <v>7559607</v>
      </c>
    </row>
    <row r="10" spans="1:26" ht="22.5">
      <c r="A10" s="63" t="s">
        <v>279</v>
      </c>
      <c r="B10" s="64">
        <f>SUM(B5:B9)</f>
        <v>84659130</v>
      </c>
      <c r="C10" s="64">
        <f>SUM(C5:C9)</f>
        <v>0</v>
      </c>
      <c r="D10" s="65">
        <f aca="true" t="shared" si="0" ref="D10:Z10">SUM(D5:D9)</f>
        <v>93577055</v>
      </c>
      <c r="E10" s="66">
        <f t="shared" si="0"/>
        <v>93577055</v>
      </c>
      <c r="F10" s="66">
        <f t="shared" si="0"/>
        <v>31873724</v>
      </c>
      <c r="G10" s="66">
        <f t="shared" si="0"/>
        <v>2488088</v>
      </c>
      <c r="H10" s="66">
        <f t="shared" si="0"/>
        <v>3397812</v>
      </c>
      <c r="I10" s="66">
        <f t="shared" si="0"/>
        <v>37759624</v>
      </c>
      <c r="J10" s="66">
        <f t="shared" si="0"/>
        <v>5998872</v>
      </c>
      <c r="K10" s="66">
        <f t="shared" si="0"/>
        <v>6102911</v>
      </c>
      <c r="L10" s="66">
        <f t="shared" si="0"/>
        <v>25880428</v>
      </c>
      <c r="M10" s="66">
        <f t="shared" si="0"/>
        <v>37982211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75741835</v>
      </c>
      <c r="W10" s="66">
        <f t="shared" si="0"/>
        <v>63678457</v>
      </c>
      <c r="X10" s="66">
        <f t="shared" si="0"/>
        <v>12063378</v>
      </c>
      <c r="Y10" s="67">
        <f>+IF(W10&lt;&gt;0,(X10/W10)*100,0)</f>
        <v>18.94420588740082</v>
      </c>
      <c r="Z10" s="68">
        <f t="shared" si="0"/>
        <v>93577055</v>
      </c>
    </row>
    <row r="11" spans="1:26" ht="12.75">
      <c r="A11" s="58" t="s">
        <v>37</v>
      </c>
      <c r="B11" s="19">
        <v>34407632</v>
      </c>
      <c r="C11" s="19">
        <v>0</v>
      </c>
      <c r="D11" s="59">
        <v>32227220</v>
      </c>
      <c r="E11" s="60">
        <v>32227220</v>
      </c>
      <c r="F11" s="60">
        <v>2262560</v>
      </c>
      <c r="G11" s="60">
        <v>3069235</v>
      </c>
      <c r="H11" s="60">
        <v>2584998</v>
      </c>
      <c r="I11" s="60">
        <v>7916793</v>
      </c>
      <c r="J11" s="60">
        <v>2804981</v>
      </c>
      <c r="K11" s="60">
        <v>2864036</v>
      </c>
      <c r="L11" s="60">
        <v>4403832</v>
      </c>
      <c r="M11" s="60">
        <v>10072849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17989642</v>
      </c>
      <c r="W11" s="60">
        <v>16103888</v>
      </c>
      <c r="X11" s="60">
        <v>1885754</v>
      </c>
      <c r="Y11" s="61">
        <v>11.71</v>
      </c>
      <c r="Z11" s="62">
        <v>32227220</v>
      </c>
    </row>
    <row r="12" spans="1:26" ht="12.75">
      <c r="A12" s="58" t="s">
        <v>38</v>
      </c>
      <c r="B12" s="19">
        <v>5172985</v>
      </c>
      <c r="C12" s="19">
        <v>0</v>
      </c>
      <c r="D12" s="59">
        <v>5863754</v>
      </c>
      <c r="E12" s="60">
        <v>5863754</v>
      </c>
      <c r="F12" s="60">
        <v>0</v>
      </c>
      <c r="G12" s="60">
        <v>447042</v>
      </c>
      <c r="H12" s="60">
        <v>447042</v>
      </c>
      <c r="I12" s="60">
        <v>894084</v>
      </c>
      <c r="J12" s="60">
        <v>423401</v>
      </c>
      <c r="K12" s="60">
        <v>447042</v>
      </c>
      <c r="L12" s="60">
        <v>760844</v>
      </c>
      <c r="M12" s="60">
        <v>1631287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2525371</v>
      </c>
      <c r="W12" s="60">
        <v>2737966</v>
      </c>
      <c r="X12" s="60">
        <v>-212595</v>
      </c>
      <c r="Y12" s="61">
        <v>-7.76</v>
      </c>
      <c r="Z12" s="62">
        <v>5863754</v>
      </c>
    </row>
    <row r="13" spans="1:26" ht="12.75">
      <c r="A13" s="58" t="s">
        <v>280</v>
      </c>
      <c r="B13" s="19">
        <v>8690257</v>
      </c>
      <c r="C13" s="19">
        <v>0</v>
      </c>
      <c r="D13" s="59">
        <v>6466000</v>
      </c>
      <c r="E13" s="60">
        <v>6466000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3080498</v>
      </c>
      <c r="X13" s="60">
        <v>-3080498</v>
      </c>
      <c r="Y13" s="61">
        <v>-100</v>
      </c>
      <c r="Z13" s="62">
        <v>6466000</v>
      </c>
    </row>
    <row r="14" spans="1:26" ht="12.75">
      <c r="A14" s="58" t="s">
        <v>40</v>
      </c>
      <c r="B14" s="19">
        <v>0</v>
      </c>
      <c r="C14" s="19">
        <v>0</v>
      </c>
      <c r="D14" s="59">
        <v>195528</v>
      </c>
      <c r="E14" s="60">
        <v>195528</v>
      </c>
      <c r="F14" s="60">
        <v>0</v>
      </c>
      <c r="G14" s="60">
        <v>12564</v>
      </c>
      <c r="H14" s="60">
        <v>0</v>
      </c>
      <c r="I14" s="60">
        <v>12564</v>
      </c>
      <c r="J14" s="60">
        <v>0</v>
      </c>
      <c r="K14" s="60">
        <v>0</v>
      </c>
      <c r="L14" s="60">
        <v>14008</v>
      </c>
      <c r="M14" s="60">
        <v>14008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26572</v>
      </c>
      <c r="W14" s="60">
        <v>98742</v>
      </c>
      <c r="X14" s="60">
        <v>-72170</v>
      </c>
      <c r="Y14" s="61">
        <v>-73.09</v>
      </c>
      <c r="Z14" s="62">
        <v>195528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25031</v>
      </c>
      <c r="G15" s="60">
        <v>0</v>
      </c>
      <c r="H15" s="60">
        <v>0</v>
      </c>
      <c r="I15" s="60">
        <v>25031</v>
      </c>
      <c r="J15" s="60">
        <v>162413</v>
      </c>
      <c r="K15" s="60">
        <v>0</v>
      </c>
      <c r="L15" s="60">
        <v>0</v>
      </c>
      <c r="M15" s="60">
        <v>162413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187444</v>
      </c>
      <c r="W15" s="60"/>
      <c r="X15" s="60">
        <v>187444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35682398</v>
      </c>
      <c r="C17" s="19">
        <v>0</v>
      </c>
      <c r="D17" s="59">
        <v>67897299</v>
      </c>
      <c r="E17" s="60">
        <v>67897299</v>
      </c>
      <c r="F17" s="60">
        <v>2849576</v>
      </c>
      <c r="G17" s="60">
        <v>2651621</v>
      </c>
      <c r="H17" s="60">
        <v>4097003</v>
      </c>
      <c r="I17" s="60">
        <v>9598200</v>
      </c>
      <c r="J17" s="60">
        <v>2606682</v>
      </c>
      <c r="K17" s="60">
        <v>5014693</v>
      </c>
      <c r="L17" s="60">
        <v>2850259</v>
      </c>
      <c r="M17" s="60">
        <v>10471634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20069834</v>
      </c>
      <c r="W17" s="60">
        <v>39339226</v>
      </c>
      <c r="X17" s="60">
        <v>-19269392</v>
      </c>
      <c r="Y17" s="61">
        <v>-48.98</v>
      </c>
      <c r="Z17" s="62">
        <v>67897299</v>
      </c>
    </row>
    <row r="18" spans="1:26" ht="12.75">
      <c r="A18" s="70" t="s">
        <v>44</v>
      </c>
      <c r="B18" s="71">
        <f>SUM(B11:B17)</f>
        <v>83953272</v>
      </c>
      <c r="C18" s="71">
        <f>SUM(C11:C17)</f>
        <v>0</v>
      </c>
      <c r="D18" s="72">
        <f aca="true" t="shared" si="1" ref="D18:Z18">SUM(D11:D17)</f>
        <v>112649801</v>
      </c>
      <c r="E18" s="73">
        <f t="shared" si="1"/>
        <v>112649801</v>
      </c>
      <c r="F18" s="73">
        <f t="shared" si="1"/>
        <v>5137167</v>
      </c>
      <c r="G18" s="73">
        <f t="shared" si="1"/>
        <v>6180462</v>
      </c>
      <c r="H18" s="73">
        <f t="shared" si="1"/>
        <v>7129043</v>
      </c>
      <c r="I18" s="73">
        <f t="shared" si="1"/>
        <v>18446672</v>
      </c>
      <c r="J18" s="73">
        <f t="shared" si="1"/>
        <v>5997477</v>
      </c>
      <c r="K18" s="73">
        <f t="shared" si="1"/>
        <v>8325771</v>
      </c>
      <c r="L18" s="73">
        <f t="shared" si="1"/>
        <v>8028943</v>
      </c>
      <c r="M18" s="73">
        <f t="shared" si="1"/>
        <v>22352191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40798863</v>
      </c>
      <c r="W18" s="73">
        <f t="shared" si="1"/>
        <v>61360320</v>
      </c>
      <c r="X18" s="73">
        <f t="shared" si="1"/>
        <v>-20561457</v>
      </c>
      <c r="Y18" s="67">
        <f>+IF(W18&lt;&gt;0,(X18/W18)*100,0)</f>
        <v>-33.509370550870656</v>
      </c>
      <c r="Z18" s="74">
        <f t="shared" si="1"/>
        <v>112649801</v>
      </c>
    </row>
    <row r="19" spans="1:26" ht="12.75">
      <c r="A19" s="70" t="s">
        <v>45</v>
      </c>
      <c r="B19" s="75">
        <f>+B10-B18</f>
        <v>705858</v>
      </c>
      <c r="C19" s="75">
        <f>+C10-C18</f>
        <v>0</v>
      </c>
      <c r="D19" s="76">
        <f aca="true" t="shared" si="2" ref="D19:Z19">+D10-D18</f>
        <v>-19072746</v>
      </c>
      <c r="E19" s="77">
        <f t="shared" si="2"/>
        <v>-19072746</v>
      </c>
      <c r="F19" s="77">
        <f t="shared" si="2"/>
        <v>26736557</v>
      </c>
      <c r="G19" s="77">
        <f t="shared" si="2"/>
        <v>-3692374</v>
      </c>
      <c r="H19" s="77">
        <f t="shared" si="2"/>
        <v>-3731231</v>
      </c>
      <c r="I19" s="77">
        <f t="shared" si="2"/>
        <v>19312952</v>
      </c>
      <c r="J19" s="77">
        <f t="shared" si="2"/>
        <v>1395</v>
      </c>
      <c r="K19" s="77">
        <f t="shared" si="2"/>
        <v>-2222860</v>
      </c>
      <c r="L19" s="77">
        <f t="shared" si="2"/>
        <v>17851485</v>
      </c>
      <c r="M19" s="77">
        <f t="shared" si="2"/>
        <v>15630020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34942972</v>
      </c>
      <c r="W19" s="77">
        <f>IF(E10=E18,0,W10-W18)</f>
        <v>2318137</v>
      </c>
      <c r="X19" s="77">
        <f t="shared" si="2"/>
        <v>32624835</v>
      </c>
      <c r="Y19" s="78">
        <f>+IF(W19&lt;&gt;0,(X19/W19)*100,0)</f>
        <v>1407.373032741378</v>
      </c>
      <c r="Z19" s="79">
        <f t="shared" si="2"/>
        <v>-19072746</v>
      </c>
    </row>
    <row r="20" spans="1:26" ht="12.75">
      <c r="A20" s="58" t="s">
        <v>46</v>
      </c>
      <c r="B20" s="19">
        <v>17725197</v>
      </c>
      <c r="C20" s="19">
        <v>0</v>
      </c>
      <c r="D20" s="59">
        <v>15835000</v>
      </c>
      <c r="E20" s="60">
        <v>15835000</v>
      </c>
      <c r="F20" s="60">
        <v>0</v>
      </c>
      <c r="G20" s="60">
        <v>6836278</v>
      </c>
      <c r="H20" s="60">
        <v>5664513</v>
      </c>
      <c r="I20" s="60">
        <v>12500791</v>
      </c>
      <c r="J20" s="60">
        <v>2950221</v>
      </c>
      <c r="K20" s="60">
        <v>792534</v>
      </c>
      <c r="L20" s="60">
        <v>0</v>
      </c>
      <c r="M20" s="60">
        <v>3742755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16243546</v>
      </c>
      <c r="W20" s="60">
        <v>11835000</v>
      </c>
      <c r="X20" s="60">
        <v>4408546</v>
      </c>
      <c r="Y20" s="61">
        <v>37.25</v>
      </c>
      <c r="Z20" s="62">
        <v>15835000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18431055</v>
      </c>
      <c r="C22" s="86">
        <f>SUM(C19:C21)</f>
        <v>0</v>
      </c>
      <c r="D22" s="87">
        <f aca="true" t="shared" si="3" ref="D22:Z22">SUM(D19:D21)</f>
        <v>-3237746</v>
      </c>
      <c r="E22" s="88">
        <f t="shared" si="3"/>
        <v>-3237746</v>
      </c>
      <c r="F22" s="88">
        <f t="shared" si="3"/>
        <v>26736557</v>
      </c>
      <c r="G22" s="88">
        <f t="shared" si="3"/>
        <v>3143904</v>
      </c>
      <c r="H22" s="88">
        <f t="shared" si="3"/>
        <v>1933282</v>
      </c>
      <c r="I22" s="88">
        <f t="shared" si="3"/>
        <v>31813743</v>
      </c>
      <c r="J22" s="88">
        <f t="shared" si="3"/>
        <v>2951616</v>
      </c>
      <c r="K22" s="88">
        <f t="shared" si="3"/>
        <v>-1430326</v>
      </c>
      <c r="L22" s="88">
        <f t="shared" si="3"/>
        <v>17851485</v>
      </c>
      <c r="M22" s="88">
        <f t="shared" si="3"/>
        <v>19372775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51186518</v>
      </c>
      <c r="W22" s="88">
        <f t="shared" si="3"/>
        <v>14153137</v>
      </c>
      <c r="X22" s="88">
        <f t="shared" si="3"/>
        <v>37033381</v>
      </c>
      <c r="Y22" s="89">
        <f>+IF(W22&lt;&gt;0,(X22/W22)*100,0)</f>
        <v>261.66199761932637</v>
      </c>
      <c r="Z22" s="90">
        <f t="shared" si="3"/>
        <v>-3237746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18431055</v>
      </c>
      <c r="C24" s="75">
        <f>SUM(C22:C23)</f>
        <v>0</v>
      </c>
      <c r="D24" s="76">
        <f aca="true" t="shared" si="4" ref="D24:Z24">SUM(D22:D23)</f>
        <v>-3237746</v>
      </c>
      <c r="E24" s="77">
        <f t="shared" si="4"/>
        <v>-3237746</v>
      </c>
      <c r="F24" s="77">
        <f t="shared" si="4"/>
        <v>26736557</v>
      </c>
      <c r="G24" s="77">
        <f t="shared" si="4"/>
        <v>3143904</v>
      </c>
      <c r="H24" s="77">
        <f t="shared" si="4"/>
        <v>1933282</v>
      </c>
      <c r="I24" s="77">
        <f t="shared" si="4"/>
        <v>31813743</v>
      </c>
      <c r="J24" s="77">
        <f t="shared" si="4"/>
        <v>2951616</v>
      </c>
      <c r="K24" s="77">
        <f t="shared" si="4"/>
        <v>-1430326</v>
      </c>
      <c r="L24" s="77">
        <f t="shared" si="4"/>
        <v>17851485</v>
      </c>
      <c r="M24" s="77">
        <f t="shared" si="4"/>
        <v>19372775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51186518</v>
      </c>
      <c r="W24" s="77">
        <f t="shared" si="4"/>
        <v>14153137</v>
      </c>
      <c r="X24" s="77">
        <f t="shared" si="4"/>
        <v>37033381</v>
      </c>
      <c r="Y24" s="78">
        <f>+IF(W24&lt;&gt;0,(X24/W24)*100,0)</f>
        <v>261.66199761932637</v>
      </c>
      <c r="Z24" s="79">
        <f t="shared" si="4"/>
        <v>-3237746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41009241</v>
      </c>
      <c r="C27" s="22">
        <v>0</v>
      </c>
      <c r="D27" s="99">
        <v>19285000</v>
      </c>
      <c r="E27" s="100">
        <v>19285000</v>
      </c>
      <c r="F27" s="100">
        <v>3995853</v>
      </c>
      <c r="G27" s="100">
        <v>5958415</v>
      </c>
      <c r="H27" s="100">
        <v>2046293</v>
      </c>
      <c r="I27" s="100">
        <v>12000561</v>
      </c>
      <c r="J27" s="100">
        <v>2667261</v>
      </c>
      <c r="K27" s="100">
        <v>817337</v>
      </c>
      <c r="L27" s="100">
        <v>4011927</v>
      </c>
      <c r="M27" s="100">
        <v>7496525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19497086</v>
      </c>
      <c r="W27" s="100">
        <v>9642500</v>
      </c>
      <c r="X27" s="100">
        <v>9854586</v>
      </c>
      <c r="Y27" s="101">
        <v>102.2</v>
      </c>
      <c r="Z27" s="102">
        <v>19285000</v>
      </c>
    </row>
    <row r="28" spans="1:26" ht="12.75">
      <c r="A28" s="103" t="s">
        <v>46</v>
      </c>
      <c r="B28" s="19">
        <v>41009241</v>
      </c>
      <c r="C28" s="19">
        <v>0</v>
      </c>
      <c r="D28" s="59">
        <v>15835000</v>
      </c>
      <c r="E28" s="60">
        <v>15835000</v>
      </c>
      <c r="F28" s="60">
        <v>3995853</v>
      </c>
      <c r="G28" s="60">
        <v>5944590</v>
      </c>
      <c r="H28" s="60">
        <v>2046293</v>
      </c>
      <c r="I28" s="60">
        <v>11986736</v>
      </c>
      <c r="J28" s="60">
        <v>2565409</v>
      </c>
      <c r="K28" s="60">
        <v>817337</v>
      </c>
      <c r="L28" s="60">
        <v>4011927</v>
      </c>
      <c r="M28" s="60">
        <v>7394673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19381409</v>
      </c>
      <c r="W28" s="60">
        <v>7917500</v>
      </c>
      <c r="X28" s="60">
        <v>11463909</v>
      </c>
      <c r="Y28" s="61">
        <v>144.79</v>
      </c>
      <c r="Z28" s="62">
        <v>15835000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3450000</v>
      </c>
      <c r="E31" s="60">
        <v>3450000</v>
      </c>
      <c r="F31" s="60">
        <v>0</v>
      </c>
      <c r="G31" s="60">
        <v>13825</v>
      </c>
      <c r="H31" s="60">
        <v>0</v>
      </c>
      <c r="I31" s="60">
        <v>13825</v>
      </c>
      <c r="J31" s="60">
        <v>101851</v>
      </c>
      <c r="K31" s="60">
        <v>0</v>
      </c>
      <c r="L31" s="60">
        <v>0</v>
      </c>
      <c r="M31" s="60">
        <v>101851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115676</v>
      </c>
      <c r="W31" s="60">
        <v>1725000</v>
      </c>
      <c r="X31" s="60">
        <v>-1609324</v>
      </c>
      <c r="Y31" s="61">
        <v>-93.29</v>
      </c>
      <c r="Z31" s="62">
        <v>3450000</v>
      </c>
    </row>
    <row r="32" spans="1:26" ht="12.75">
      <c r="A32" s="70" t="s">
        <v>54</v>
      </c>
      <c r="B32" s="22">
        <f>SUM(B28:B31)</f>
        <v>41009241</v>
      </c>
      <c r="C32" s="22">
        <f>SUM(C28:C31)</f>
        <v>0</v>
      </c>
      <c r="D32" s="99">
        <f aca="true" t="shared" si="5" ref="D32:Z32">SUM(D28:D31)</f>
        <v>19285000</v>
      </c>
      <c r="E32" s="100">
        <f t="shared" si="5"/>
        <v>19285000</v>
      </c>
      <c r="F32" s="100">
        <f t="shared" si="5"/>
        <v>3995853</v>
      </c>
      <c r="G32" s="100">
        <f t="shared" si="5"/>
        <v>5958415</v>
      </c>
      <c r="H32" s="100">
        <f t="shared" si="5"/>
        <v>2046293</v>
      </c>
      <c r="I32" s="100">
        <f t="shared" si="5"/>
        <v>12000561</v>
      </c>
      <c r="J32" s="100">
        <f t="shared" si="5"/>
        <v>2667260</v>
      </c>
      <c r="K32" s="100">
        <f t="shared" si="5"/>
        <v>817337</v>
      </c>
      <c r="L32" s="100">
        <f t="shared" si="5"/>
        <v>4011927</v>
      </c>
      <c r="M32" s="100">
        <f t="shared" si="5"/>
        <v>7496524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19497085</v>
      </c>
      <c r="W32" s="100">
        <f t="shared" si="5"/>
        <v>9642500</v>
      </c>
      <c r="X32" s="100">
        <f t="shared" si="5"/>
        <v>9854585</v>
      </c>
      <c r="Y32" s="101">
        <f>+IF(W32&lt;&gt;0,(X32/W32)*100,0)</f>
        <v>102.19948146227638</v>
      </c>
      <c r="Z32" s="102">
        <f t="shared" si="5"/>
        <v>19285000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76777279</v>
      </c>
      <c r="C35" s="19">
        <v>0</v>
      </c>
      <c r="D35" s="59">
        <v>63847000</v>
      </c>
      <c r="E35" s="60">
        <v>63847000</v>
      </c>
      <c r="F35" s="60">
        <v>114355379</v>
      </c>
      <c r="G35" s="60">
        <v>94256962</v>
      </c>
      <c r="H35" s="60">
        <v>88998145</v>
      </c>
      <c r="I35" s="60">
        <v>88998145</v>
      </c>
      <c r="J35" s="60">
        <v>88731945</v>
      </c>
      <c r="K35" s="60">
        <v>82262215</v>
      </c>
      <c r="L35" s="60">
        <v>97680521</v>
      </c>
      <c r="M35" s="60">
        <v>97680521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97680521</v>
      </c>
      <c r="W35" s="60">
        <v>31923500</v>
      </c>
      <c r="X35" s="60">
        <v>65757021</v>
      </c>
      <c r="Y35" s="61">
        <v>205.98</v>
      </c>
      <c r="Z35" s="62">
        <v>63847000</v>
      </c>
    </row>
    <row r="36" spans="1:26" ht="12.75">
      <c r="A36" s="58" t="s">
        <v>57</v>
      </c>
      <c r="B36" s="19">
        <v>124253985</v>
      </c>
      <c r="C36" s="19">
        <v>0</v>
      </c>
      <c r="D36" s="59">
        <v>129248171</v>
      </c>
      <c r="E36" s="60">
        <v>129248171</v>
      </c>
      <c r="F36" s="60">
        <v>115803297</v>
      </c>
      <c r="G36" s="60">
        <v>130943286</v>
      </c>
      <c r="H36" s="60">
        <v>134121977</v>
      </c>
      <c r="I36" s="60">
        <v>134121977</v>
      </c>
      <c r="J36" s="60">
        <v>136789237</v>
      </c>
      <c r="K36" s="60">
        <v>137500018</v>
      </c>
      <c r="L36" s="60">
        <v>141511946</v>
      </c>
      <c r="M36" s="60">
        <v>141511946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141511946</v>
      </c>
      <c r="W36" s="60">
        <v>64624086</v>
      </c>
      <c r="X36" s="60">
        <v>76887860</v>
      </c>
      <c r="Y36" s="61">
        <v>118.98</v>
      </c>
      <c r="Z36" s="62">
        <v>129248171</v>
      </c>
    </row>
    <row r="37" spans="1:26" ht="12.75">
      <c r="A37" s="58" t="s">
        <v>58</v>
      </c>
      <c r="B37" s="19">
        <v>14990695</v>
      </c>
      <c r="C37" s="19">
        <v>0</v>
      </c>
      <c r="D37" s="59">
        <v>4340000</v>
      </c>
      <c r="E37" s="60">
        <v>4340000</v>
      </c>
      <c r="F37" s="60">
        <v>15351252</v>
      </c>
      <c r="G37" s="60">
        <v>9628068</v>
      </c>
      <c r="H37" s="60">
        <v>5451935</v>
      </c>
      <c r="I37" s="60">
        <v>5451935</v>
      </c>
      <c r="J37" s="60">
        <v>4638061</v>
      </c>
      <c r="K37" s="60">
        <v>6844982</v>
      </c>
      <c r="L37" s="60">
        <v>12795625</v>
      </c>
      <c r="M37" s="60">
        <v>12795625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12795625</v>
      </c>
      <c r="W37" s="60">
        <v>2170000</v>
      </c>
      <c r="X37" s="60">
        <v>10625625</v>
      </c>
      <c r="Y37" s="61">
        <v>489.66</v>
      </c>
      <c r="Z37" s="62">
        <v>4340000</v>
      </c>
    </row>
    <row r="38" spans="1:26" ht="12.75">
      <c r="A38" s="58" t="s">
        <v>59</v>
      </c>
      <c r="B38" s="19">
        <v>0</v>
      </c>
      <c r="C38" s="19">
        <v>0</v>
      </c>
      <c r="D38" s="59">
        <v>2800000</v>
      </c>
      <c r="E38" s="60">
        <v>2800000</v>
      </c>
      <c r="F38" s="60">
        <v>0</v>
      </c>
      <c r="G38" s="60">
        <v>2157960</v>
      </c>
      <c r="H38" s="60">
        <v>0</v>
      </c>
      <c r="I38" s="60">
        <v>0</v>
      </c>
      <c r="J38" s="60">
        <v>2157960</v>
      </c>
      <c r="K38" s="60">
        <v>2157960</v>
      </c>
      <c r="L38" s="60">
        <v>2157960</v>
      </c>
      <c r="M38" s="60">
        <v>2157960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2157960</v>
      </c>
      <c r="W38" s="60">
        <v>1400000</v>
      </c>
      <c r="X38" s="60">
        <v>757960</v>
      </c>
      <c r="Y38" s="61">
        <v>54.14</v>
      </c>
      <c r="Z38" s="62">
        <v>2800000</v>
      </c>
    </row>
    <row r="39" spans="1:26" ht="12.75">
      <c r="A39" s="58" t="s">
        <v>60</v>
      </c>
      <c r="B39" s="19">
        <v>186040569</v>
      </c>
      <c r="C39" s="19">
        <v>0</v>
      </c>
      <c r="D39" s="59">
        <v>185955171</v>
      </c>
      <c r="E39" s="60">
        <v>185955171</v>
      </c>
      <c r="F39" s="60">
        <v>214807424</v>
      </c>
      <c r="G39" s="60">
        <v>213414221</v>
      </c>
      <c r="H39" s="60">
        <v>217668187</v>
      </c>
      <c r="I39" s="60">
        <v>217668187</v>
      </c>
      <c r="J39" s="60">
        <v>218725161</v>
      </c>
      <c r="K39" s="60">
        <v>210759291</v>
      </c>
      <c r="L39" s="60">
        <v>224238882</v>
      </c>
      <c r="M39" s="60">
        <v>224238882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224238882</v>
      </c>
      <c r="W39" s="60">
        <v>92977586</v>
      </c>
      <c r="X39" s="60">
        <v>131261296</v>
      </c>
      <c r="Y39" s="61">
        <v>141.18</v>
      </c>
      <c r="Z39" s="62">
        <v>185955171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28171673</v>
      </c>
      <c r="C42" s="19">
        <v>0</v>
      </c>
      <c r="D42" s="59">
        <v>23689956</v>
      </c>
      <c r="E42" s="60">
        <v>23689956</v>
      </c>
      <c r="F42" s="60">
        <v>28800257</v>
      </c>
      <c r="G42" s="60">
        <v>-3150479</v>
      </c>
      <c r="H42" s="60">
        <v>-3770075</v>
      </c>
      <c r="I42" s="60">
        <v>21879703</v>
      </c>
      <c r="J42" s="60">
        <v>-18936343</v>
      </c>
      <c r="K42" s="60">
        <v>-11568886</v>
      </c>
      <c r="L42" s="60">
        <v>20704581</v>
      </c>
      <c r="M42" s="60">
        <v>-9800648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12079055</v>
      </c>
      <c r="W42" s="60">
        <v>34086539</v>
      </c>
      <c r="X42" s="60">
        <v>-22007484</v>
      </c>
      <c r="Y42" s="61">
        <v>-64.56</v>
      </c>
      <c r="Z42" s="62">
        <v>23689956</v>
      </c>
    </row>
    <row r="43" spans="1:26" ht="12.75">
      <c r="A43" s="58" t="s">
        <v>63</v>
      </c>
      <c r="B43" s="19">
        <v>-22014107</v>
      </c>
      <c r="C43" s="19">
        <v>0</v>
      </c>
      <c r="D43" s="59">
        <v>-12784999</v>
      </c>
      <c r="E43" s="60">
        <v>-12784999</v>
      </c>
      <c r="F43" s="60">
        <v>-4577832</v>
      </c>
      <c r="G43" s="60">
        <v>-6951958</v>
      </c>
      <c r="H43" s="60">
        <v>-2352968</v>
      </c>
      <c r="I43" s="60">
        <v>-13882758</v>
      </c>
      <c r="J43" s="60">
        <v>-3067349</v>
      </c>
      <c r="K43" s="60">
        <v>-817337</v>
      </c>
      <c r="L43" s="60">
        <v>-4613716</v>
      </c>
      <c r="M43" s="60">
        <v>-8498402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-22381160</v>
      </c>
      <c r="W43" s="60">
        <v>-8594166</v>
      </c>
      <c r="X43" s="60">
        <v>-13786994</v>
      </c>
      <c r="Y43" s="61">
        <v>160.42</v>
      </c>
      <c r="Z43" s="62">
        <v>-12784999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58973389</v>
      </c>
      <c r="C45" s="22">
        <v>0</v>
      </c>
      <c r="D45" s="99">
        <v>58572957</v>
      </c>
      <c r="E45" s="100">
        <v>58572957</v>
      </c>
      <c r="F45" s="100">
        <v>67586510</v>
      </c>
      <c r="G45" s="100">
        <v>57484073</v>
      </c>
      <c r="H45" s="100">
        <v>51361030</v>
      </c>
      <c r="I45" s="100">
        <v>51361030</v>
      </c>
      <c r="J45" s="100">
        <v>29357338</v>
      </c>
      <c r="K45" s="100">
        <v>16971115</v>
      </c>
      <c r="L45" s="100">
        <v>33061980</v>
      </c>
      <c r="M45" s="100">
        <v>33061980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33061980</v>
      </c>
      <c r="W45" s="100">
        <v>73160373</v>
      </c>
      <c r="X45" s="100">
        <v>-40098393</v>
      </c>
      <c r="Y45" s="101">
        <v>-54.81</v>
      </c>
      <c r="Z45" s="102">
        <v>58572957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1166697</v>
      </c>
      <c r="C49" s="52">
        <v>0</v>
      </c>
      <c r="D49" s="129">
        <v>825248</v>
      </c>
      <c r="E49" s="54">
        <v>504400</v>
      </c>
      <c r="F49" s="54">
        <v>0</v>
      </c>
      <c r="G49" s="54">
        <v>0</v>
      </c>
      <c r="H49" s="54">
        <v>0</v>
      </c>
      <c r="I49" s="54">
        <v>597989</v>
      </c>
      <c r="J49" s="54">
        <v>0</v>
      </c>
      <c r="K49" s="54">
        <v>0</v>
      </c>
      <c r="L49" s="54">
        <v>0</v>
      </c>
      <c r="M49" s="54">
        <v>544617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481056</v>
      </c>
      <c r="W49" s="54">
        <v>3723952</v>
      </c>
      <c r="X49" s="54">
        <v>17901700</v>
      </c>
      <c r="Y49" s="54">
        <v>25745659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14100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3059</v>
      </c>
      <c r="W51" s="54">
        <v>-3145</v>
      </c>
      <c r="X51" s="54">
        <v>86</v>
      </c>
      <c r="Y51" s="54">
        <v>14100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83.06369400116586</v>
      </c>
      <c r="C58" s="5">
        <f>IF(C67=0,0,+(C76/C67)*100)</f>
        <v>0</v>
      </c>
      <c r="D58" s="6">
        <f aca="true" t="shared" si="6" ref="D58:Z58">IF(D67=0,0,+(D76/D67)*100)</f>
        <v>84.04396712571061</v>
      </c>
      <c r="E58" s="7">
        <f t="shared" si="6"/>
        <v>84.04396712571061</v>
      </c>
      <c r="F58" s="7">
        <f t="shared" si="6"/>
        <v>92.13956262782723</v>
      </c>
      <c r="G58" s="7">
        <f t="shared" si="6"/>
        <v>76.80364364251065</v>
      </c>
      <c r="H58" s="7">
        <f t="shared" si="6"/>
        <v>63.08588740201323</v>
      </c>
      <c r="I58" s="7">
        <f t="shared" si="6"/>
        <v>77.87144401234892</v>
      </c>
      <c r="J58" s="7">
        <f t="shared" si="6"/>
        <v>36.21437177790507</v>
      </c>
      <c r="K58" s="7">
        <f t="shared" si="6"/>
        <v>59.78839028909324</v>
      </c>
      <c r="L58" s="7">
        <f t="shared" si="6"/>
        <v>57.927125645235535</v>
      </c>
      <c r="M58" s="7">
        <f t="shared" si="6"/>
        <v>49.727534735726664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62.07814720873361</v>
      </c>
      <c r="W58" s="7">
        <f t="shared" si="6"/>
        <v>95.62494264446599</v>
      </c>
      <c r="X58" s="7">
        <f t="shared" si="6"/>
        <v>0</v>
      </c>
      <c r="Y58" s="7">
        <f t="shared" si="6"/>
        <v>0</v>
      </c>
      <c r="Z58" s="8">
        <f t="shared" si="6"/>
        <v>84.04396712571061</v>
      </c>
    </row>
    <row r="59" spans="1:26" ht="12.75">
      <c r="A59" s="37" t="s">
        <v>31</v>
      </c>
      <c r="B59" s="9">
        <f aca="true" t="shared" si="7" ref="B59:Z66">IF(B68=0,0,+(B77/B68)*100)</f>
        <v>103.50922783639098</v>
      </c>
      <c r="C59" s="9">
        <f t="shared" si="7"/>
        <v>0</v>
      </c>
      <c r="D59" s="2">
        <f t="shared" si="7"/>
        <v>83.00000147136998</v>
      </c>
      <c r="E59" s="10">
        <f t="shared" si="7"/>
        <v>83.00000147136998</v>
      </c>
      <c r="F59" s="10">
        <f t="shared" si="7"/>
        <v>105.56835090897327</v>
      </c>
      <c r="G59" s="10">
        <f t="shared" si="7"/>
        <v>97.02010942272871</v>
      </c>
      <c r="H59" s="10">
        <f t="shared" si="7"/>
        <v>62.456689673716724</v>
      </c>
      <c r="I59" s="10">
        <f t="shared" si="7"/>
        <v>88.35740447230484</v>
      </c>
      <c r="J59" s="10">
        <f t="shared" si="7"/>
        <v>62.46898418811278</v>
      </c>
      <c r="K59" s="10">
        <f t="shared" si="7"/>
        <v>68.56915300021795</v>
      </c>
      <c r="L59" s="10">
        <f t="shared" si="7"/>
        <v>76.66791497279814</v>
      </c>
      <c r="M59" s="10">
        <f t="shared" si="7"/>
        <v>69.49258367867057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78.76270127057123</v>
      </c>
      <c r="W59" s="10">
        <f t="shared" si="7"/>
        <v>96.01341478183669</v>
      </c>
      <c r="X59" s="10">
        <f t="shared" si="7"/>
        <v>0</v>
      </c>
      <c r="Y59" s="10">
        <f t="shared" si="7"/>
        <v>0</v>
      </c>
      <c r="Z59" s="11">
        <f t="shared" si="7"/>
        <v>83.00000147136998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85.50015115679406</v>
      </c>
      <c r="E60" s="13">
        <f t="shared" si="7"/>
        <v>85.50015115679406</v>
      </c>
      <c r="F60" s="13">
        <f t="shared" si="7"/>
        <v>63.081733731997346</v>
      </c>
      <c r="G60" s="13">
        <f t="shared" si="7"/>
        <v>115.24661630109784</v>
      </c>
      <c r="H60" s="13">
        <f t="shared" si="7"/>
        <v>80.72190692395006</v>
      </c>
      <c r="I60" s="13">
        <f t="shared" si="7"/>
        <v>86.33995564871351</v>
      </c>
      <c r="J60" s="13">
        <f t="shared" si="7"/>
        <v>0</v>
      </c>
      <c r="K60" s="13">
        <f t="shared" si="7"/>
        <v>80.5354575126104</v>
      </c>
      <c r="L60" s="13">
        <f t="shared" si="7"/>
        <v>69.2990664871157</v>
      </c>
      <c r="M60" s="13">
        <f t="shared" si="7"/>
        <v>115.49654212220118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97.98998641143264</v>
      </c>
      <c r="W60" s="13">
        <f t="shared" si="7"/>
        <v>81.71339412693494</v>
      </c>
      <c r="X60" s="13">
        <f t="shared" si="7"/>
        <v>0</v>
      </c>
      <c r="Y60" s="13">
        <f t="shared" si="7"/>
        <v>0</v>
      </c>
      <c r="Z60" s="14">
        <f t="shared" si="7"/>
        <v>85.50015115679406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85.50015115679406</v>
      </c>
      <c r="E64" s="13">
        <f t="shared" si="7"/>
        <v>85.50015115679406</v>
      </c>
      <c r="F64" s="13">
        <f t="shared" si="7"/>
        <v>0</v>
      </c>
      <c r="G64" s="13">
        <f t="shared" si="7"/>
        <v>115.24661630109784</v>
      </c>
      <c r="H64" s="13">
        <f t="shared" si="7"/>
        <v>0</v>
      </c>
      <c r="I64" s="13">
        <f t="shared" si="7"/>
        <v>259.48691027777147</v>
      </c>
      <c r="J64" s="13">
        <f t="shared" si="7"/>
        <v>0</v>
      </c>
      <c r="K64" s="13">
        <f t="shared" si="7"/>
        <v>80.5354575126104</v>
      </c>
      <c r="L64" s="13">
        <f t="shared" si="7"/>
        <v>69.2990664871157</v>
      </c>
      <c r="M64" s="13">
        <f t="shared" si="7"/>
        <v>115.49654212220118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163.49333150739128</v>
      </c>
      <c r="W64" s="13">
        <f t="shared" si="7"/>
        <v>81.71339412693494</v>
      </c>
      <c r="X64" s="13">
        <f t="shared" si="7"/>
        <v>0</v>
      </c>
      <c r="Y64" s="13">
        <f t="shared" si="7"/>
        <v>0</v>
      </c>
      <c r="Z64" s="14">
        <f t="shared" si="7"/>
        <v>85.50015115679406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95.0001945207398</v>
      </c>
      <c r="E66" s="16">
        <f t="shared" si="7"/>
        <v>95.0001945207398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97.3636615917551</v>
      </c>
      <c r="X66" s="16">
        <f t="shared" si="7"/>
        <v>0</v>
      </c>
      <c r="Y66" s="16">
        <f t="shared" si="7"/>
        <v>0</v>
      </c>
      <c r="Z66" s="17">
        <f t="shared" si="7"/>
        <v>95.0001945207398</v>
      </c>
    </row>
    <row r="67" spans="1:26" ht="12.75" hidden="1">
      <c r="A67" s="41" t="s">
        <v>287</v>
      </c>
      <c r="B67" s="24">
        <v>18317926</v>
      </c>
      <c r="C67" s="24"/>
      <c r="D67" s="25">
        <v>16119953</v>
      </c>
      <c r="E67" s="26">
        <v>16119953</v>
      </c>
      <c r="F67" s="26">
        <v>1446777</v>
      </c>
      <c r="G67" s="26">
        <v>1625626</v>
      </c>
      <c r="H67" s="26">
        <v>1278744</v>
      </c>
      <c r="I67" s="26">
        <v>4351147</v>
      </c>
      <c r="J67" s="26">
        <v>2227588</v>
      </c>
      <c r="K67" s="26">
        <v>1474507</v>
      </c>
      <c r="L67" s="26">
        <v>1861917</v>
      </c>
      <c r="M67" s="26">
        <v>5564012</v>
      </c>
      <c r="N67" s="26"/>
      <c r="O67" s="26"/>
      <c r="P67" s="26"/>
      <c r="Q67" s="26"/>
      <c r="R67" s="26"/>
      <c r="S67" s="26"/>
      <c r="T67" s="26"/>
      <c r="U67" s="26"/>
      <c r="V67" s="26">
        <v>9915159</v>
      </c>
      <c r="W67" s="26">
        <v>7682345</v>
      </c>
      <c r="X67" s="26"/>
      <c r="Y67" s="25"/>
      <c r="Z67" s="27">
        <v>16119953</v>
      </c>
    </row>
    <row r="68" spans="1:26" ht="12.75" hidden="1">
      <c r="A68" s="37" t="s">
        <v>31</v>
      </c>
      <c r="B68" s="19">
        <v>14218826</v>
      </c>
      <c r="C68" s="19"/>
      <c r="D68" s="20">
        <v>14272413</v>
      </c>
      <c r="E68" s="21">
        <v>14272413</v>
      </c>
      <c r="F68" s="21">
        <v>1236560</v>
      </c>
      <c r="G68" s="21">
        <v>1234844</v>
      </c>
      <c r="H68" s="21">
        <v>1234694</v>
      </c>
      <c r="I68" s="21">
        <v>3706098</v>
      </c>
      <c r="J68" s="21">
        <v>1234451</v>
      </c>
      <c r="K68" s="21">
        <v>1234227</v>
      </c>
      <c r="L68" s="21">
        <v>1367186</v>
      </c>
      <c r="M68" s="21">
        <v>3835864</v>
      </c>
      <c r="N68" s="21"/>
      <c r="O68" s="21"/>
      <c r="P68" s="21"/>
      <c r="Q68" s="21"/>
      <c r="R68" s="21"/>
      <c r="S68" s="21"/>
      <c r="T68" s="21"/>
      <c r="U68" s="21"/>
      <c r="V68" s="21">
        <v>7541962</v>
      </c>
      <c r="W68" s="21">
        <v>6787438</v>
      </c>
      <c r="X68" s="21"/>
      <c r="Y68" s="20"/>
      <c r="Z68" s="23">
        <v>14272413</v>
      </c>
    </row>
    <row r="69" spans="1:26" ht="12.75" hidden="1">
      <c r="A69" s="38" t="s">
        <v>32</v>
      </c>
      <c r="B69" s="19">
        <v>497749</v>
      </c>
      <c r="C69" s="19"/>
      <c r="D69" s="20">
        <v>562330</v>
      </c>
      <c r="E69" s="21">
        <v>562330</v>
      </c>
      <c r="F69" s="21">
        <v>43813</v>
      </c>
      <c r="G69" s="21">
        <v>43813</v>
      </c>
      <c r="H69" s="21">
        <v>44050</v>
      </c>
      <c r="I69" s="21">
        <v>131676</v>
      </c>
      <c r="J69" s="21"/>
      <c r="K69" s="21">
        <v>43813</v>
      </c>
      <c r="L69" s="21">
        <v>43813</v>
      </c>
      <c r="M69" s="21">
        <v>87626</v>
      </c>
      <c r="N69" s="21"/>
      <c r="O69" s="21"/>
      <c r="P69" s="21"/>
      <c r="Q69" s="21"/>
      <c r="R69" s="21"/>
      <c r="S69" s="21"/>
      <c r="T69" s="21"/>
      <c r="U69" s="21"/>
      <c r="V69" s="21">
        <v>219302</v>
      </c>
      <c r="W69" s="21">
        <v>267901</v>
      </c>
      <c r="X69" s="21"/>
      <c r="Y69" s="20"/>
      <c r="Z69" s="23">
        <v>562330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562330</v>
      </c>
      <c r="E73" s="21">
        <v>562330</v>
      </c>
      <c r="F73" s="21"/>
      <c r="G73" s="21">
        <v>43813</v>
      </c>
      <c r="H73" s="21"/>
      <c r="I73" s="21">
        <v>43813</v>
      </c>
      <c r="J73" s="21"/>
      <c r="K73" s="21">
        <v>43813</v>
      </c>
      <c r="L73" s="21">
        <v>43813</v>
      </c>
      <c r="M73" s="21">
        <v>87626</v>
      </c>
      <c r="N73" s="21"/>
      <c r="O73" s="21"/>
      <c r="P73" s="21"/>
      <c r="Q73" s="21"/>
      <c r="R73" s="21"/>
      <c r="S73" s="21"/>
      <c r="T73" s="21"/>
      <c r="U73" s="21"/>
      <c r="V73" s="21">
        <v>131439</v>
      </c>
      <c r="W73" s="21">
        <v>267901</v>
      </c>
      <c r="X73" s="21"/>
      <c r="Y73" s="20"/>
      <c r="Z73" s="23">
        <v>562330</v>
      </c>
    </row>
    <row r="74" spans="1:26" ht="12.75" hidden="1">
      <c r="A74" s="39" t="s">
        <v>107</v>
      </c>
      <c r="B74" s="19">
        <v>497749</v>
      </c>
      <c r="C74" s="19"/>
      <c r="D74" s="20"/>
      <c r="E74" s="21"/>
      <c r="F74" s="21">
        <v>43813</v>
      </c>
      <c r="G74" s="21"/>
      <c r="H74" s="21">
        <v>44050</v>
      </c>
      <c r="I74" s="21">
        <v>87863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87863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3601351</v>
      </c>
      <c r="C75" s="28"/>
      <c r="D75" s="29">
        <v>1285210</v>
      </c>
      <c r="E75" s="30">
        <v>1285210</v>
      </c>
      <c r="F75" s="30">
        <v>166404</v>
      </c>
      <c r="G75" s="30">
        <v>346969</v>
      </c>
      <c r="H75" s="30"/>
      <c r="I75" s="30">
        <v>513373</v>
      </c>
      <c r="J75" s="30">
        <v>993137</v>
      </c>
      <c r="K75" s="30">
        <v>196467</v>
      </c>
      <c r="L75" s="30">
        <v>450918</v>
      </c>
      <c r="M75" s="30">
        <v>1640522</v>
      </c>
      <c r="N75" s="30"/>
      <c r="O75" s="30"/>
      <c r="P75" s="30"/>
      <c r="Q75" s="30"/>
      <c r="R75" s="30"/>
      <c r="S75" s="30"/>
      <c r="T75" s="30"/>
      <c r="U75" s="30"/>
      <c r="V75" s="30">
        <v>2153895</v>
      </c>
      <c r="W75" s="30">
        <v>627006</v>
      </c>
      <c r="X75" s="30"/>
      <c r="Y75" s="29"/>
      <c r="Z75" s="31">
        <v>1285210</v>
      </c>
    </row>
    <row r="76" spans="1:26" ht="12.75" hidden="1">
      <c r="A76" s="42" t="s">
        <v>288</v>
      </c>
      <c r="B76" s="32">
        <v>15215546</v>
      </c>
      <c r="C76" s="32"/>
      <c r="D76" s="33">
        <v>13547848</v>
      </c>
      <c r="E76" s="34">
        <v>13547848</v>
      </c>
      <c r="F76" s="34">
        <v>1333054</v>
      </c>
      <c r="G76" s="34">
        <v>1248540</v>
      </c>
      <c r="H76" s="34">
        <v>806707</v>
      </c>
      <c r="I76" s="34">
        <v>3388301</v>
      </c>
      <c r="J76" s="34">
        <v>806707</v>
      </c>
      <c r="K76" s="34">
        <v>881584</v>
      </c>
      <c r="L76" s="34">
        <v>1078555</v>
      </c>
      <c r="M76" s="34">
        <v>2766846</v>
      </c>
      <c r="N76" s="34"/>
      <c r="O76" s="34"/>
      <c r="P76" s="34"/>
      <c r="Q76" s="34"/>
      <c r="R76" s="34"/>
      <c r="S76" s="34"/>
      <c r="T76" s="34"/>
      <c r="U76" s="34"/>
      <c r="V76" s="34">
        <v>6155147</v>
      </c>
      <c r="W76" s="34">
        <v>7346238</v>
      </c>
      <c r="X76" s="34"/>
      <c r="Y76" s="33"/>
      <c r="Z76" s="35">
        <v>13547848</v>
      </c>
    </row>
    <row r="77" spans="1:26" ht="12.75" hidden="1">
      <c r="A77" s="37" t="s">
        <v>31</v>
      </c>
      <c r="B77" s="19">
        <v>14717797</v>
      </c>
      <c r="C77" s="19"/>
      <c r="D77" s="20">
        <v>11846103</v>
      </c>
      <c r="E77" s="21">
        <v>11846103</v>
      </c>
      <c r="F77" s="21">
        <v>1305416</v>
      </c>
      <c r="G77" s="21">
        <v>1198047</v>
      </c>
      <c r="H77" s="21">
        <v>771149</v>
      </c>
      <c r="I77" s="21">
        <v>3274612</v>
      </c>
      <c r="J77" s="21">
        <v>771149</v>
      </c>
      <c r="K77" s="21">
        <v>846299</v>
      </c>
      <c r="L77" s="21">
        <v>1048193</v>
      </c>
      <c r="M77" s="21">
        <v>2665641</v>
      </c>
      <c r="N77" s="21"/>
      <c r="O77" s="21"/>
      <c r="P77" s="21"/>
      <c r="Q77" s="21"/>
      <c r="R77" s="21"/>
      <c r="S77" s="21"/>
      <c r="T77" s="21"/>
      <c r="U77" s="21"/>
      <c r="V77" s="21">
        <v>5940253</v>
      </c>
      <c r="W77" s="21">
        <v>6516851</v>
      </c>
      <c r="X77" s="21"/>
      <c r="Y77" s="20"/>
      <c r="Z77" s="23">
        <v>11846103</v>
      </c>
    </row>
    <row r="78" spans="1:26" ht="12.75" hidden="1">
      <c r="A78" s="38" t="s">
        <v>32</v>
      </c>
      <c r="B78" s="19">
        <v>497749</v>
      </c>
      <c r="C78" s="19"/>
      <c r="D78" s="20">
        <v>480793</v>
      </c>
      <c r="E78" s="21">
        <v>480793</v>
      </c>
      <c r="F78" s="21">
        <v>27638</v>
      </c>
      <c r="G78" s="21">
        <v>50493</v>
      </c>
      <c r="H78" s="21">
        <v>35558</v>
      </c>
      <c r="I78" s="21">
        <v>113689</v>
      </c>
      <c r="J78" s="21">
        <v>35558</v>
      </c>
      <c r="K78" s="21">
        <v>35285</v>
      </c>
      <c r="L78" s="21">
        <v>30362</v>
      </c>
      <c r="M78" s="21">
        <v>101205</v>
      </c>
      <c r="N78" s="21"/>
      <c r="O78" s="21"/>
      <c r="P78" s="21"/>
      <c r="Q78" s="21"/>
      <c r="R78" s="21"/>
      <c r="S78" s="21"/>
      <c r="T78" s="21"/>
      <c r="U78" s="21"/>
      <c r="V78" s="21">
        <v>214894</v>
      </c>
      <c r="W78" s="21">
        <v>218911</v>
      </c>
      <c r="X78" s="21"/>
      <c r="Y78" s="20"/>
      <c r="Z78" s="23">
        <v>480793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497749</v>
      </c>
      <c r="C82" s="19"/>
      <c r="D82" s="20">
        <v>480793</v>
      </c>
      <c r="E82" s="21">
        <v>480793</v>
      </c>
      <c r="F82" s="21">
        <v>27638</v>
      </c>
      <c r="G82" s="21">
        <v>50493</v>
      </c>
      <c r="H82" s="21">
        <v>35558</v>
      </c>
      <c r="I82" s="21">
        <v>113689</v>
      </c>
      <c r="J82" s="21">
        <v>35558</v>
      </c>
      <c r="K82" s="21">
        <v>35285</v>
      </c>
      <c r="L82" s="21">
        <v>30362</v>
      </c>
      <c r="M82" s="21">
        <v>101205</v>
      </c>
      <c r="N82" s="21"/>
      <c r="O82" s="21"/>
      <c r="P82" s="21"/>
      <c r="Q82" s="21"/>
      <c r="R82" s="21"/>
      <c r="S82" s="21"/>
      <c r="T82" s="21"/>
      <c r="U82" s="21"/>
      <c r="V82" s="21">
        <v>214894</v>
      </c>
      <c r="W82" s="21">
        <v>218911</v>
      </c>
      <c r="X82" s="21"/>
      <c r="Y82" s="20"/>
      <c r="Z82" s="23">
        <v>480793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1220952</v>
      </c>
      <c r="E84" s="30">
        <v>1220952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610476</v>
      </c>
      <c r="X84" s="30"/>
      <c r="Y84" s="29"/>
      <c r="Z84" s="31">
        <v>1220952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2758600</v>
      </c>
      <c r="F5" s="358">
        <f t="shared" si="0"/>
        <v>2758600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1379300</v>
      </c>
      <c r="Y5" s="358">
        <f t="shared" si="0"/>
        <v>-1379300</v>
      </c>
      <c r="Z5" s="359">
        <f>+IF(X5&lt;&gt;0,+(Y5/X5)*100,0)</f>
        <v>-100</v>
      </c>
      <c r="AA5" s="360">
        <f>+AA6+AA8+AA11+AA13+AA15</f>
        <v>2758600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2758600</v>
      </c>
      <c r="F6" s="59">
        <f t="shared" si="1"/>
        <v>2758600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1379300</v>
      </c>
      <c r="Y6" s="59">
        <f t="shared" si="1"/>
        <v>-1379300</v>
      </c>
      <c r="Z6" s="61">
        <f>+IF(X6&lt;&gt;0,+(Y6/X6)*100,0)</f>
        <v>-100</v>
      </c>
      <c r="AA6" s="62">
        <f t="shared" si="1"/>
        <v>2758600</v>
      </c>
    </row>
    <row r="7" spans="1:27" ht="12.75">
      <c r="A7" s="291" t="s">
        <v>230</v>
      </c>
      <c r="B7" s="142"/>
      <c r="C7" s="60"/>
      <c r="D7" s="340"/>
      <c r="E7" s="60">
        <v>2758600</v>
      </c>
      <c r="F7" s="59">
        <v>2758600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1379300</v>
      </c>
      <c r="Y7" s="59">
        <v>-1379300</v>
      </c>
      <c r="Z7" s="61">
        <v>-100</v>
      </c>
      <c r="AA7" s="62">
        <v>2758600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4041400</v>
      </c>
      <c r="F22" s="345">
        <f t="shared" si="6"/>
        <v>4041400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2020700</v>
      </c>
      <c r="Y22" s="345">
        <f t="shared" si="6"/>
        <v>-2020700</v>
      </c>
      <c r="Z22" s="336">
        <f>+IF(X22&lt;&gt;0,+(Y22/X22)*100,0)</f>
        <v>-100</v>
      </c>
      <c r="AA22" s="350">
        <f>SUM(AA23:AA32)</f>
        <v>4041400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4041400</v>
      </c>
      <c r="F25" s="59">
        <v>4041400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2020700</v>
      </c>
      <c r="Y25" s="59">
        <v>-2020700</v>
      </c>
      <c r="Z25" s="61">
        <v>-100</v>
      </c>
      <c r="AA25" s="62">
        <v>4041400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2090131</v>
      </c>
      <c r="F40" s="345">
        <f t="shared" si="9"/>
        <v>2090131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1045066</v>
      </c>
      <c r="Y40" s="345">
        <f t="shared" si="9"/>
        <v>-1045066</v>
      </c>
      <c r="Z40" s="336">
        <f>+IF(X40&lt;&gt;0,+(Y40/X40)*100,0)</f>
        <v>-100</v>
      </c>
      <c r="AA40" s="350">
        <f>SUM(AA41:AA49)</f>
        <v>2090131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2090131</v>
      </c>
      <c r="F44" s="53">
        <v>2090131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1045066</v>
      </c>
      <c r="Y44" s="53">
        <v>-1045066</v>
      </c>
      <c r="Z44" s="94">
        <v>-100</v>
      </c>
      <c r="AA44" s="95">
        <v>2090131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8890131</v>
      </c>
      <c r="F60" s="264">
        <f t="shared" si="14"/>
        <v>8890131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4445066</v>
      </c>
      <c r="Y60" s="264">
        <f t="shared" si="14"/>
        <v>-4445066</v>
      </c>
      <c r="Z60" s="337">
        <f>+IF(X60&lt;&gt;0,+(Y60/X60)*100,0)</f>
        <v>-100</v>
      </c>
      <c r="AA60" s="232">
        <f>+AA57+AA54+AA51+AA40+AA37+AA34+AA22+AA5</f>
        <v>8890131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102384327</v>
      </c>
      <c r="D5" s="153">
        <f>SUM(D6:D8)</f>
        <v>0</v>
      </c>
      <c r="E5" s="154">
        <f t="shared" si="0"/>
        <v>47413429</v>
      </c>
      <c r="F5" s="100">
        <f t="shared" si="0"/>
        <v>47413429</v>
      </c>
      <c r="G5" s="100">
        <f t="shared" si="0"/>
        <v>25141856</v>
      </c>
      <c r="H5" s="100">
        <f t="shared" si="0"/>
        <v>8582902</v>
      </c>
      <c r="I5" s="100">
        <f t="shared" si="0"/>
        <v>3220936</v>
      </c>
      <c r="J5" s="100">
        <f t="shared" si="0"/>
        <v>36945694</v>
      </c>
      <c r="K5" s="100">
        <f t="shared" si="0"/>
        <v>2936398</v>
      </c>
      <c r="L5" s="100">
        <f t="shared" si="0"/>
        <v>2216102</v>
      </c>
      <c r="M5" s="100">
        <f t="shared" si="0"/>
        <v>25404017</v>
      </c>
      <c r="N5" s="100">
        <f t="shared" si="0"/>
        <v>30556517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67502211</v>
      </c>
      <c r="X5" s="100">
        <f t="shared" si="0"/>
        <v>23706714</v>
      </c>
      <c r="Y5" s="100">
        <f t="shared" si="0"/>
        <v>43795497</v>
      </c>
      <c r="Z5" s="137">
        <f>+IF(X5&lt;&gt;0,+(Y5/X5)*100,0)</f>
        <v>184.73879171951035</v>
      </c>
      <c r="AA5" s="153">
        <f>SUM(AA6:AA8)</f>
        <v>47413429</v>
      </c>
    </row>
    <row r="6" spans="1:27" ht="12.75">
      <c r="A6" s="138" t="s">
        <v>75</v>
      </c>
      <c r="B6" s="136"/>
      <c r="C6" s="155"/>
      <c r="D6" s="155"/>
      <c r="E6" s="156">
        <v>6110060</v>
      </c>
      <c r="F6" s="60">
        <v>6110060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3055032</v>
      </c>
      <c r="Y6" s="60">
        <v>-3055032</v>
      </c>
      <c r="Z6" s="140">
        <v>-100</v>
      </c>
      <c r="AA6" s="155">
        <v>6110060</v>
      </c>
    </row>
    <row r="7" spans="1:27" ht="12.75">
      <c r="A7" s="138" t="s">
        <v>76</v>
      </c>
      <c r="B7" s="136"/>
      <c r="C7" s="157">
        <v>102384327</v>
      </c>
      <c r="D7" s="157"/>
      <c r="E7" s="158">
        <v>41303369</v>
      </c>
      <c r="F7" s="159">
        <v>41303369</v>
      </c>
      <c r="G7" s="159">
        <v>24643845</v>
      </c>
      <c r="H7" s="159">
        <v>8582902</v>
      </c>
      <c r="I7" s="159">
        <v>2758657</v>
      </c>
      <c r="J7" s="159">
        <v>35985404</v>
      </c>
      <c r="K7" s="159">
        <v>2277255</v>
      </c>
      <c r="L7" s="159">
        <v>1612962</v>
      </c>
      <c r="M7" s="159">
        <v>25404017</v>
      </c>
      <c r="N7" s="159">
        <v>29294234</v>
      </c>
      <c r="O7" s="159"/>
      <c r="P7" s="159"/>
      <c r="Q7" s="159"/>
      <c r="R7" s="159"/>
      <c r="S7" s="159"/>
      <c r="T7" s="159"/>
      <c r="U7" s="159"/>
      <c r="V7" s="159"/>
      <c r="W7" s="159">
        <v>65279638</v>
      </c>
      <c r="X7" s="159">
        <v>20651682</v>
      </c>
      <c r="Y7" s="159">
        <v>44627956</v>
      </c>
      <c r="Z7" s="141">
        <v>216.1</v>
      </c>
      <c r="AA7" s="157">
        <v>41303369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498011</v>
      </c>
      <c r="H8" s="60"/>
      <c r="I8" s="60">
        <v>462279</v>
      </c>
      <c r="J8" s="60">
        <v>960290</v>
      </c>
      <c r="K8" s="60">
        <v>659143</v>
      </c>
      <c r="L8" s="60">
        <v>603140</v>
      </c>
      <c r="M8" s="60"/>
      <c r="N8" s="60">
        <v>1262283</v>
      </c>
      <c r="O8" s="60"/>
      <c r="P8" s="60"/>
      <c r="Q8" s="60"/>
      <c r="R8" s="60"/>
      <c r="S8" s="60"/>
      <c r="T8" s="60"/>
      <c r="U8" s="60"/>
      <c r="V8" s="60"/>
      <c r="W8" s="60">
        <v>2222573</v>
      </c>
      <c r="X8" s="60"/>
      <c r="Y8" s="60">
        <v>2222573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16003156</v>
      </c>
      <c r="F9" s="100">
        <f t="shared" si="1"/>
        <v>16003156</v>
      </c>
      <c r="G9" s="100">
        <f t="shared" si="1"/>
        <v>46054</v>
      </c>
      <c r="H9" s="100">
        <f t="shared" si="1"/>
        <v>140984</v>
      </c>
      <c r="I9" s="100">
        <f t="shared" si="1"/>
        <v>158891</v>
      </c>
      <c r="J9" s="100">
        <f t="shared" si="1"/>
        <v>345929</v>
      </c>
      <c r="K9" s="100">
        <f t="shared" si="1"/>
        <v>617184</v>
      </c>
      <c r="L9" s="100">
        <f t="shared" si="1"/>
        <v>272299</v>
      </c>
      <c r="M9" s="100">
        <f t="shared" si="1"/>
        <v>2276</v>
      </c>
      <c r="N9" s="100">
        <f t="shared" si="1"/>
        <v>891759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1237688</v>
      </c>
      <c r="X9" s="100">
        <f t="shared" si="1"/>
        <v>8001576</v>
      </c>
      <c r="Y9" s="100">
        <f t="shared" si="1"/>
        <v>-6763888</v>
      </c>
      <c r="Z9" s="137">
        <f>+IF(X9&lt;&gt;0,+(Y9/X9)*100,0)</f>
        <v>-84.53194720640033</v>
      </c>
      <c r="AA9" s="153">
        <f>SUM(AA10:AA14)</f>
        <v>16003156</v>
      </c>
    </row>
    <row r="10" spans="1:27" ht="12.75">
      <c r="A10" s="138" t="s">
        <v>79</v>
      </c>
      <c r="B10" s="136"/>
      <c r="C10" s="155"/>
      <c r="D10" s="155"/>
      <c r="E10" s="156">
        <v>16003156</v>
      </c>
      <c r="F10" s="60">
        <v>16003156</v>
      </c>
      <c r="G10" s="60">
        <v>46054</v>
      </c>
      <c r="H10" s="60">
        <v>140984</v>
      </c>
      <c r="I10" s="60">
        <v>158891</v>
      </c>
      <c r="J10" s="60">
        <v>345929</v>
      </c>
      <c r="K10" s="60">
        <v>617184</v>
      </c>
      <c r="L10" s="60">
        <v>272299</v>
      </c>
      <c r="M10" s="60">
        <v>2276</v>
      </c>
      <c r="N10" s="60">
        <v>891759</v>
      </c>
      <c r="O10" s="60"/>
      <c r="P10" s="60"/>
      <c r="Q10" s="60"/>
      <c r="R10" s="60"/>
      <c r="S10" s="60"/>
      <c r="T10" s="60"/>
      <c r="U10" s="60"/>
      <c r="V10" s="60"/>
      <c r="W10" s="60">
        <v>1237688</v>
      </c>
      <c r="X10" s="60">
        <v>8001576</v>
      </c>
      <c r="Y10" s="60">
        <v>-6763888</v>
      </c>
      <c r="Z10" s="140">
        <v>-84.53</v>
      </c>
      <c r="AA10" s="155">
        <v>16003156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45433140</v>
      </c>
      <c r="F15" s="100">
        <f t="shared" si="2"/>
        <v>45433140</v>
      </c>
      <c r="G15" s="100">
        <f t="shared" si="2"/>
        <v>6685814</v>
      </c>
      <c r="H15" s="100">
        <f t="shared" si="2"/>
        <v>11551</v>
      </c>
      <c r="I15" s="100">
        <f t="shared" si="2"/>
        <v>5682498</v>
      </c>
      <c r="J15" s="100">
        <f t="shared" si="2"/>
        <v>12379863</v>
      </c>
      <c r="K15" s="100">
        <f t="shared" si="2"/>
        <v>5395511</v>
      </c>
      <c r="L15" s="100">
        <f t="shared" si="2"/>
        <v>4363231</v>
      </c>
      <c r="M15" s="100">
        <f t="shared" si="2"/>
        <v>429522</v>
      </c>
      <c r="N15" s="100">
        <f t="shared" si="2"/>
        <v>10188264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22568127</v>
      </c>
      <c r="X15" s="100">
        <f t="shared" si="2"/>
        <v>22716570</v>
      </c>
      <c r="Y15" s="100">
        <f t="shared" si="2"/>
        <v>-148443</v>
      </c>
      <c r="Z15" s="137">
        <f>+IF(X15&lt;&gt;0,+(Y15/X15)*100,0)</f>
        <v>-0.6534569259355616</v>
      </c>
      <c r="AA15" s="153">
        <f>SUM(AA16:AA18)</f>
        <v>45433140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>
        <v>11551</v>
      </c>
      <c r="I16" s="60"/>
      <c r="J16" s="60">
        <v>11551</v>
      </c>
      <c r="K16" s="60"/>
      <c r="L16" s="60"/>
      <c r="M16" s="60">
        <v>429522</v>
      </c>
      <c r="N16" s="60">
        <v>429522</v>
      </c>
      <c r="O16" s="60"/>
      <c r="P16" s="60"/>
      <c r="Q16" s="60"/>
      <c r="R16" s="60"/>
      <c r="S16" s="60"/>
      <c r="T16" s="60"/>
      <c r="U16" s="60"/>
      <c r="V16" s="60"/>
      <c r="W16" s="60">
        <v>441073</v>
      </c>
      <c r="X16" s="60"/>
      <c r="Y16" s="60">
        <v>441073</v>
      </c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45433140</v>
      </c>
      <c r="F17" s="60">
        <v>45433140</v>
      </c>
      <c r="G17" s="60">
        <v>6685814</v>
      </c>
      <c r="H17" s="60"/>
      <c r="I17" s="60">
        <v>5682498</v>
      </c>
      <c r="J17" s="60">
        <v>12368312</v>
      </c>
      <c r="K17" s="60">
        <v>5395511</v>
      </c>
      <c r="L17" s="60">
        <v>4363231</v>
      </c>
      <c r="M17" s="60"/>
      <c r="N17" s="60">
        <v>9758742</v>
      </c>
      <c r="O17" s="60"/>
      <c r="P17" s="60"/>
      <c r="Q17" s="60"/>
      <c r="R17" s="60"/>
      <c r="S17" s="60"/>
      <c r="T17" s="60"/>
      <c r="U17" s="60"/>
      <c r="V17" s="60"/>
      <c r="W17" s="60">
        <v>22127054</v>
      </c>
      <c r="X17" s="60">
        <v>22716570</v>
      </c>
      <c r="Y17" s="60">
        <v>-589516</v>
      </c>
      <c r="Z17" s="140">
        <v>-2.6</v>
      </c>
      <c r="AA17" s="155">
        <v>45433140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562330</v>
      </c>
      <c r="F19" s="100">
        <f t="shared" si="3"/>
        <v>562330</v>
      </c>
      <c r="G19" s="100">
        <f t="shared" si="3"/>
        <v>0</v>
      </c>
      <c r="H19" s="100">
        <f t="shared" si="3"/>
        <v>43813</v>
      </c>
      <c r="I19" s="100">
        <f t="shared" si="3"/>
        <v>0</v>
      </c>
      <c r="J19" s="100">
        <f t="shared" si="3"/>
        <v>43813</v>
      </c>
      <c r="K19" s="100">
        <f t="shared" si="3"/>
        <v>0</v>
      </c>
      <c r="L19" s="100">
        <f t="shared" si="3"/>
        <v>43813</v>
      </c>
      <c r="M19" s="100">
        <f t="shared" si="3"/>
        <v>43813</v>
      </c>
      <c r="N19" s="100">
        <f t="shared" si="3"/>
        <v>87626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131439</v>
      </c>
      <c r="X19" s="100">
        <f t="shared" si="3"/>
        <v>281166</v>
      </c>
      <c r="Y19" s="100">
        <f t="shared" si="3"/>
        <v>-149727</v>
      </c>
      <c r="Z19" s="137">
        <f>+IF(X19&lt;&gt;0,+(Y19/X19)*100,0)</f>
        <v>-53.25217131516613</v>
      </c>
      <c r="AA19" s="153">
        <f>SUM(AA20:AA23)</f>
        <v>562330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562330</v>
      </c>
      <c r="F23" s="60">
        <v>562330</v>
      </c>
      <c r="G23" s="60"/>
      <c r="H23" s="60">
        <v>43813</v>
      </c>
      <c r="I23" s="60"/>
      <c r="J23" s="60">
        <v>43813</v>
      </c>
      <c r="K23" s="60"/>
      <c r="L23" s="60">
        <v>43813</v>
      </c>
      <c r="M23" s="60">
        <v>43813</v>
      </c>
      <c r="N23" s="60">
        <v>87626</v>
      </c>
      <c r="O23" s="60"/>
      <c r="P23" s="60"/>
      <c r="Q23" s="60"/>
      <c r="R23" s="60"/>
      <c r="S23" s="60"/>
      <c r="T23" s="60"/>
      <c r="U23" s="60"/>
      <c r="V23" s="60"/>
      <c r="W23" s="60">
        <v>131439</v>
      </c>
      <c r="X23" s="60">
        <v>281166</v>
      </c>
      <c r="Y23" s="60">
        <v>-149727</v>
      </c>
      <c r="Z23" s="140">
        <v>-53.25</v>
      </c>
      <c r="AA23" s="155">
        <v>562330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>
        <v>545116</v>
      </c>
      <c r="I24" s="100"/>
      <c r="J24" s="100">
        <v>545116</v>
      </c>
      <c r="K24" s="100"/>
      <c r="L24" s="100"/>
      <c r="M24" s="100">
        <v>800</v>
      </c>
      <c r="N24" s="100">
        <v>800</v>
      </c>
      <c r="O24" s="100"/>
      <c r="P24" s="100"/>
      <c r="Q24" s="100"/>
      <c r="R24" s="100"/>
      <c r="S24" s="100"/>
      <c r="T24" s="100"/>
      <c r="U24" s="100"/>
      <c r="V24" s="100"/>
      <c r="W24" s="100">
        <v>545916</v>
      </c>
      <c r="X24" s="100"/>
      <c r="Y24" s="100">
        <v>545916</v>
      </c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102384327</v>
      </c>
      <c r="D25" s="168">
        <f>+D5+D9+D15+D19+D24</f>
        <v>0</v>
      </c>
      <c r="E25" s="169">
        <f t="shared" si="4"/>
        <v>109412055</v>
      </c>
      <c r="F25" s="73">
        <f t="shared" si="4"/>
        <v>109412055</v>
      </c>
      <c r="G25" s="73">
        <f t="shared" si="4"/>
        <v>31873724</v>
      </c>
      <c r="H25" s="73">
        <f t="shared" si="4"/>
        <v>9324366</v>
      </c>
      <c r="I25" s="73">
        <f t="shared" si="4"/>
        <v>9062325</v>
      </c>
      <c r="J25" s="73">
        <f t="shared" si="4"/>
        <v>50260415</v>
      </c>
      <c r="K25" s="73">
        <f t="shared" si="4"/>
        <v>8949093</v>
      </c>
      <c r="L25" s="73">
        <f t="shared" si="4"/>
        <v>6895445</v>
      </c>
      <c r="M25" s="73">
        <f t="shared" si="4"/>
        <v>25880428</v>
      </c>
      <c r="N25" s="73">
        <f t="shared" si="4"/>
        <v>41724966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91985381</v>
      </c>
      <c r="X25" s="73">
        <f t="shared" si="4"/>
        <v>54706026</v>
      </c>
      <c r="Y25" s="73">
        <f t="shared" si="4"/>
        <v>37279355</v>
      </c>
      <c r="Z25" s="170">
        <f>+IF(X25&lt;&gt;0,+(Y25/X25)*100,0)</f>
        <v>68.14487859161987</v>
      </c>
      <c r="AA25" s="168">
        <f>+AA5+AA9+AA15+AA19+AA24</f>
        <v>109412055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83953272</v>
      </c>
      <c r="D28" s="153">
        <f>SUM(D29:D31)</f>
        <v>0</v>
      </c>
      <c r="E28" s="154">
        <f t="shared" si="5"/>
        <v>55921581</v>
      </c>
      <c r="F28" s="100">
        <f t="shared" si="5"/>
        <v>55921581</v>
      </c>
      <c r="G28" s="100">
        <f t="shared" si="5"/>
        <v>2133753</v>
      </c>
      <c r="H28" s="100">
        <f t="shared" si="5"/>
        <v>3988616</v>
      </c>
      <c r="I28" s="100">
        <f t="shared" si="5"/>
        <v>3141457</v>
      </c>
      <c r="J28" s="100">
        <f t="shared" si="5"/>
        <v>9263826</v>
      </c>
      <c r="K28" s="100">
        <f t="shared" si="5"/>
        <v>2753510</v>
      </c>
      <c r="L28" s="100">
        <f t="shared" si="5"/>
        <v>2727810</v>
      </c>
      <c r="M28" s="100">
        <f t="shared" si="5"/>
        <v>4723427</v>
      </c>
      <c r="N28" s="100">
        <f t="shared" si="5"/>
        <v>10204747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19468573</v>
      </c>
      <c r="X28" s="100">
        <f t="shared" si="5"/>
        <v>30038457</v>
      </c>
      <c r="Y28" s="100">
        <f t="shared" si="5"/>
        <v>-10569884</v>
      </c>
      <c r="Z28" s="137">
        <f>+IF(X28&lt;&gt;0,+(Y28/X28)*100,0)</f>
        <v>-35.187839375371375</v>
      </c>
      <c r="AA28" s="153">
        <f>SUM(AA29:AA31)</f>
        <v>55921581</v>
      </c>
    </row>
    <row r="29" spans="1:27" ht="12.75">
      <c r="A29" s="138" t="s">
        <v>75</v>
      </c>
      <c r="B29" s="136"/>
      <c r="C29" s="155"/>
      <c r="D29" s="155"/>
      <c r="E29" s="156">
        <v>17305264</v>
      </c>
      <c r="F29" s="60">
        <v>17305264</v>
      </c>
      <c r="G29" s="60">
        <v>270513</v>
      </c>
      <c r="H29" s="60">
        <v>797658</v>
      </c>
      <c r="I29" s="60">
        <v>805033</v>
      </c>
      <c r="J29" s="60">
        <v>1873204</v>
      </c>
      <c r="K29" s="60">
        <v>750069</v>
      </c>
      <c r="L29" s="60">
        <v>893797</v>
      </c>
      <c r="M29" s="60">
        <v>1211790</v>
      </c>
      <c r="N29" s="60">
        <v>2855656</v>
      </c>
      <c r="O29" s="60"/>
      <c r="P29" s="60"/>
      <c r="Q29" s="60"/>
      <c r="R29" s="60"/>
      <c r="S29" s="60"/>
      <c r="T29" s="60"/>
      <c r="U29" s="60"/>
      <c r="V29" s="60"/>
      <c r="W29" s="60">
        <v>4728860</v>
      </c>
      <c r="X29" s="60">
        <v>9287634</v>
      </c>
      <c r="Y29" s="60">
        <v>-4558774</v>
      </c>
      <c r="Z29" s="140">
        <v>-49.08</v>
      </c>
      <c r="AA29" s="155">
        <v>17305264</v>
      </c>
    </row>
    <row r="30" spans="1:27" ht="12.75">
      <c r="A30" s="138" t="s">
        <v>76</v>
      </c>
      <c r="B30" s="136"/>
      <c r="C30" s="157">
        <v>83953272</v>
      </c>
      <c r="D30" s="157"/>
      <c r="E30" s="158">
        <v>18710648</v>
      </c>
      <c r="F30" s="159">
        <v>18710648</v>
      </c>
      <c r="G30" s="159">
        <v>1160333</v>
      </c>
      <c r="H30" s="159">
        <v>3029863</v>
      </c>
      <c r="I30" s="159">
        <v>1431601</v>
      </c>
      <c r="J30" s="159">
        <v>5621797</v>
      </c>
      <c r="K30" s="159">
        <v>934021</v>
      </c>
      <c r="L30" s="159">
        <v>985277</v>
      </c>
      <c r="M30" s="159">
        <v>3209978</v>
      </c>
      <c r="N30" s="159">
        <v>5129276</v>
      </c>
      <c r="O30" s="159"/>
      <c r="P30" s="159"/>
      <c r="Q30" s="159"/>
      <c r="R30" s="159"/>
      <c r="S30" s="159"/>
      <c r="T30" s="159"/>
      <c r="U30" s="159"/>
      <c r="V30" s="159"/>
      <c r="W30" s="159">
        <v>10751073</v>
      </c>
      <c r="X30" s="159">
        <v>20750823</v>
      </c>
      <c r="Y30" s="159">
        <v>-9999750</v>
      </c>
      <c r="Z30" s="141">
        <v>-48.19</v>
      </c>
      <c r="AA30" s="157">
        <v>18710648</v>
      </c>
    </row>
    <row r="31" spans="1:27" ht="12.75">
      <c r="A31" s="138" t="s">
        <v>77</v>
      </c>
      <c r="B31" s="136"/>
      <c r="C31" s="155"/>
      <c r="D31" s="155"/>
      <c r="E31" s="156">
        <v>19905669</v>
      </c>
      <c r="F31" s="60">
        <v>19905669</v>
      </c>
      <c r="G31" s="60">
        <v>702907</v>
      </c>
      <c r="H31" s="60">
        <v>161095</v>
      </c>
      <c r="I31" s="60">
        <v>904823</v>
      </c>
      <c r="J31" s="60">
        <v>1768825</v>
      </c>
      <c r="K31" s="60">
        <v>1069420</v>
      </c>
      <c r="L31" s="60">
        <v>848736</v>
      </c>
      <c r="M31" s="60">
        <v>301659</v>
      </c>
      <c r="N31" s="60">
        <v>2219815</v>
      </c>
      <c r="O31" s="60"/>
      <c r="P31" s="60"/>
      <c r="Q31" s="60"/>
      <c r="R31" s="60"/>
      <c r="S31" s="60"/>
      <c r="T31" s="60"/>
      <c r="U31" s="60"/>
      <c r="V31" s="60"/>
      <c r="W31" s="60">
        <v>3988640</v>
      </c>
      <c r="X31" s="60"/>
      <c r="Y31" s="60">
        <v>3988640</v>
      </c>
      <c r="Z31" s="140">
        <v>0</v>
      </c>
      <c r="AA31" s="155">
        <v>19905669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15258624</v>
      </c>
      <c r="F32" s="100">
        <f t="shared" si="6"/>
        <v>15258624</v>
      </c>
      <c r="G32" s="100">
        <f t="shared" si="6"/>
        <v>456039</v>
      </c>
      <c r="H32" s="100">
        <f t="shared" si="6"/>
        <v>863333</v>
      </c>
      <c r="I32" s="100">
        <f t="shared" si="6"/>
        <v>1368619</v>
      </c>
      <c r="J32" s="100">
        <f t="shared" si="6"/>
        <v>2687991</v>
      </c>
      <c r="K32" s="100">
        <f t="shared" si="6"/>
        <v>925471</v>
      </c>
      <c r="L32" s="100">
        <f t="shared" si="6"/>
        <v>1486415</v>
      </c>
      <c r="M32" s="100">
        <f t="shared" si="6"/>
        <v>894777</v>
      </c>
      <c r="N32" s="100">
        <f t="shared" si="6"/>
        <v>3306663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5994654</v>
      </c>
      <c r="X32" s="100">
        <f t="shared" si="6"/>
        <v>8211426</v>
      </c>
      <c r="Y32" s="100">
        <f t="shared" si="6"/>
        <v>-2216772</v>
      </c>
      <c r="Z32" s="137">
        <f>+IF(X32&lt;&gt;0,+(Y32/X32)*100,0)</f>
        <v>-26.996187994630894</v>
      </c>
      <c r="AA32" s="153">
        <f>SUM(AA33:AA37)</f>
        <v>15258624</v>
      </c>
    </row>
    <row r="33" spans="1:27" ht="12.75">
      <c r="A33" s="138" t="s">
        <v>79</v>
      </c>
      <c r="B33" s="136"/>
      <c r="C33" s="155"/>
      <c r="D33" s="155"/>
      <c r="E33" s="156">
        <v>15258624</v>
      </c>
      <c r="F33" s="60">
        <v>15258624</v>
      </c>
      <c r="G33" s="60">
        <v>456039</v>
      </c>
      <c r="H33" s="60">
        <v>825733</v>
      </c>
      <c r="I33" s="60">
        <v>1368619</v>
      </c>
      <c r="J33" s="60">
        <v>2650391</v>
      </c>
      <c r="K33" s="60">
        <v>925471</v>
      </c>
      <c r="L33" s="60">
        <v>1486415</v>
      </c>
      <c r="M33" s="60">
        <v>894777</v>
      </c>
      <c r="N33" s="60">
        <v>3306663</v>
      </c>
      <c r="O33" s="60"/>
      <c r="P33" s="60"/>
      <c r="Q33" s="60"/>
      <c r="R33" s="60"/>
      <c r="S33" s="60"/>
      <c r="T33" s="60"/>
      <c r="U33" s="60"/>
      <c r="V33" s="60"/>
      <c r="W33" s="60">
        <v>5957054</v>
      </c>
      <c r="X33" s="60">
        <v>8211426</v>
      </c>
      <c r="Y33" s="60">
        <v>-2254372</v>
      </c>
      <c r="Z33" s="140">
        <v>-27.45</v>
      </c>
      <c r="AA33" s="155">
        <v>15258624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37600</v>
      </c>
      <c r="I34" s="60"/>
      <c r="J34" s="60">
        <v>37600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37600</v>
      </c>
      <c r="X34" s="60"/>
      <c r="Y34" s="60">
        <v>37600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41469596</v>
      </c>
      <c r="F38" s="100">
        <f t="shared" si="7"/>
        <v>41469596</v>
      </c>
      <c r="G38" s="100">
        <f t="shared" si="7"/>
        <v>2547375</v>
      </c>
      <c r="H38" s="100">
        <f t="shared" si="7"/>
        <v>824209</v>
      </c>
      <c r="I38" s="100">
        <f t="shared" si="7"/>
        <v>2618967</v>
      </c>
      <c r="J38" s="100">
        <f t="shared" si="7"/>
        <v>5990551</v>
      </c>
      <c r="K38" s="100">
        <f t="shared" si="7"/>
        <v>2318496</v>
      </c>
      <c r="L38" s="100">
        <f t="shared" si="7"/>
        <v>4111546</v>
      </c>
      <c r="M38" s="100">
        <f t="shared" si="7"/>
        <v>1397671</v>
      </c>
      <c r="N38" s="100">
        <f t="shared" si="7"/>
        <v>7827713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13818264</v>
      </c>
      <c r="X38" s="100">
        <f t="shared" si="7"/>
        <v>19991944</v>
      </c>
      <c r="Y38" s="100">
        <f t="shared" si="7"/>
        <v>-6173680</v>
      </c>
      <c r="Z38" s="137">
        <f>+IF(X38&lt;&gt;0,+(Y38/X38)*100,0)</f>
        <v>-30.88083880186939</v>
      </c>
      <c r="AA38" s="153">
        <f>SUM(AA39:AA41)</f>
        <v>41469596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>
        <v>302169</v>
      </c>
      <c r="I39" s="60"/>
      <c r="J39" s="60">
        <v>302169</v>
      </c>
      <c r="K39" s="60"/>
      <c r="L39" s="60"/>
      <c r="M39" s="60">
        <v>569868</v>
      </c>
      <c r="N39" s="60">
        <v>569868</v>
      </c>
      <c r="O39" s="60"/>
      <c r="P39" s="60"/>
      <c r="Q39" s="60"/>
      <c r="R39" s="60"/>
      <c r="S39" s="60"/>
      <c r="T39" s="60"/>
      <c r="U39" s="60"/>
      <c r="V39" s="60"/>
      <c r="W39" s="60">
        <v>872037</v>
      </c>
      <c r="X39" s="60"/>
      <c r="Y39" s="60">
        <v>872037</v>
      </c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>
        <v>41469596</v>
      </c>
      <c r="F40" s="60">
        <v>41469596</v>
      </c>
      <c r="G40" s="60">
        <v>2547375</v>
      </c>
      <c r="H40" s="60">
        <v>522040</v>
      </c>
      <c r="I40" s="60">
        <v>2618967</v>
      </c>
      <c r="J40" s="60">
        <v>5688382</v>
      </c>
      <c r="K40" s="60">
        <v>2318496</v>
      </c>
      <c r="L40" s="60">
        <v>4111546</v>
      </c>
      <c r="M40" s="60">
        <v>827803</v>
      </c>
      <c r="N40" s="60">
        <v>7257845</v>
      </c>
      <c r="O40" s="60"/>
      <c r="P40" s="60"/>
      <c r="Q40" s="60"/>
      <c r="R40" s="60"/>
      <c r="S40" s="60"/>
      <c r="T40" s="60"/>
      <c r="U40" s="60"/>
      <c r="V40" s="60"/>
      <c r="W40" s="60">
        <v>12946227</v>
      </c>
      <c r="X40" s="60">
        <v>19991944</v>
      </c>
      <c r="Y40" s="60">
        <v>-7045717</v>
      </c>
      <c r="Z40" s="140">
        <v>-35.24</v>
      </c>
      <c r="AA40" s="155">
        <v>41469596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141247</v>
      </c>
      <c r="I42" s="100">
        <f t="shared" si="8"/>
        <v>0</v>
      </c>
      <c r="J42" s="100">
        <f t="shared" si="8"/>
        <v>141247</v>
      </c>
      <c r="K42" s="100">
        <f t="shared" si="8"/>
        <v>0</v>
      </c>
      <c r="L42" s="100">
        <f t="shared" si="8"/>
        <v>0</v>
      </c>
      <c r="M42" s="100">
        <f t="shared" si="8"/>
        <v>3000</v>
      </c>
      <c r="N42" s="100">
        <f t="shared" si="8"/>
        <v>3000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144247</v>
      </c>
      <c r="X42" s="100">
        <f t="shared" si="8"/>
        <v>0</v>
      </c>
      <c r="Y42" s="100">
        <f t="shared" si="8"/>
        <v>144247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>
        <v>141247</v>
      </c>
      <c r="I46" s="60"/>
      <c r="J46" s="60">
        <v>141247</v>
      </c>
      <c r="K46" s="60"/>
      <c r="L46" s="60"/>
      <c r="M46" s="60">
        <v>3000</v>
      </c>
      <c r="N46" s="60">
        <v>3000</v>
      </c>
      <c r="O46" s="60"/>
      <c r="P46" s="60"/>
      <c r="Q46" s="60"/>
      <c r="R46" s="60"/>
      <c r="S46" s="60"/>
      <c r="T46" s="60"/>
      <c r="U46" s="60"/>
      <c r="V46" s="60"/>
      <c r="W46" s="60">
        <v>144247</v>
      </c>
      <c r="X46" s="60"/>
      <c r="Y46" s="60">
        <v>144247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>
        <v>363057</v>
      </c>
      <c r="I47" s="100"/>
      <c r="J47" s="100">
        <v>363057</v>
      </c>
      <c r="K47" s="100"/>
      <c r="L47" s="100"/>
      <c r="M47" s="100">
        <v>1010068</v>
      </c>
      <c r="N47" s="100">
        <v>1010068</v>
      </c>
      <c r="O47" s="100"/>
      <c r="P47" s="100"/>
      <c r="Q47" s="100"/>
      <c r="R47" s="100"/>
      <c r="S47" s="100"/>
      <c r="T47" s="100"/>
      <c r="U47" s="100"/>
      <c r="V47" s="100"/>
      <c r="W47" s="100">
        <v>1373125</v>
      </c>
      <c r="X47" s="100"/>
      <c r="Y47" s="100">
        <v>1373125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83953272</v>
      </c>
      <c r="D48" s="168">
        <f>+D28+D32+D38+D42+D47</f>
        <v>0</v>
      </c>
      <c r="E48" s="169">
        <f t="shared" si="9"/>
        <v>112649801</v>
      </c>
      <c r="F48" s="73">
        <f t="shared" si="9"/>
        <v>112649801</v>
      </c>
      <c r="G48" s="73">
        <f t="shared" si="9"/>
        <v>5137167</v>
      </c>
      <c r="H48" s="73">
        <f t="shared" si="9"/>
        <v>6180462</v>
      </c>
      <c r="I48" s="73">
        <f t="shared" si="9"/>
        <v>7129043</v>
      </c>
      <c r="J48" s="73">
        <f t="shared" si="9"/>
        <v>18446672</v>
      </c>
      <c r="K48" s="73">
        <f t="shared" si="9"/>
        <v>5997477</v>
      </c>
      <c r="L48" s="73">
        <f t="shared" si="9"/>
        <v>8325771</v>
      </c>
      <c r="M48" s="73">
        <f t="shared" si="9"/>
        <v>8028943</v>
      </c>
      <c r="N48" s="73">
        <f t="shared" si="9"/>
        <v>22352191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40798863</v>
      </c>
      <c r="X48" s="73">
        <f t="shared" si="9"/>
        <v>58241827</v>
      </c>
      <c r="Y48" s="73">
        <f t="shared" si="9"/>
        <v>-17442964</v>
      </c>
      <c r="Z48" s="170">
        <f>+IF(X48&lt;&gt;0,+(Y48/X48)*100,0)</f>
        <v>-29.94920471845775</v>
      </c>
      <c r="AA48" s="168">
        <f>+AA28+AA32+AA38+AA42+AA47</f>
        <v>112649801</v>
      </c>
    </row>
    <row r="49" spans="1:27" ht="12.75">
      <c r="A49" s="148" t="s">
        <v>49</v>
      </c>
      <c r="B49" s="149"/>
      <c r="C49" s="171">
        <f aca="true" t="shared" si="10" ref="C49:Y49">+C25-C48</f>
        <v>18431055</v>
      </c>
      <c r="D49" s="171">
        <f>+D25-D48</f>
        <v>0</v>
      </c>
      <c r="E49" s="172">
        <f t="shared" si="10"/>
        <v>-3237746</v>
      </c>
      <c r="F49" s="173">
        <f t="shared" si="10"/>
        <v>-3237746</v>
      </c>
      <c r="G49" s="173">
        <f t="shared" si="10"/>
        <v>26736557</v>
      </c>
      <c r="H49" s="173">
        <f t="shared" si="10"/>
        <v>3143904</v>
      </c>
      <c r="I49" s="173">
        <f t="shared" si="10"/>
        <v>1933282</v>
      </c>
      <c r="J49" s="173">
        <f t="shared" si="10"/>
        <v>31813743</v>
      </c>
      <c r="K49" s="173">
        <f t="shared" si="10"/>
        <v>2951616</v>
      </c>
      <c r="L49" s="173">
        <f t="shared" si="10"/>
        <v>-1430326</v>
      </c>
      <c r="M49" s="173">
        <f t="shared" si="10"/>
        <v>17851485</v>
      </c>
      <c r="N49" s="173">
        <f t="shared" si="10"/>
        <v>19372775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51186518</v>
      </c>
      <c r="X49" s="173">
        <f>IF(F25=F48,0,X25-X48)</f>
        <v>-3535801</v>
      </c>
      <c r="Y49" s="173">
        <f t="shared" si="10"/>
        <v>54722319</v>
      </c>
      <c r="Z49" s="174">
        <f>+IF(X49&lt;&gt;0,+(Y49/X49)*100,0)</f>
        <v>-1547.6639946648581</v>
      </c>
      <c r="AA49" s="171">
        <f>+AA25-AA48</f>
        <v>-3237746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14218826</v>
      </c>
      <c r="D5" s="155">
        <v>0</v>
      </c>
      <c r="E5" s="156">
        <v>14272413</v>
      </c>
      <c r="F5" s="60">
        <v>14272413</v>
      </c>
      <c r="G5" s="60">
        <v>1236560</v>
      </c>
      <c r="H5" s="60">
        <v>1234844</v>
      </c>
      <c r="I5" s="60">
        <v>1234694</v>
      </c>
      <c r="J5" s="60">
        <v>3706098</v>
      </c>
      <c r="K5" s="60">
        <v>1234451</v>
      </c>
      <c r="L5" s="60">
        <v>1234227</v>
      </c>
      <c r="M5" s="60">
        <v>1367186</v>
      </c>
      <c r="N5" s="60">
        <v>3835864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7541962</v>
      </c>
      <c r="X5" s="60">
        <v>6787438</v>
      </c>
      <c r="Y5" s="60">
        <v>754524</v>
      </c>
      <c r="Z5" s="140">
        <v>11.12</v>
      </c>
      <c r="AA5" s="155">
        <v>14272413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562330</v>
      </c>
      <c r="F10" s="54">
        <v>562330</v>
      </c>
      <c r="G10" s="54">
        <v>0</v>
      </c>
      <c r="H10" s="54">
        <v>43813</v>
      </c>
      <c r="I10" s="54">
        <v>0</v>
      </c>
      <c r="J10" s="54">
        <v>43813</v>
      </c>
      <c r="K10" s="54">
        <v>0</v>
      </c>
      <c r="L10" s="54">
        <v>43813</v>
      </c>
      <c r="M10" s="54">
        <v>43813</v>
      </c>
      <c r="N10" s="54">
        <v>87626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131439</v>
      </c>
      <c r="X10" s="54">
        <v>267901</v>
      </c>
      <c r="Y10" s="54">
        <v>-136462</v>
      </c>
      <c r="Z10" s="184">
        <v>-50.94</v>
      </c>
      <c r="AA10" s="130">
        <v>562330</v>
      </c>
    </row>
    <row r="11" spans="1:27" ht="12.75">
      <c r="A11" s="183" t="s">
        <v>107</v>
      </c>
      <c r="B11" s="185"/>
      <c r="C11" s="155">
        <v>497749</v>
      </c>
      <c r="D11" s="155">
        <v>0</v>
      </c>
      <c r="E11" s="156">
        <v>0</v>
      </c>
      <c r="F11" s="60">
        <v>0</v>
      </c>
      <c r="G11" s="60">
        <v>43813</v>
      </c>
      <c r="H11" s="60">
        <v>0</v>
      </c>
      <c r="I11" s="60">
        <v>44050</v>
      </c>
      <c r="J11" s="60">
        <v>87863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87863</v>
      </c>
      <c r="X11" s="60"/>
      <c r="Y11" s="60">
        <v>87863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95434</v>
      </c>
      <c r="H12" s="60">
        <v>14638</v>
      </c>
      <c r="I12" s="60">
        <v>315029</v>
      </c>
      <c r="J12" s="60">
        <v>425101</v>
      </c>
      <c r="K12" s="60">
        <v>1808</v>
      </c>
      <c r="L12" s="60">
        <v>0</v>
      </c>
      <c r="M12" s="60">
        <v>0</v>
      </c>
      <c r="N12" s="60">
        <v>1808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426909</v>
      </c>
      <c r="X12" s="60"/>
      <c r="Y12" s="60">
        <v>426909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3483773</v>
      </c>
      <c r="D13" s="155">
        <v>0</v>
      </c>
      <c r="E13" s="156">
        <v>3015705</v>
      </c>
      <c r="F13" s="60">
        <v>3015705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88602</v>
      </c>
      <c r="M13" s="60">
        <v>0</v>
      </c>
      <c r="N13" s="60">
        <v>88602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88602</v>
      </c>
      <c r="X13" s="60">
        <v>1342039</v>
      </c>
      <c r="Y13" s="60">
        <v>-1253437</v>
      </c>
      <c r="Z13" s="140">
        <v>-93.4</v>
      </c>
      <c r="AA13" s="155">
        <v>3015705</v>
      </c>
    </row>
    <row r="14" spans="1:27" ht="12.75">
      <c r="A14" s="181" t="s">
        <v>110</v>
      </c>
      <c r="B14" s="185"/>
      <c r="C14" s="155">
        <v>3601351</v>
      </c>
      <c r="D14" s="155">
        <v>0</v>
      </c>
      <c r="E14" s="156">
        <v>1285210</v>
      </c>
      <c r="F14" s="60">
        <v>1285210</v>
      </c>
      <c r="G14" s="60">
        <v>166404</v>
      </c>
      <c r="H14" s="60">
        <v>346969</v>
      </c>
      <c r="I14" s="60">
        <v>0</v>
      </c>
      <c r="J14" s="60">
        <v>513373</v>
      </c>
      <c r="K14" s="60">
        <v>993137</v>
      </c>
      <c r="L14" s="60">
        <v>196467</v>
      </c>
      <c r="M14" s="60">
        <v>450918</v>
      </c>
      <c r="N14" s="60">
        <v>1640522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2153895</v>
      </c>
      <c r="X14" s="60">
        <v>627006</v>
      </c>
      <c r="Y14" s="60">
        <v>1526889</v>
      </c>
      <c r="Z14" s="140">
        <v>243.52</v>
      </c>
      <c r="AA14" s="155">
        <v>1285210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26250</v>
      </c>
      <c r="D16" s="155">
        <v>0</v>
      </c>
      <c r="E16" s="156">
        <v>0</v>
      </c>
      <c r="F16" s="60">
        <v>0</v>
      </c>
      <c r="G16" s="60">
        <v>0</v>
      </c>
      <c r="H16" s="60">
        <v>89</v>
      </c>
      <c r="I16" s="60">
        <v>227</v>
      </c>
      <c r="J16" s="60">
        <v>316</v>
      </c>
      <c r="K16" s="60">
        <v>273</v>
      </c>
      <c r="L16" s="60">
        <v>13717</v>
      </c>
      <c r="M16" s="60">
        <v>1127</v>
      </c>
      <c r="N16" s="60">
        <v>15117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15433</v>
      </c>
      <c r="X16" s="60"/>
      <c r="Y16" s="60">
        <v>15433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4602934</v>
      </c>
      <c r="D17" s="155">
        <v>0</v>
      </c>
      <c r="E17" s="156">
        <v>5331171</v>
      </c>
      <c r="F17" s="60">
        <v>5331171</v>
      </c>
      <c r="G17" s="60">
        <v>498361</v>
      </c>
      <c r="H17" s="60">
        <v>545116</v>
      </c>
      <c r="I17" s="60">
        <v>462279</v>
      </c>
      <c r="J17" s="60">
        <v>1505756</v>
      </c>
      <c r="K17" s="60">
        <v>640871</v>
      </c>
      <c r="L17" s="60">
        <v>599647</v>
      </c>
      <c r="M17" s="60">
        <v>429425</v>
      </c>
      <c r="N17" s="60">
        <v>1669943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3175699</v>
      </c>
      <c r="X17" s="60">
        <v>2385534</v>
      </c>
      <c r="Y17" s="60">
        <v>790165</v>
      </c>
      <c r="Z17" s="140">
        <v>33.12</v>
      </c>
      <c r="AA17" s="155">
        <v>5331171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55612210</v>
      </c>
      <c r="D19" s="155">
        <v>0</v>
      </c>
      <c r="E19" s="156">
        <v>68167000</v>
      </c>
      <c r="F19" s="60">
        <v>68167000</v>
      </c>
      <c r="G19" s="60">
        <v>29790463</v>
      </c>
      <c r="H19" s="60">
        <v>287983</v>
      </c>
      <c r="I19" s="60">
        <v>963282</v>
      </c>
      <c r="J19" s="60">
        <v>31041728</v>
      </c>
      <c r="K19" s="60">
        <v>3052546</v>
      </c>
      <c r="L19" s="60">
        <v>3907745</v>
      </c>
      <c r="M19" s="60">
        <v>18515000</v>
      </c>
      <c r="N19" s="60">
        <v>25475291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56517019</v>
      </c>
      <c r="X19" s="60">
        <v>51835247</v>
      </c>
      <c r="Y19" s="60">
        <v>4681772</v>
      </c>
      <c r="Z19" s="140">
        <v>9.03</v>
      </c>
      <c r="AA19" s="155">
        <v>68167000</v>
      </c>
    </row>
    <row r="20" spans="1:27" ht="12.75">
      <c r="A20" s="181" t="s">
        <v>35</v>
      </c>
      <c r="B20" s="185"/>
      <c r="C20" s="155">
        <v>2616037</v>
      </c>
      <c r="D20" s="155">
        <v>0</v>
      </c>
      <c r="E20" s="156">
        <v>943226</v>
      </c>
      <c r="F20" s="54">
        <v>943226</v>
      </c>
      <c r="G20" s="54">
        <v>42689</v>
      </c>
      <c r="H20" s="54">
        <v>3085</v>
      </c>
      <c r="I20" s="54">
        <v>378251</v>
      </c>
      <c r="J20" s="54">
        <v>424025</v>
      </c>
      <c r="K20" s="54">
        <v>75786</v>
      </c>
      <c r="L20" s="54">
        <v>18693</v>
      </c>
      <c r="M20" s="54">
        <v>5072959</v>
      </c>
      <c r="N20" s="54">
        <v>5167438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5591463</v>
      </c>
      <c r="X20" s="54">
        <v>433292</v>
      </c>
      <c r="Y20" s="54">
        <v>5158171</v>
      </c>
      <c r="Z20" s="184">
        <v>1190.46</v>
      </c>
      <c r="AA20" s="130">
        <v>943226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11551</v>
      </c>
      <c r="I21" s="82">
        <v>0</v>
      </c>
      <c r="J21" s="60">
        <v>11551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11551</v>
      </c>
      <c r="X21" s="60"/>
      <c r="Y21" s="60">
        <v>11551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84659130</v>
      </c>
      <c r="D22" s="188">
        <f>SUM(D5:D21)</f>
        <v>0</v>
      </c>
      <c r="E22" s="189">
        <f t="shared" si="0"/>
        <v>93577055</v>
      </c>
      <c r="F22" s="190">
        <f t="shared" si="0"/>
        <v>93577055</v>
      </c>
      <c r="G22" s="190">
        <f t="shared" si="0"/>
        <v>31873724</v>
      </c>
      <c r="H22" s="190">
        <f t="shared" si="0"/>
        <v>2488088</v>
      </c>
      <c r="I22" s="190">
        <f t="shared" si="0"/>
        <v>3397812</v>
      </c>
      <c r="J22" s="190">
        <f t="shared" si="0"/>
        <v>37759624</v>
      </c>
      <c r="K22" s="190">
        <f t="shared" si="0"/>
        <v>5998872</v>
      </c>
      <c r="L22" s="190">
        <f t="shared" si="0"/>
        <v>6102911</v>
      </c>
      <c r="M22" s="190">
        <f t="shared" si="0"/>
        <v>25880428</v>
      </c>
      <c r="N22" s="190">
        <f t="shared" si="0"/>
        <v>37982211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75741835</v>
      </c>
      <c r="X22" s="190">
        <f t="shared" si="0"/>
        <v>63678457</v>
      </c>
      <c r="Y22" s="190">
        <f t="shared" si="0"/>
        <v>12063378</v>
      </c>
      <c r="Z22" s="191">
        <f>+IF(X22&lt;&gt;0,+(Y22/X22)*100,0)</f>
        <v>18.94420588740082</v>
      </c>
      <c r="AA22" s="188">
        <f>SUM(AA5:AA21)</f>
        <v>93577055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34407632</v>
      </c>
      <c r="D25" s="155">
        <v>0</v>
      </c>
      <c r="E25" s="156">
        <v>32227220</v>
      </c>
      <c r="F25" s="60">
        <v>32227220</v>
      </c>
      <c r="G25" s="60">
        <v>2262560</v>
      </c>
      <c r="H25" s="60">
        <v>3069235</v>
      </c>
      <c r="I25" s="60">
        <v>2584998</v>
      </c>
      <c r="J25" s="60">
        <v>7916793</v>
      </c>
      <c r="K25" s="60">
        <v>2804981</v>
      </c>
      <c r="L25" s="60">
        <v>2864036</v>
      </c>
      <c r="M25" s="60">
        <v>4403832</v>
      </c>
      <c r="N25" s="60">
        <v>10072849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17989642</v>
      </c>
      <c r="X25" s="60">
        <v>16103888</v>
      </c>
      <c r="Y25" s="60">
        <v>1885754</v>
      </c>
      <c r="Z25" s="140">
        <v>11.71</v>
      </c>
      <c r="AA25" s="155">
        <v>32227220</v>
      </c>
    </row>
    <row r="26" spans="1:27" ht="12.75">
      <c r="A26" s="183" t="s">
        <v>38</v>
      </c>
      <c r="B26" s="182"/>
      <c r="C26" s="155">
        <v>5172985</v>
      </c>
      <c r="D26" s="155">
        <v>0</v>
      </c>
      <c r="E26" s="156">
        <v>5863754</v>
      </c>
      <c r="F26" s="60">
        <v>5863754</v>
      </c>
      <c r="G26" s="60">
        <v>0</v>
      </c>
      <c r="H26" s="60">
        <v>447042</v>
      </c>
      <c r="I26" s="60">
        <v>447042</v>
      </c>
      <c r="J26" s="60">
        <v>894084</v>
      </c>
      <c r="K26" s="60">
        <v>423401</v>
      </c>
      <c r="L26" s="60">
        <v>447042</v>
      </c>
      <c r="M26" s="60">
        <v>760844</v>
      </c>
      <c r="N26" s="60">
        <v>1631287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2525371</v>
      </c>
      <c r="X26" s="60">
        <v>2737966</v>
      </c>
      <c r="Y26" s="60">
        <v>-212595</v>
      </c>
      <c r="Z26" s="140">
        <v>-7.76</v>
      </c>
      <c r="AA26" s="155">
        <v>5863754</v>
      </c>
    </row>
    <row r="27" spans="1:27" ht="12.75">
      <c r="A27" s="183" t="s">
        <v>118</v>
      </c>
      <c r="B27" s="182"/>
      <c r="C27" s="155">
        <v>2985237</v>
      </c>
      <c r="D27" s="155">
        <v>0</v>
      </c>
      <c r="E27" s="156">
        <v>700000</v>
      </c>
      <c r="F27" s="60">
        <v>700000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291665</v>
      </c>
      <c r="Y27" s="60">
        <v>-291665</v>
      </c>
      <c r="Z27" s="140">
        <v>-100</v>
      </c>
      <c r="AA27" s="155">
        <v>700000</v>
      </c>
    </row>
    <row r="28" spans="1:27" ht="12.75">
      <c r="A28" s="183" t="s">
        <v>39</v>
      </c>
      <c r="B28" s="182"/>
      <c r="C28" s="155">
        <v>8690257</v>
      </c>
      <c r="D28" s="155">
        <v>0</v>
      </c>
      <c r="E28" s="156">
        <v>6466000</v>
      </c>
      <c r="F28" s="60">
        <v>6466000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3080498</v>
      </c>
      <c r="Y28" s="60">
        <v>-3080498</v>
      </c>
      <c r="Z28" s="140">
        <v>-100</v>
      </c>
      <c r="AA28" s="155">
        <v>6466000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195528</v>
      </c>
      <c r="F29" s="60">
        <v>195528</v>
      </c>
      <c r="G29" s="60">
        <v>0</v>
      </c>
      <c r="H29" s="60">
        <v>12564</v>
      </c>
      <c r="I29" s="60">
        <v>0</v>
      </c>
      <c r="J29" s="60">
        <v>12564</v>
      </c>
      <c r="K29" s="60">
        <v>0</v>
      </c>
      <c r="L29" s="60">
        <v>0</v>
      </c>
      <c r="M29" s="60">
        <v>14008</v>
      </c>
      <c r="N29" s="60">
        <v>14008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26572</v>
      </c>
      <c r="X29" s="60">
        <v>98742</v>
      </c>
      <c r="Y29" s="60">
        <v>-72170</v>
      </c>
      <c r="Z29" s="140">
        <v>-73.09</v>
      </c>
      <c r="AA29" s="155">
        <v>195528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25031</v>
      </c>
      <c r="H31" s="60">
        <v>0</v>
      </c>
      <c r="I31" s="60">
        <v>0</v>
      </c>
      <c r="J31" s="60">
        <v>25031</v>
      </c>
      <c r="K31" s="60">
        <v>162413</v>
      </c>
      <c r="L31" s="60">
        <v>0</v>
      </c>
      <c r="M31" s="60">
        <v>0</v>
      </c>
      <c r="N31" s="60">
        <v>162413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187444</v>
      </c>
      <c r="X31" s="60"/>
      <c r="Y31" s="60">
        <v>187444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14494338</v>
      </c>
      <c r="D32" s="155">
        <v>0</v>
      </c>
      <c r="E32" s="156">
        <v>0</v>
      </c>
      <c r="F32" s="60">
        <v>0</v>
      </c>
      <c r="G32" s="60">
        <v>2114441</v>
      </c>
      <c r="H32" s="60">
        <v>827413</v>
      </c>
      <c r="I32" s="60">
        <v>2942721</v>
      </c>
      <c r="J32" s="60">
        <v>5884575</v>
      </c>
      <c r="K32" s="60">
        <v>1817250</v>
      </c>
      <c r="L32" s="60">
        <v>0</v>
      </c>
      <c r="M32" s="60">
        <v>1316170</v>
      </c>
      <c r="N32" s="60">
        <v>3133420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9017995</v>
      </c>
      <c r="X32" s="60"/>
      <c r="Y32" s="60">
        <v>9017995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9780653</v>
      </c>
      <c r="D34" s="155">
        <v>0</v>
      </c>
      <c r="E34" s="156">
        <v>67197299</v>
      </c>
      <c r="F34" s="60">
        <v>67197299</v>
      </c>
      <c r="G34" s="60">
        <v>735135</v>
      </c>
      <c r="H34" s="60">
        <v>1755241</v>
      </c>
      <c r="I34" s="60">
        <v>1154282</v>
      </c>
      <c r="J34" s="60">
        <v>3644658</v>
      </c>
      <c r="K34" s="60">
        <v>789432</v>
      </c>
      <c r="L34" s="60">
        <v>5014693</v>
      </c>
      <c r="M34" s="60">
        <v>1534089</v>
      </c>
      <c r="N34" s="60">
        <v>7338214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10982872</v>
      </c>
      <c r="X34" s="60">
        <v>39047561</v>
      </c>
      <c r="Y34" s="60">
        <v>-28064689</v>
      </c>
      <c r="Z34" s="140">
        <v>-71.87</v>
      </c>
      <c r="AA34" s="155">
        <v>67197299</v>
      </c>
    </row>
    <row r="35" spans="1:27" ht="12.75">
      <c r="A35" s="181" t="s">
        <v>122</v>
      </c>
      <c r="B35" s="185"/>
      <c r="C35" s="155">
        <v>8422170</v>
      </c>
      <c r="D35" s="155">
        <v>0</v>
      </c>
      <c r="E35" s="156">
        <v>0</v>
      </c>
      <c r="F35" s="60">
        <v>0</v>
      </c>
      <c r="G35" s="60">
        <v>0</v>
      </c>
      <c r="H35" s="60">
        <v>68967</v>
      </c>
      <c r="I35" s="60">
        <v>0</v>
      </c>
      <c r="J35" s="60">
        <v>68967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68967</v>
      </c>
      <c r="X35" s="60"/>
      <c r="Y35" s="60">
        <v>68967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83953272</v>
      </c>
      <c r="D36" s="188">
        <f>SUM(D25:D35)</f>
        <v>0</v>
      </c>
      <c r="E36" s="189">
        <f t="shared" si="1"/>
        <v>112649801</v>
      </c>
      <c r="F36" s="190">
        <f t="shared" si="1"/>
        <v>112649801</v>
      </c>
      <c r="G36" s="190">
        <f t="shared" si="1"/>
        <v>5137167</v>
      </c>
      <c r="H36" s="190">
        <f t="shared" si="1"/>
        <v>6180462</v>
      </c>
      <c r="I36" s="190">
        <f t="shared" si="1"/>
        <v>7129043</v>
      </c>
      <c r="J36" s="190">
        <f t="shared" si="1"/>
        <v>18446672</v>
      </c>
      <c r="K36" s="190">
        <f t="shared" si="1"/>
        <v>5997477</v>
      </c>
      <c r="L36" s="190">
        <f t="shared" si="1"/>
        <v>8325771</v>
      </c>
      <c r="M36" s="190">
        <f t="shared" si="1"/>
        <v>8028943</v>
      </c>
      <c r="N36" s="190">
        <f t="shared" si="1"/>
        <v>22352191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40798863</v>
      </c>
      <c r="X36" s="190">
        <f t="shared" si="1"/>
        <v>61360320</v>
      </c>
      <c r="Y36" s="190">
        <f t="shared" si="1"/>
        <v>-20561457</v>
      </c>
      <c r="Z36" s="191">
        <f>+IF(X36&lt;&gt;0,+(Y36/X36)*100,0)</f>
        <v>-33.509370550870656</v>
      </c>
      <c r="AA36" s="188">
        <f>SUM(AA25:AA35)</f>
        <v>112649801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705858</v>
      </c>
      <c r="D38" s="199">
        <f>+D22-D36</f>
        <v>0</v>
      </c>
      <c r="E38" s="200">
        <f t="shared" si="2"/>
        <v>-19072746</v>
      </c>
      <c r="F38" s="106">
        <f t="shared" si="2"/>
        <v>-19072746</v>
      </c>
      <c r="G38" s="106">
        <f t="shared" si="2"/>
        <v>26736557</v>
      </c>
      <c r="H38" s="106">
        <f t="shared" si="2"/>
        <v>-3692374</v>
      </c>
      <c r="I38" s="106">
        <f t="shared" si="2"/>
        <v>-3731231</v>
      </c>
      <c r="J38" s="106">
        <f t="shared" si="2"/>
        <v>19312952</v>
      </c>
      <c r="K38" s="106">
        <f t="shared" si="2"/>
        <v>1395</v>
      </c>
      <c r="L38" s="106">
        <f t="shared" si="2"/>
        <v>-2222860</v>
      </c>
      <c r="M38" s="106">
        <f t="shared" si="2"/>
        <v>17851485</v>
      </c>
      <c r="N38" s="106">
        <f t="shared" si="2"/>
        <v>15630020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34942972</v>
      </c>
      <c r="X38" s="106">
        <f>IF(F22=F36,0,X22-X36)</f>
        <v>2318137</v>
      </c>
      <c r="Y38" s="106">
        <f t="shared" si="2"/>
        <v>32624835</v>
      </c>
      <c r="Z38" s="201">
        <f>+IF(X38&lt;&gt;0,+(Y38/X38)*100,0)</f>
        <v>1407.373032741378</v>
      </c>
      <c r="AA38" s="199">
        <f>+AA22-AA36</f>
        <v>-19072746</v>
      </c>
    </row>
    <row r="39" spans="1:27" ht="12.75">
      <c r="A39" s="181" t="s">
        <v>46</v>
      </c>
      <c r="B39" s="185"/>
      <c r="C39" s="155">
        <v>17725197</v>
      </c>
      <c r="D39" s="155">
        <v>0</v>
      </c>
      <c r="E39" s="156">
        <v>15835000</v>
      </c>
      <c r="F39" s="60">
        <v>15835000</v>
      </c>
      <c r="G39" s="60">
        <v>0</v>
      </c>
      <c r="H39" s="60">
        <v>6836278</v>
      </c>
      <c r="I39" s="60">
        <v>5664513</v>
      </c>
      <c r="J39" s="60">
        <v>12500791</v>
      </c>
      <c r="K39" s="60">
        <v>2950221</v>
      </c>
      <c r="L39" s="60">
        <v>792534</v>
      </c>
      <c r="M39" s="60">
        <v>0</v>
      </c>
      <c r="N39" s="60">
        <v>3742755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16243546</v>
      </c>
      <c r="X39" s="60">
        <v>11835000</v>
      </c>
      <c r="Y39" s="60">
        <v>4408546</v>
      </c>
      <c r="Z39" s="140">
        <v>37.25</v>
      </c>
      <c r="AA39" s="155">
        <v>15835000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18431055</v>
      </c>
      <c r="D42" s="206">
        <f>SUM(D38:D41)</f>
        <v>0</v>
      </c>
      <c r="E42" s="207">
        <f t="shared" si="3"/>
        <v>-3237746</v>
      </c>
      <c r="F42" s="88">
        <f t="shared" si="3"/>
        <v>-3237746</v>
      </c>
      <c r="G42" s="88">
        <f t="shared" si="3"/>
        <v>26736557</v>
      </c>
      <c r="H42" s="88">
        <f t="shared" si="3"/>
        <v>3143904</v>
      </c>
      <c r="I42" s="88">
        <f t="shared" si="3"/>
        <v>1933282</v>
      </c>
      <c r="J42" s="88">
        <f t="shared" si="3"/>
        <v>31813743</v>
      </c>
      <c r="K42" s="88">
        <f t="shared" si="3"/>
        <v>2951616</v>
      </c>
      <c r="L42" s="88">
        <f t="shared" si="3"/>
        <v>-1430326</v>
      </c>
      <c r="M42" s="88">
        <f t="shared" si="3"/>
        <v>17851485</v>
      </c>
      <c r="N42" s="88">
        <f t="shared" si="3"/>
        <v>19372775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51186518</v>
      </c>
      <c r="X42" s="88">
        <f t="shared" si="3"/>
        <v>14153137</v>
      </c>
      <c r="Y42" s="88">
        <f t="shared" si="3"/>
        <v>37033381</v>
      </c>
      <c r="Z42" s="208">
        <f>+IF(X42&lt;&gt;0,+(Y42/X42)*100,0)</f>
        <v>261.66199761932637</v>
      </c>
      <c r="AA42" s="206">
        <f>SUM(AA38:AA41)</f>
        <v>-3237746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18431055</v>
      </c>
      <c r="D44" s="210">
        <f>+D42-D43</f>
        <v>0</v>
      </c>
      <c r="E44" s="211">
        <f t="shared" si="4"/>
        <v>-3237746</v>
      </c>
      <c r="F44" s="77">
        <f t="shared" si="4"/>
        <v>-3237746</v>
      </c>
      <c r="G44" s="77">
        <f t="shared" si="4"/>
        <v>26736557</v>
      </c>
      <c r="H44" s="77">
        <f t="shared" si="4"/>
        <v>3143904</v>
      </c>
      <c r="I44" s="77">
        <f t="shared" si="4"/>
        <v>1933282</v>
      </c>
      <c r="J44" s="77">
        <f t="shared" si="4"/>
        <v>31813743</v>
      </c>
      <c r="K44" s="77">
        <f t="shared" si="4"/>
        <v>2951616</v>
      </c>
      <c r="L44" s="77">
        <f t="shared" si="4"/>
        <v>-1430326</v>
      </c>
      <c r="M44" s="77">
        <f t="shared" si="4"/>
        <v>17851485</v>
      </c>
      <c r="N44" s="77">
        <f t="shared" si="4"/>
        <v>19372775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51186518</v>
      </c>
      <c r="X44" s="77">
        <f t="shared" si="4"/>
        <v>14153137</v>
      </c>
      <c r="Y44" s="77">
        <f t="shared" si="4"/>
        <v>37033381</v>
      </c>
      <c r="Z44" s="212">
        <f>+IF(X44&lt;&gt;0,+(Y44/X44)*100,0)</f>
        <v>261.66199761932637</v>
      </c>
      <c r="AA44" s="210">
        <f>+AA42-AA43</f>
        <v>-3237746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18431055</v>
      </c>
      <c r="D46" s="206">
        <f>SUM(D44:D45)</f>
        <v>0</v>
      </c>
      <c r="E46" s="207">
        <f t="shared" si="5"/>
        <v>-3237746</v>
      </c>
      <c r="F46" s="88">
        <f t="shared" si="5"/>
        <v>-3237746</v>
      </c>
      <c r="G46" s="88">
        <f t="shared" si="5"/>
        <v>26736557</v>
      </c>
      <c r="H46" s="88">
        <f t="shared" si="5"/>
        <v>3143904</v>
      </c>
      <c r="I46" s="88">
        <f t="shared" si="5"/>
        <v>1933282</v>
      </c>
      <c r="J46" s="88">
        <f t="shared" si="5"/>
        <v>31813743</v>
      </c>
      <c r="K46" s="88">
        <f t="shared" si="5"/>
        <v>2951616</v>
      </c>
      <c r="L46" s="88">
        <f t="shared" si="5"/>
        <v>-1430326</v>
      </c>
      <c r="M46" s="88">
        <f t="shared" si="5"/>
        <v>17851485</v>
      </c>
      <c r="N46" s="88">
        <f t="shared" si="5"/>
        <v>19372775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51186518</v>
      </c>
      <c r="X46" s="88">
        <f t="shared" si="5"/>
        <v>14153137</v>
      </c>
      <c r="Y46" s="88">
        <f t="shared" si="5"/>
        <v>37033381</v>
      </c>
      <c r="Z46" s="208">
        <f>+IF(X46&lt;&gt;0,+(Y46/X46)*100,0)</f>
        <v>261.66199761932637</v>
      </c>
      <c r="AA46" s="206">
        <f>SUM(AA44:AA45)</f>
        <v>-3237746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18431055</v>
      </c>
      <c r="D48" s="217">
        <f>SUM(D46:D47)</f>
        <v>0</v>
      </c>
      <c r="E48" s="218">
        <f t="shared" si="6"/>
        <v>-3237746</v>
      </c>
      <c r="F48" s="219">
        <f t="shared" si="6"/>
        <v>-3237746</v>
      </c>
      <c r="G48" s="219">
        <f t="shared" si="6"/>
        <v>26736557</v>
      </c>
      <c r="H48" s="220">
        <f t="shared" si="6"/>
        <v>3143904</v>
      </c>
      <c r="I48" s="220">
        <f t="shared" si="6"/>
        <v>1933282</v>
      </c>
      <c r="J48" s="220">
        <f t="shared" si="6"/>
        <v>31813743</v>
      </c>
      <c r="K48" s="220">
        <f t="shared" si="6"/>
        <v>2951616</v>
      </c>
      <c r="L48" s="220">
        <f t="shared" si="6"/>
        <v>-1430326</v>
      </c>
      <c r="M48" s="219">
        <f t="shared" si="6"/>
        <v>17851485</v>
      </c>
      <c r="N48" s="219">
        <f t="shared" si="6"/>
        <v>19372775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51186518</v>
      </c>
      <c r="X48" s="220">
        <f t="shared" si="6"/>
        <v>14153137</v>
      </c>
      <c r="Y48" s="220">
        <f t="shared" si="6"/>
        <v>37033381</v>
      </c>
      <c r="Z48" s="221">
        <f>+IF(X48&lt;&gt;0,+(Y48/X48)*100,0)</f>
        <v>261.66199761932637</v>
      </c>
      <c r="AA48" s="222">
        <f>SUM(AA46:AA47)</f>
        <v>-3237746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41009241</v>
      </c>
      <c r="D5" s="153">
        <f>SUM(D6:D8)</f>
        <v>0</v>
      </c>
      <c r="E5" s="154">
        <f t="shared" si="0"/>
        <v>2450000</v>
      </c>
      <c r="F5" s="100">
        <f t="shared" si="0"/>
        <v>2450000</v>
      </c>
      <c r="G5" s="100">
        <f t="shared" si="0"/>
        <v>0</v>
      </c>
      <c r="H5" s="100">
        <f t="shared" si="0"/>
        <v>13825</v>
      </c>
      <c r="I5" s="100">
        <f t="shared" si="0"/>
        <v>0</v>
      </c>
      <c r="J5" s="100">
        <f t="shared" si="0"/>
        <v>13825</v>
      </c>
      <c r="K5" s="100">
        <f t="shared" si="0"/>
        <v>101851</v>
      </c>
      <c r="L5" s="100">
        <f t="shared" si="0"/>
        <v>24804</v>
      </c>
      <c r="M5" s="100">
        <f t="shared" si="0"/>
        <v>18505</v>
      </c>
      <c r="N5" s="100">
        <f t="shared" si="0"/>
        <v>145160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158985</v>
      </c>
      <c r="X5" s="100">
        <f t="shared" si="0"/>
        <v>1224996</v>
      </c>
      <c r="Y5" s="100">
        <f t="shared" si="0"/>
        <v>-1066011</v>
      </c>
      <c r="Z5" s="137">
        <f>+IF(X5&lt;&gt;0,+(Y5/X5)*100,0)</f>
        <v>-87.02159027458049</v>
      </c>
      <c r="AA5" s="153">
        <f>SUM(AA6:AA8)</f>
        <v>2450000</v>
      </c>
    </row>
    <row r="6" spans="1:27" ht="12.75">
      <c r="A6" s="138" t="s">
        <v>75</v>
      </c>
      <c r="B6" s="136"/>
      <c r="C6" s="155">
        <v>41009241</v>
      </c>
      <c r="D6" s="155"/>
      <c r="E6" s="156">
        <v>400000</v>
      </c>
      <c r="F6" s="60">
        <v>400000</v>
      </c>
      <c r="G6" s="60"/>
      <c r="H6" s="60"/>
      <c r="I6" s="60"/>
      <c r="J6" s="60"/>
      <c r="K6" s="60">
        <v>27652</v>
      </c>
      <c r="L6" s="60"/>
      <c r="M6" s="60"/>
      <c r="N6" s="60">
        <v>27652</v>
      </c>
      <c r="O6" s="60"/>
      <c r="P6" s="60"/>
      <c r="Q6" s="60"/>
      <c r="R6" s="60"/>
      <c r="S6" s="60"/>
      <c r="T6" s="60"/>
      <c r="U6" s="60"/>
      <c r="V6" s="60"/>
      <c r="W6" s="60">
        <v>27652</v>
      </c>
      <c r="X6" s="60">
        <v>199998</v>
      </c>
      <c r="Y6" s="60">
        <v>-172346</v>
      </c>
      <c r="Z6" s="140">
        <v>-86.17</v>
      </c>
      <c r="AA6" s="62">
        <v>400000</v>
      </c>
    </row>
    <row r="7" spans="1:27" ht="12.75">
      <c r="A7" s="138" t="s">
        <v>76</v>
      </c>
      <c r="B7" s="136"/>
      <c r="C7" s="157"/>
      <c r="D7" s="157"/>
      <c r="E7" s="158">
        <v>2050000</v>
      </c>
      <c r="F7" s="159">
        <v>2050000</v>
      </c>
      <c r="G7" s="159"/>
      <c r="H7" s="159">
        <v>13825</v>
      </c>
      <c r="I7" s="159"/>
      <c r="J7" s="159">
        <v>13825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13825</v>
      </c>
      <c r="X7" s="159">
        <v>1024998</v>
      </c>
      <c r="Y7" s="159">
        <v>-1011173</v>
      </c>
      <c r="Z7" s="141">
        <v>-98.65</v>
      </c>
      <c r="AA7" s="225">
        <v>2050000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>
        <v>74199</v>
      </c>
      <c r="L8" s="60">
        <v>24804</v>
      </c>
      <c r="M8" s="60">
        <v>18505</v>
      </c>
      <c r="N8" s="60">
        <v>117508</v>
      </c>
      <c r="O8" s="60"/>
      <c r="P8" s="60"/>
      <c r="Q8" s="60"/>
      <c r="R8" s="60"/>
      <c r="S8" s="60"/>
      <c r="T8" s="60"/>
      <c r="U8" s="60"/>
      <c r="V8" s="60"/>
      <c r="W8" s="60">
        <v>117508</v>
      </c>
      <c r="X8" s="60"/>
      <c r="Y8" s="60">
        <v>117508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7451907</v>
      </c>
      <c r="F9" s="100">
        <f t="shared" si="1"/>
        <v>7451907</v>
      </c>
      <c r="G9" s="100">
        <f t="shared" si="1"/>
        <v>3995853</v>
      </c>
      <c r="H9" s="100">
        <f t="shared" si="1"/>
        <v>5944590</v>
      </c>
      <c r="I9" s="100">
        <f t="shared" si="1"/>
        <v>2046293</v>
      </c>
      <c r="J9" s="100">
        <f t="shared" si="1"/>
        <v>11986736</v>
      </c>
      <c r="K9" s="100">
        <f t="shared" si="1"/>
        <v>2565410</v>
      </c>
      <c r="L9" s="100">
        <f t="shared" si="1"/>
        <v>792533</v>
      </c>
      <c r="M9" s="100">
        <f t="shared" si="1"/>
        <v>3993422</v>
      </c>
      <c r="N9" s="100">
        <f t="shared" si="1"/>
        <v>7351365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19338101</v>
      </c>
      <c r="X9" s="100">
        <f t="shared" si="1"/>
        <v>3725952</v>
      </c>
      <c r="Y9" s="100">
        <f t="shared" si="1"/>
        <v>15612149</v>
      </c>
      <c r="Z9" s="137">
        <f>+IF(X9&lt;&gt;0,+(Y9/X9)*100,0)</f>
        <v>419.01100711979115</v>
      </c>
      <c r="AA9" s="102">
        <f>SUM(AA10:AA14)</f>
        <v>7451907</v>
      </c>
    </row>
    <row r="10" spans="1:27" ht="12.75">
      <c r="A10" s="138" t="s">
        <v>79</v>
      </c>
      <c r="B10" s="136"/>
      <c r="C10" s="155"/>
      <c r="D10" s="155"/>
      <c r="E10" s="156">
        <v>7451907</v>
      </c>
      <c r="F10" s="60">
        <v>7451907</v>
      </c>
      <c r="G10" s="60">
        <v>3995853</v>
      </c>
      <c r="H10" s="60">
        <v>5944590</v>
      </c>
      <c r="I10" s="60">
        <v>2046293</v>
      </c>
      <c r="J10" s="60">
        <v>11986736</v>
      </c>
      <c r="K10" s="60">
        <v>2565410</v>
      </c>
      <c r="L10" s="60">
        <v>792533</v>
      </c>
      <c r="M10" s="60">
        <v>3993422</v>
      </c>
      <c r="N10" s="60">
        <v>7351365</v>
      </c>
      <c r="O10" s="60"/>
      <c r="P10" s="60"/>
      <c r="Q10" s="60"/>
      <c r="R10" s="60"/>
      <c r="S10" s="60"/>
      <c r="T10" s="60"/>
      <c r="U10" s="60"/>
      <c r="V10" s="60"/>
      <c r="W10" s="60">
        <v>19338101</v>
      </c>
      <c r="X10" s="60">
        <v>3725952</v>
      </c>
      <c r="Y10" s="60">
        <v>15612149</v>
      </c>
      <c r="Z10" s="140">
        <v>419.01</v>
      </c>
      <c r="AA10" s="62">
        <v>7451907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9383093</v>
      </c>
      <c r="F15" s="100">
        <f t="shared" si="2"/>
        <v>9383093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4691544</v>
      </c>
      <c r="Y15" s="100">
        <f t="shared" si="2"/>
        <v>-4691544</v>
      </c>
      <c r="Z15" s="137">
        <f>+IF(X15&lt;&gt;0,+(Y15/X15)*100,0)</f>
        <v>-100</v>
      </c>
      <c r="AA15" s="102">
        <f>SUM(AA16:AA18)</f>
        <v>9383093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9383093</v>
      </c>
      <c r="F17" s="60">
        <v>9383093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4691544</v>
      </c>
      <c r="Y17" s="60">
        <v>-4691544</v>
      </c>
      <c r="Z17" s="140">
        <v>-100</v>
      </c>
      <c r="AA17" s="62">
        <v>9383093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41009241</v>
      </c>
      <c r="D25" s="217">
        <f>+D5+D9+D15+D19+D24</f>
        <v>0</v>
      </c>
      <c r="E25" s="230">
        <f t="shared" si="4"/>
        <v>19285000</v>
      </c>
      <c r="F25" s="219">
        <f t="shared" si="4"/>
        <v>19285000</v>
      </c>
      <c r="G25" s="219">
        <f t="shared" si="4"/>
        <v>3995853</v>
      </c>
      <c r="H25" s="219">
        <f t="shared" si="4"/>
        <v>5958415</v>
      </c>
      <c r="I25" s="219">
        <f t="shared" si="4"/>
        <v>2046293</v>
      </c>
      <c r="J25" s="219">
        <f t="shared" si="4"/>
        <v>12000561</v>
      </c>
      <c r="K25" s="219">
        <f t="shared" si="4"/>
        <v>2667261</v>
      </c>
      <c r="L25" s="219">
        <f t="shared" si="4"/>
        <v>817337</v>
      </c>
      <c r="M25" s="219">
        <f t="shared" si="4"/>
        <v>4011927</v>
      </c>
      <c r="N25" s="219">
        <f t="shared" si="4"/>
        <v>7496525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19497086</v>
      </c>
      <c r="X25" s="219">
        <f t="shared" si="4"/>
        <v>9642492</v>
      </c>
      <c r="Y25" s="219">
        <f t="shared" si="4"/>
        <v>9854594</v>
      </c>
      <c r="Z25" s="231">
        <f>+IF(X25&lt;&gt;0,+(Y25/X25)*100,0)</f>
        <v>102.19965959007278</v>
      </c>
      <c r="AA25" s="232">
        <f>+AA5+AA9+AA15+AA19+AA24</f>
        <v>19285000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41009241</v>
      </c>
      <c r="D28" s="155"/>
      <c r="E28" s="156">
        <v>15835000</v>
      </c>
      <c r="F28" s="60">
        <v>15835000</v>
      </c>
      <c r="G28" s="60">
        <v>3995853</v>
      </c>
      <c r="H28" s="60">
        <v>5944590</v>
      </c>
      <c r="I28" s="60">
        <v>2046293</v>
      </c>
      <c r="J28" s="60">
        <v>11986736</v>
      </c>
      <c r="K28" s="60">
        <v>2565409</v>
      </c>
      <c r="L28" s="60">
        <v>817337</v>
      </c>
      <c r="M28" s="60">
        <v>4011927</v>
      </c>
      <c r="N28" s="60">
        <v>7394673</v>
      </c>
      <c r="O28" s="60"/>
      <c r="P28" s="60"/>
      <c r="Q28" s="60"/>
      <c r="R28" s="60"/>
      <c r="S28" s="60"/>
      <c r="T28" s="60"/>
      <c r="U28" s="60"/>
      <c r="V28" s="60"/>
      <c r="W28" s="60">
        <v>19381409</v>
      </c>
      <c r="X28" s="60">
        <v>11835000</v>
      </c>
      <c r="Y28" s="60">
        <v>7546409</v>
      </c>
      <c r="Z28" s="140">
        <v>63.76</v>
      </c>
      <c r="AA28" s="155">
        <v>15835000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41009241</v>
      </c>
      <c r="D32" s="210">
        <f>SUM(D28:D31)</f>
        <v>0</v>
      </c>
      <c r="E32" s="211">
        <f t="shared" si="5"/>
        <v>15835000</v>
      </c>
      <c r="F32" s="77">
        <f t="shared" si="5"/>
        <v>15835000</v>
      </c>
      <c r="G32" s="77">
        <f t="shared" si="5"/>
        <v>3995853</v>
      </c>
      <c r="H32" s="77">
        <f t="shared" si="5"/>
        <v>5944590</v>
      </c>
      <c r="I32" s="77">
        <f t="shared" si="5"/>
        <v>2046293</v>
      </c>
      <c r="J32" s="77">
        <f t="shared" si="5"/>
        <v>11986736</v>
      </c>
      <c r="K32" s="77">
        <f t="shared" si="5"/>
        <v>2565409</v>
      </c>
      <c r="L32" s="77">
        <f t="shared" si="5"/>
        <v>817337</v>
      </c>
      <c r="M32" s="77">
        <f t="shared" si="5"/>
        <v>4011927</v>
      </c>
      <c r="N32" s="77">
        <f t="shared" si="5"/>
        <v>7394673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19381409</v>
      </c>
      <c r="X32" s="77">
        <f t="shared" si="5"/>
        <v>11835000</v>
      </c>
      <c r="Y32" s="77">
        <f t="shared" si="5"/>
        <v>7546409</v>
      </c>
      <c r="Z32" s="212">
        <f>+IF(X32&lt;&gt;0,+(Y32/X32)*100,0)</f>
        <v>63.76348964934516</v>
      </c>
      <c r="AA32" s="79">
        <f>SUM(AA28:AA31)</f>
        <v>15835000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3450000</v>
      </c>
      <c r="F35" s="60">
        <v>3450000</v>
      </c>
      <c r="G35" s="60"/>
      <c r="H35" s="60">
        <v>13825</v>
      </c>
      <c r="I35" s="60"/>
      <c r="J35" s="60">
        <v>13825</v>
      </c>
      <c r="K35" s="60">
        <v>101851</v>
      </c>
      <c r="L35" s="60"/>
      <c r="M35" s="60"/>
      <c r="N35" s="60">
        <v>101851</v>
      </c>
      <c r="O35" s="60"/>
      <c r="P35" s="60"/>
      <c r="Q35" s="60"/>
      <c r="R35" s="60"/>
      <c r="S35" s="60"/>
      <c r="T35" s="60"/>
      <c r="U35" s="60"/>
      <c r="V35" s="60"/>
      <c r="W35" s="60">
        <v>115676</v>
      </c>
      <c r="X35" s="60">
        <v>3450000</v>
      </c>
      <c r="Y35" s="60">
        <v>-3334324</v>
      </c>
      <c r="Z35" s="140">
        <v>-96.65</v>
      </c>
      <c r="AA35" s="62">
        <v>3450000</v>
      </c>
    </row>
    <row r="36" spans="1:27" ht="12.75">
      <c r="A36" s="238" t="s">
        <v>139</v>
      </c>
      <c r="B36" s="149"/>
      <c r="C36" s="222">
        <f aca="true" t="shared" si="6" ref="C36:Y36">SUM(C32:C35)</f>
        <v>41009241</v>
      </c>
      <c r="D36" s="222">
        <f>SUM(D32:D35)</f>
        <v>0</v>
      </c>
      <c r="E36" s="218">
        <f t="shared" si="6"/>
        <v>19285000</v>
      </c>
      <c r="F36" s="220">
        <f t="shared" si="6"/>
        <v>19285000</v>
      </c>
      <c r="G36" s="220">
        <f t="shared" si="6"/>
        <v>3995853</v>
      </c>
      <c r="H36" s="220">
        <f t="shared" si="6"/>
        <v>5958415</v>
      </c>
      <c r="I36" s="220">
        <f t="shared" si="6"/>
        <v>2046293</v>
      </c>
      <c r="J36" s="220">
        <f t="shared" si="6"/>
        <v>12000561</v>
      </c>
      <c r="K36" s="220">
        <f t="shared" si="6"/>
        <v>2667260</v>
      </c>
      <c r="L36" s="220">
        <f t="shared" si="6"/>
        <v>817337</v>
      </c>
      <c r="M36" s="220">
        <f t="shared" si="6"/>
        <v>4011927</v>
      </c>
      <c r="N36" s="220">
        <f t="shared" si="6"/>
        <v>7496524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19497085</v>
      </c>
      <c r="X36" s="220">
        <f t="shared" si="6"/>
        <v>15285000</v>
      </c>
      <c r="Y36" s="220">
        <f t="shared" si="6"/>
        <v>4212085</v>
      </c>
      <c r="Z36" s="221">
        <f>+IF(X36&lt;&gt;0,+(Y36/X36)*100,0)</f>
        <v>27.556983971213604</v>
      </c>
      <c r="AA36" s="239">
        <f>SUM(AA32:AA35)</f>
        <v>19285000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1597824</v>
      </c>
      <c r="D6" s="155"/>
      <c r="E6" s="59">
        <v>2000000</v>
      </c>
      <c r="F6" s="60">
        <v>2000000</v>
      </c>
      <c r="G6" s="60">
        <v>83084063</v>
      </c>
      <c r="H6" s="60">
        <v>15438731</v>
      </c>
      <c r="I6" s="60">
        <v>67136165</v>
      </c>
      <c r="J6" s="60">
        <v>67136165</v>
      </c>
      <c r="K6" s="60">
        <v>18155022</v>
      </c>
      <c r="L6" s="60">
        <v>5527101</v>
      </c>
      <c r="M6" s="60">
        <v>1274257</v>
      </c>
      <c r="N6" s="60">
        <v>1274257</v>
      </c>
      <c r="O6" s="60"/>
      <c r="P6" s="60"/>
      <c r="Q6" s="60"/>
      <c r="R6" s="60"/>
      <c r="S6" s="60"/>
      <c r="T6" s="60"/>
      <c r="U6" s="60"/>
      <c r="V6" s="60"/>
      <c r="W6" s="60">
        <v>1274257</v>
      </c>
      <c r="X6" s="60">
        <v>1000000</v>
      </c>
      <c r="Y6" s="60">
        <v>274257</v>
      </c>
      <c r="Z6" s="140">
        <v>27.43</v>
      </c>
      <c r="AA6" s="62">
        <v>2000000</v>
      </c>
    </row>
    <row r="7" spans="1:27" ht="12.75">
      <c r="A7" s="249" t="s">
        <v>144</v>
      </c>
      <c r="B7" s="182"/>
      <c r="C7" s="155">
        <v>57375565</v>
      </c>
      <c r="D7" s="155"/>
      <c r="E7" s="59">
        <v>52737000</v>
      </c>
      <c r="F7" s="60">
        <v>52737000</v>
      </c>
      <c r="G7" s="60"/>
      <c r="H7" s="60">
        <v>57538588</v>
      </c>
      <c r="I7" s="60">
        <v>220261</v>
      </c>
      <c r="J7" s="60">
        <v>220261</v>
      </c>
      <c r="K7" s="60">
        <v>47647336</v>
      </c>
      <c r="L7" s="60">
        <v>52735939</v>
      </c>
      <c r="M7" s="60">
        <v>71595051</v>
      </c>
      <c r="N7" s="60">
        <v>71595051</v>
      </c>
      <c r="O7" s="60"/>
      <c r="P7" s="60"/>
      <c r="Q7" s="60"/>
      <c r="R7" s="60"/>
      <c r="S7" s="60"/>
      <c r="T7" s="60"/>
      <c r="U7" s="60"/>
      <c r="V7" s="60"/>
      <c r="W7" s="60">
        <v>71595051</v>
      </c>
      <c r="X7" s="60">
        <v>26368500</v>
      </c>
      <c r="Y7" s="60">
        <v>45226551</v>
      </c>
      <c r="Z7" s="140">
        <v>171.52</v>
      </c>
      <c r="AA7" s="62">
        <v>52737000</v>
      </c>
    </row>
    <row r="8" spans="1:27" ht="12.75">
      <c r="A8" s="249" t="s">
        <v>145</v>
      </c>
      <c r="B8" s="182"/>
      <c r="C8" s="155">
        <v>17803890</v>
      </c>
      <c r="D8" s="155"/>
      <c r="E8" s="59">
        <v>9110000</v>
      </c>
      <c r="F8" s="60">
        <v>9110000</v>
      </c>
      <c r="G8" s="60">
        <v>16717543</v>
      </c>
      <c r="H8" s="60">
        <v>16276694</v>
      </c>
      <c r="I8" s="60">
        <v>17595453</v>
      </c>
      <c r="J8" s="60">
        <v>17595453</v>
      </c>
      <c r="K8" s="60">
        <v>18230941</v>
      </c>
      <c r="L8" s="60">
        <v>18831257</v>
      </c>
      <c r="M8" s="60">
        <v>19297138</v>
      </c>
      <c r="N8" s="60">
        <v>19297138</v>
      </c>
      <c r="O8" s="60"/>
      <c r="P8" s="60"/>
      <c r="Q8" s="60"/>
      <c r="R8" s="60"/>
      <c r="S8" s="60"/>
      <c r="T8" s="60"/>
      <c r="U8" s="60"/>
      <c r="V8" s="60"/>
      <c r="W8" s="60">
        <v>19297138</v>
      </c>
      <c r="X8" s="60">
        <v>4555000</v>
      </c>
      <c r="Y8" s="60">
        <v>14742138</v>
      </c>
      <c r="Z8" s="140">
        <v>323.65</v>
      </c>
      <c r="AA8" s="62">
        <v>9110000</v>
      </c>
    </row>
    <row r="9" spans="1:27" ht="12.75">
      <c r="A9" s="249" t="s">
        <v>146</v>
      </c>
      <c r="B9" s="182"/>
      <c r="C9" s="155"/>
      <c r="D9" s="155"/>
      <c r="E9" s="59"/>
      <c r="F9" s="60"/>
      <c r="G9" s="60">
        <v>13674779</v>
      </c>
      <c r="H9" s="60">
        <v>4994858</v>
      </c>
      <c r="I9" s="60">
        <v>3949776</v>
      </c>
      <c r="J9" s="60">
        <v>3949776</v>
      </c>
      <c r="K9" s="60">
        <v>4690555</v>
      </c>
      <c r="L9" s="60">
        <v>5159827</v>
      </c>
      <c r="M9" s="60">
        <v>5505984</v>
      </c>
      <c r="N9" s="60">
        <v>5505984</v>
      </c>
      <c r="O9" s="60"/>
      <c r="P9" s="60"/>
      <c r="Q9" s="60"/>
      <c r="R9" s="60"/>
      <c r="S9" s="60"/>
      <c r="T9" s="60"/>
      <c r="U9" s="60"/>
      <c r="V9" s="60"/>
      <c r="W9" s="60">
        <v>5505984</v>
      </c>
      <c r="X9" s="60"/>
      <c r="Y9" s="60">
        <v>5505984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>
        <v>878994</v>
      </c>
      <c r="H11" s="60">
        <v>8091</v>
      </c>
      <c r="I11" s="60">
        <v>96490</v>
      </c>
      <c r="J11" s="60">
        <v>96490</v>
      </c>
      <c r="K11" s="60">
        <v>8091</v>
      </c>
      <c r="L11" s="60">
        <v>8091</v>
      </c>
      <c r="M11" s="60">
        <v>8091</v>
      </c>
      <c r="N11" s="60">
        <v>8091</v>
      </c>
      <c r="O11" s="60"/>
      <c r="P11" s="60"/>
      <c r="Q11" s="60"/>
      <c r="R11" s="60"/>
      <c r="S11" s="60"/>
      <c r="T11" s="60"/>
      <c r="U11" s="60"/>
      <c r="V11" s="60"/>
      <c r="W11" s="60">
        <v>8091</v>
      </c>
      <c r="X11" s="60"/>
      <c r="Y11" s="60">
        <v>8091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76777279</v>
      </c>
      <c r="D12" s="168">
        <f>SUM(D6:D11)</f>
        <v>0</v>
      </c>
      <c r="E12" s="72">
        <f t="shared" si="0"/>
        <v>63847000</v>
      </c>
      <c r="F12" s="73">
        <f t="shared" si="0"/>
        <v>63847000</v>
      </c>
      <c r="G12" s="73">
        <f t="shared" si="0"/>
        <v>114355379</v>
      </c>
      <c r="H12" s="73">
        <f t="shared" si="0"/>
        <v>94256962</v>
      </c>
      <c r="I12" s="73">
        <f t="shared" si="0"/>
        <v>88998145</v>
      </c>
      <c r="J12" s="73">
        <f t="shared" si="0"/>
        <v>88998145</v>
      </c>
      <c r="K12" s="73">
        <f t="shared" si="0"/>
        <v>88731945</v>
      </c>
      <c r="L12" s="73">
        <f t="shared" si="0"/>
        <v>82262215</v>
      </c>
      <c r="M12" s="73">
        <f t="shared" si="0"/>
        <v>97680521</v>
      </c>
      <c r="N12" s="73">
        <f t="shared" si="0"/>
        <v>97680521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97680521</v>
      </c>
      <c r="X12" s="73">
        <f t="shared" si="0"/>
        <v>31923500</v>
      </c>
      <c r="Y12" s="73">
        <f t="shared" si="0"/>
        <v>65757021</v>
      </c>
      <c r="Z12" s="170">
        <f>+IF(X12&lt;&gt;0,+(Y12/X12)*100,0)</f>
        <v>205.98311901890457</v>
      </c>
      <c r="AA12" s="74">
        <f>SUM(AA6:AA11)</f>
        <v>63847000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106296492</v>
      </c>
      <c r="H15" s="60"/>
      <c r="I15" s="60">
        <v>607575</v>
      </c>
      <c r="J15" s="60">
        <v>607575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23366126</v>
      </c>
      <c r="J16" s="60">
        <v>23366126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4523600</v>
      </c>
      <c r="D17" s="155"/>
      <c r="E17" s="59">
        <v>5251000</v>
      </c>
      <c r="F17" s="60">
        <v>5251000</v>
      </c>
      <c r="G17" s="60">
        <v>5688583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2625500</v>
      </c>
      <c r="Y17" s="60">
        <v>-2625500</v>
      </c>
      <c r="Z17" s="140">
        <v>-100</v>
      </c>
      <c r="AA17" s="62">
        <v>5251000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119122811</v>
      </c>
      <c r="D19" s="155"/>
      <c r="E19" s="59">
        <v>123997171</v>
      </c>
      <c r="F19" s="60">
        <v>123997171</v>
      </c>
      <c r="G19" s="60">
        <v>8090</v>
      </c>
      <c r="H19" s="60">
        <v>130335711</v>
      </c>
      <c r="I19" s="60">
        <v>110148276</v>
      </c>
      <c r="J19" s="60">
        <v>110148276</v>
      </c>
      <c r="K19" s="60">
        <v>136181662</v>
      </c>
      <c r="L19" s="60">
        <v>136892443</v>
      </c>
      <c r="M19" s="60">
        <v>140904371</v>
      </c>
      <c r="N19" s="60">
        <v>140904371</v>
      </c>
      <c r="O19" s="60"/>
      <c r="P19" s="60"/>
      <c r="Q19" s="60"/>
      <c r="R19" s="60"/>
      <c r="S19" s="60"/>
      <c r="T19" s="60"/>
      <c r="U19" s="60"/>
      <c r="V19" s="60"/>
      <c r="W19" s="60">
        <v>140904371</v>
      </c>
      <c r="X19" s="60">
        <v>61998586</v>
      </c>
      <c r="Y19" s="60">
        <v>78905785</v>
      </c>
      <c r="Z19" s="140">
        <v>127.27</v>
      </c>
      <c r="AA19" s="62">
        <v>123997171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607574</v>
      </c>
      <c r="D22" s="155"/>
      <c r="E22" s="59"/>
      <c r="F22" s="60"/>
      <c r="G22" s="60"/>
      <c r="H22" s="60">
        <v>607575</v>
      </c>
      <c r="I22" s="60"/>
      <c r="J22" s="60"/>
      <c r="K22" s="60">
        <v>607575</v>
      </c>
      <c r="L22" s="60">
        <v>607575</v>
      </c>
      <c r="M22" s="60">
        <v>607575</v>
      </c>
      <c r="N22" s="60">
        <v>607575</v>
      </c>
      <c r="O22" s="60"/>
      <c r="P22" s="60"/>
      <c r="Q22" s="60"/>
      <c r="R22" s="60"/>
      <c r="S22" s="60"/>
      <c r="T22" s="60"/>
      <c r="U22" s="60"/>
      <c r="V22" s="60"/>
      <c r="W22" s="60">
        <v>607575</v>
      </c>
      <c r="X22" s="60"/>
      <c r="Y22" s="60">
        <v>607575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3810132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124253985</v>
      </c>
      <c r="D24" s="168">
        <f>SUM(D15:D23)</f>
        <v>0</v>
      </c>
      <c r="E24" s="76">
        <f t="shared" si="1"/>
        <v>129248171</v>
      </c>
      <c r="F24" s="77">
        <f t="shared" si="1"/>
        <v>129248171</v>
      </c>
      <c r="G24" s="77">
        <f t="shared" si="1"/>
        <v>115803297</v>
      </c>
      <c r="H24" s="77">
        <f t="shared" si="1"/>
        <v>130943286</v>
      </c>
      <c r="I24" s="77">
        <f t="shared" si="1"/>
        <v>134121977</v>
      </c>
      <c r="J24" s="77">
        <f t="shared" si="1"/>
        <v>134121977</v>
      </c>
      <c r="K24" s="77">
        <f t="shared" si="1"/>
        <v>136789237</v>
      </c>
      <c r="L24" s="77">
        <f t="shared" si="1"/>
        <v>137500018</v>
      </c>
      <c r="M24" s="77">
        <f t="shared" si="1"/>
        <v>141511946</v>
      </c>
      <c r="N24" s="77">
        <f t="shared" si="1"/>
        <v>141511946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141511946</v>
      </c>
      <c r="X24" s="77">
        <f t="shared" si="1"/>
        <v>64624086</v>
      </c>
      <c r="Y24" s="77">
        <f t="shared" si="1"/>
        <v>76887860</v>
      </c>
      <c r="Z24" s="212">
        <f>+IF(X24&lt;&gt;0,+(Y24/X24)*100,0)</f>
        <v>118.97709470119237</v>
      </c>
      <c r="AA24" s="79">
        <f>SUM(AA15:AA23)</f>
        <v>129248171</v>
      </c>
    </row>
    <row r="25" spans="1:27" ht="12.75">
      <c r="A25" s="250" t="s">
        <v>159</v>
      </c>
      <c r="B25" s="251"/>
      <c r="C25" s="168">
        <f aca="true" t="shared" si="2" ref="C25:Y25">+C12+C24</f>
        <v>201031264</v>
      </c>
      <c r="D25" s="168">
        <f>+D12+D24</f>
        <v>0</v>
      </c>
      <c r="E25" s="72">
        <f t="shared" si="2"/>
        <v>193095171</v>
      </c>
      <c r="F25" s="73">
        <f t="shared" si="2"/>
        <v>193095171</v>
      </c>
      <c r="G25" s="73">
        <f t="shared" si="2"/>
        <v>230158676</v>
      </c>
      <c r="H25" s="73">
        <f t="shared" si="2"/>
        <v>225200248</v>
      </c>
      <c r="I25" s="73">
        <f t="shared" si="2"/>
        <v>223120122</v>
      </c>
      <c r="J25" s="73">
        <f t="shared" si="2"/>
        <v>223120122</v>
      </c>
      <c r="K25" s="73">
        <f t="shared" si="2"/>
        <v>225521182</v>
      </c>
      <c r="L25" s="73">
        <f t="shared" si="2"/>
        <v>219762233</v>
      </c>
      <c r="M25" s="73">
        <f t="shared" si="2"/>
        <v>239192467</v>
      </c>
      <c r="N25" s="73">
        <f t="shared" si="2"/>
        <v>239192467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239192467</v>
      </c>
      <c r="X25" s="73">
        <f t="shared" si="2"/>
        <v>96547586</v>
      </c>
      <c r="Y25" s="73">
        <f t="shared" si="2"/>
        <v>142644881</v>
      </c>
      <c r="Z25" s="170">
        <f>+IF(X25&lt;&gt;0,+(Y25/X25)*100,0)</f>
        <v>147.74567330973971</v>
      </c>
      <c r="AA25" s="74">
        <f>+AA12+AA24</f>
        <v>193095171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73728</v>
      </c>
      <c r="H31" s="60">
        <v>71200</v>
      </c>
      <c r="I31" s="60"/>
      <c r="J31" s="60"/>
      <c r="K31" s="60">
        <v>71200</v>
      </c>
      <c r="L31" s="60">
        <v>71200</v>
      </c>
      <c r="M31" s="60">
        <v>71200</v>
      </c>
      <c r="N31" s="60">
        <v>71200</v>
      </c>
      <c r="O31" s="60"/>
      <c r="P31" s="60"/>
      <c r="Q31" s="60"/>
      <c r="R31" s="60"/>
      <c r="S31" s="60"/>
      <c r="T31" s="60"/>
      <c r="U31" s="60"/>
      <c r="V31" s="60"/>
      <c r="W31" s="60">
        <v>71200</v>
      </c>
      <c r="X31" s="60"/>
      <c r="Y31" s="60">
        <v>71200</v>
      </c>
      <c r="Z31" s="140"/>
      <c r="AA31" s="62"/>
    </row>
    <row r="32" spans="1:27" ht="12.75">
      <c r="A32" s="249" t="s">
        <v>164</v>
      </c>
      <c r="B32" s="182"/>
      <c r="C32" s="155">
        <v>9302819</v>
      </c>
      <c r="D32" s="155"/>
      <c r="E32" s="59">
        <v>2340000</v>
      </c>
      <c r="F32" s="60">
        <v>2340000</v>
      </c>
      <c r="G32" s="60">
        <v>10291780</v>
      </c>
      <c r="H32" s="60">
        <v>9556868</v>
      </c>
      <c r="I32" s="60">
        <v>3293975</v>
      </c>
      <c r="J32" s="60">
        <v>3293975</v>
      </c>
      <c r="K32" s="60">
        <v>4566861</v>
      </c>
      <c r="L32" s="60">
        <v>6773782</v>
      </c>
      <c r="M32" s="60">
        <v>12724425</v>
      </c>
      <c r="N32" s="60">
        <v>12724425</v>
      </c>
      <c r="O32" s="60"/>
      <c r="P32" s="60"/>
      <c r="Q32" s="60"/>
      <c r="R32" s="60"/>
      <c r="S32" s="60"/>
      <c r="T32" s="60"/>
      <c r="U32" s="60"/>
      <c r="V32" s="60"/>
      <c r="W32" s="60">
        <v>12724425</v>
      </c>
      <c r="X32" s="60">
        <v>1170000</v>
      </c>
      <c r="Y32" s="60">
        <v>11554425</v>
      </c>
      <c r="Z32" s="140">
        <v>987.56</v>
      </c>
      <c r="AA32" s="62">
        <v>2340000</v>
      </c>
    </row>
    <row r="33" spans="1:27" ht="12.75">
      <c r="A33" s="249" t="s">
        <v>165</v>
      </c>
      <c r="B33" s="182"/>
      <c r="C33" s="155">
        <v>5687876</v>
      </c>
      <c r="D33" s="155"/>
      <c r="E33" s="59">
        <v>2000000</v>
      </c>
      <c r="F33" s="60">
        <v>2000000</v>
      </c>
      <c r="G33" s="60">
        <v>4985744</v>
      </c>
      <c r="H33" s="60"/>
      <c r="I33" s="60">
        <v>2157960</v>
      </c>
      <c r="J33" s="60">
        <v>2157960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1000000</v>
      </c>
      <c r="Y33" s="60">
        <v>-1000000</v>
      </c>
      <c r="Z33" s="140">
        <v>-100</v>
      </c>
      <c r="AA33" s="62">
        <v>2000000</v>
      </c>
    </row>
    <row r="34" spans="1:27" ht="12.75">
      <c r="A34" s="250" t="s">
        <v>58</v>
      </c>
      <c r="B34" s="251"/>
      <c r="C34" s="168">
        <f aca="true" t="shared" si="3" ref="C34:Y34">SUM(C29:C33)</f>
        <v>14990695</v>
      </c>
      <c r="D34" s="168">
        <f>SUM(D29:D33)</f>
        <v>0</v>
      </c>
      <c r="E34" s="72">
        <f t="shared" si="3"/>
        <v>4340000</v>
      </c>
      <c r="F34" s="73">
        <f t="shared" si="3"/>
        <v>4340000</v>
      </c>
      <c r="G34" s="73">
        <f t="shared" si="3"/>
        <v>15351252</v>
      </c>
      <c r="H34" s="73">
        <f t="shared" si="3"/>
        <v>9628068</v>
      </c>
      <c r="I34" s="73">
        <f t="shared" si="3"/>
        <v>5451935</v>
      </c>
      <c r="J34" s="73">
        <f t="shared" si="3"/>
        <v>5451935</v>
      </c>
      <c r="K34" s="73">
        <f t="shared" si="3"/>
        <v>4638061</v>
      </c>
      <c r="L34" s="73">
        <f t="shared" si="3"/>
        <v>6844982</v>
      </c>
      <c r="M34" s="73">
        <f t="shared" si="3"/>
        <v>12795625</v>
      </c>
      <c r="N34" s="73">
        <f t="shared" si="3"/>
        <v>12795625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12795625</v>
      </c>
      <c r="X34" s="73">
        <f t="shared" si="3"/>
        <v>2170000</v>
      </c>
      <c r="Y34" s="73">
        <f t="shared" si="3"/>
        <v>10625625</v>
      </c>
      <c r="Z34" s="170">
        <f>+IF(X34&lt;&gt;0,+(Y34/X34)*100,0)</f>
        <v>489.66013824884794</v>
      </c>
      <c r="AA34" s="74">
        <f>SUM(AA29:AA33)</f>
        <v>4340000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2800000</v>
      </c>
      <c r="F38" s="60">
        <v>2800000</v>
      </c>
      <c r="G38" s="60"/>
      <c r="H38" s="60">
        <v>2157960</v>
      </c>
      <c r="I38" s="60"/>
      <c r="J38" s="60"/>
      <c r="K38" s="60">
        <v>2157960</v>
      </c>
      <c r="L38" s="60">
        <v>2157960</v>
      </c>
      <c r="M38" s="60">
        <v>2157960</v>
      </c>
      <c r="N38" s="60">
        <v>2157960</v>
      </c>
      <c r="O38" s="60"/>
      <c r="P38" s="60"/>
      <c r="Q38" s="60"/>
      <c r="R38" s="60"/>
      <c r="S38" s="60"/>
      <c r="T38" s="60"/>
      <c r="U38" s="60"/>
      <c r="V38" s="60"/>
      <c r="W38" s="60">
        <v>2157960</v>
      </c>
      <c r="X38" s="60">
        <v>1400000</v>
      </c>
      <c r="Y38" s="60">
        <v>757960</v>
      </c>
      <c r="Z38" s="140">
        <v>54.14</v>
      </c>
      <c r="AA38" s="62">
        <v>2800000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2800000</v>
      </c>
      <c r="F39" s="77">
        <f t="shared" si="4"/>
        <v>2800000</v>
      </c>
      <c r="G39" s="77">
        <f t="shared" si="4"/>
        <v>0</v>
      </c>
      <c r="H39" s="77">
        <f t="shared" si="4"/>
        <v>2157960</v>
      </c>
      <c r="I39" s="77">
        <f t="shared" si="4"/>
        <v>0</v>
      </c>
      <c r="J39" s="77">
        <f t="shared" si="4"/>
        <v>0</v>
      </c>
      <c r="K39" s="77">
        <f t="shared" si="4"/>
        <v>2157960</v>
      </c>
      <c r="L39" s="77">
        <f t="shared" si="4"/>
        <v>2157960</v>
      </c>
      <c r="M39" s="77">
        <f t="shared" si="4"/>
        <v>2157960</v>
      </c>
      <c r="N39" s="77">
        <f t="shared" si="4"/>
        <v>2157960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2157960</v>
      </c>
      <c r="X39" s="77">
        <f t="shared" si="4"/>
        <v>1400000</v>
      </c>
      <c r="Y39" s="77">
        <f t="shared" si="4"/>
        <v>757960</v>
      </c>
      <c r="Z39" s="212">
        <f>+IF(X39&lt;&gt;0,+(Y39/X39)*100,0)</f>
        <v>54.14</v>
      </c>
      <c r="AA39" s="79">
        <f>SUM(AA37:AA38)</f>
        <v>2800000</v>
      </c>
    </row>
    <row r="40" spans="1:27" ht="12.75">
      <c r="A40" s="250" t="s">
        <v>167</v>
      </c>
      <c r="B40" s="251"/>
      <c r="C40" s="168">
        <f aca="true" t="shared" si="5" ref="C40:Y40">+C34+C39</f>
        <v>14990695</v>
      </c>
      <c r="D40" s="168">
        <f>+D34+D39</f>
        <v>0</v>
      </c>
      <c r="E40" s="72">
        <f t="shared" si="5"/>
        <v>7140000</v>
      </c>
      <c r="F40" s="73">
        <f t="shared" si="5"/>
        <v>7140000</v>
      </c>
      <c r="G40" s="73">
        <f t="shared" si="5"/>
        <v>15351252</v>
      </c>
      <c r="H40" s="73">
        <f t="shared" si="5"/>
        <v>11786028</v>
      </c>
      <c r="I40" s="73">
        <f t="shared" si="5"/>
        <v>5451935</v>
      </c>
      <c r="J40" s="73">
        <f t="shared" si="5"/>
        <v>5451935</v>
      </c>
      <c r="K40" s="73">
        <f t="shared" si="5"/>
        <v>6796021</v>
      </c>
      <c r="L40" s="73">
        <f t="shared" si="5"/>
        <v>9002942</v>
      </c>
      <c r="M40" s="73">
        <f t="shared" si="5"/>
        <v>14953585</v>
      </c>
      <c r="N40" s="73">
        <f t="shared" si="5"/>
        <v>14953585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14953585</v>
      </c>
      <c r="X40" s="73">
        <f t="shared" si="5"/>
        <v>3570000</v>
      </c>
      <c r="Y40" s="73">
        <f t="shared" si="5"/>
        <v>11383585</v>
      </c>
      <c r="Z40" s="170">
        <f>+IF(X40&lt;&gt;0,+(Y40/X40)*100,0)</f>
        <v>318.86792717086837</v>
      </c>
      <c r="AA40" s="74">
        <f>+AA34+AA39</f>
        <v>7140000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186040569</v>
      </c>
      <c r="D42" s="257">
        <f>+D25-D40</f>
        <v>0</v>
      </c>
      <c r="E42" s="258">
        <f t="shared" si="6"/>
        <v>185955171</v>
      </c>
      <c r="F42" s="259">
        <f t="shared" si="6"/>
        <v>185955171</v>
      </c>
      <c r="G42" s="259">
        <f t="shared" si="6"/>
        <v>214807424</v>
      </c>
      <c r="H42" s="259">
        <f t="shared" si="6"/>
        <v>213414220</v>
      </c>
      <c r="I42" s="259">
        <f t="shared" si="6"/>
        <v>217668187</v>
      </c>
      <c r="J42" s="259">
        <f t="shared" si="6"/>
        <v>217668187</v>
      </c>
      <c r="K42" s="259">
        <f t="shared" si="6"/>
        <v>218725161</v>
      </c>
      <c r="L42" s="259">
        <f t="shared" si="6"/>
        <v>210759291</v>
      </c>
      <c r="M42" s="259">
        <f t="shared" si="6"/>
        <v>224238882</v>
      </c>
      <c r="N42" s="259">
        <f t="shared" si="6"/>
        <v>224238882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224238882</v>
      </c>
      <c r="X42" s="259">
        <f t="shared" si="6"/>
        <v>92977586</v>
      </c>
      <c r="Y42" s="259">
        <f t="shared" si="6"/>
        <v>131261296</v>
      </c>
      <c r="Z42" s="260">
        <f>+IF(X42&lt;&gt;0,+(Y42/X42)*100,0)</f>
        <v>141.1752032366166</v>
      </c>
      <c r="AA42" s="261">
        <f>+AA25-AA40</f>
        <v>185955171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186040569</v>
      </c>
      <c r="D45" s="155"/>
      <c r="E45" s="59">
        <v>185955171</v>
      </c>
      <c r="F45" s="60">
        <v>185955171</v>
      </c>
      <c r="G45" s="60">
        <v>214807424</v>
      </c>
      <c r="H45" s="60">
        <v>213414221</v>
      </c>
      <c r="I45" s="60">
        <v>217668187</v>
      </c>
      <c r="J45" s="60">
        <v>217668187</v>
      </c>
      <c r="K45" s="60">
        <v>218725161</v>
      </c>
      <c r="L45" s="60">
        <v>210759291</v>
      </c>
      <c r="M45" s="60">
        <v>224238882</v>
      </c>
      <c r="N45" s="60">
        <v>224238882</v>
      </c>
      <c r="O45" s="60"/>
      <c r="P45" s="60"/>
      <c r="Q45" s="60"/>
      <c r="R45" s="60"/>
      <c r="S45" s="60"/>
      <c r="T45" s="60"/>
      <c r="U45" s="60"/>
      <c r="V45" s="60"/>
      <c r="W45" s="60">
        <v>224238882</v>
      </c>
      <c r="X45" s="60">
        <v>92977586</v>
      </c>
      <c r="Y45" s="60">
        <v>131261296</v>
      </c>
      <c r="Z45" s="139">
        <v>141.18</v>
      </c>
      <c r="AA45" s="62">
        <v>185955171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186040569</v>
      </c>
      <c r="D48" s="217">
        <f>SUM(D45:D47)</f>
        <v>0</v>
      </c>
      <c r="E48" s="264">
        <f t="shared" si="7"/>
        <v>185955171</v>
      </c>
      <c r="F48" s="219">
        <f t="shared" si="7"/>
        <v>185955171</v>
      </c>
      <c r="G48" s="219">
        <f t="shared" si="7"/>
        <v>214807424</v>
      </c>
      <c r="H48" s="219">
        <f t="shared" si="7"/>
        <v>213414221</v>
      </c>
      <c r="I48" s="219">
        <f t="shared" si="7"/>
        <v>217668187</v>
      </c>
      <c r="J48" s="219">
        <f t="shared" si="7"/>
        <v>217668187</v>
      </c>
      <c r="K48" s="219">
        <f t="shared" si="7"/>
        <v>218725161</v>
      </c>
      <c r="L48" s="219">
        <f t="shared" si="7"/>
        <v>210759291</v>
      </c>
      <c r="M48" s="219">
        <f t="shared" si="7"/>
        <v>224238882</v>
      </c>
      <c r="N48" s="219">
        <f t="shared" si="7"/>
        <v>224238882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224238882</v>
      </c>
      <c r="X48" s="219">
        <f t="shared" si="7"/>
        <v>92977586</v>
      </c>
      <c r="Y48" s="219">
        <f t="shared" si="7"/>
        <v>131261296</v>
      </c>
      <c r="Z48" s="265">
        <f>+IF(X48&lt;&gt;0,+(Y48/X48)*100,0)</f>
        <v>141.1752032366166</v>
      </c>
      <c r="AA48" s="232">
        <f>SUM(AA45:AA47)</f>
        <v>185955171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14717797</v>
      </c>
      <c r="D6" s="155"/>
      <c r="E6" s="59">
        <v>11846103</v>
      </c>
      <c r="F6" s="60">
        <v>11846103</v>
      </c>
      <c r="G6" s="60">
        <v>1305416</v>
      </c>
      <c r="H6" s="60">
        <v>1198047</v>
      </c>
      <c r="I6" s="60">
        <v>771149</v>
      </c>
      <c r="J6" s="60">
        <v>3274612</v>
      </c>
      <c r="K6" s="60">
        <v>771149</v>
      </c>
      <c r="L6" s="60">
        <v>846299</v>
      </c>
      <c r="M6" s="60">
        <v>1048193</v>
      </c>
      <c r="N6" s="60">
        <v>2665641</v>
      </c>
      <c r="O6" s="60"/>
      <c r="P6" s="60"/>
      <c r="Q6" s="60"/>
      <c r="R6" s="60"/>
      <c r="S6" s="60"/>
      <c r="T6" s="60"/>
      <c r="U6" s="60"/>
      <c r="V6" s="60"/>
      <c r="W6" s="60">
        <v>5940253</v>
      </c>
      <c r="X6" s="60">
        <v>6516851</v>
      </c>
      <c r="Y6" s="60">
        <v>-576598</v>
      </c>
      <c r="Z6" s="140">
        <v>-8.85</v>
      </c>
      <c r="AA6" s="62">
        <v>11846103</v>
      </c>
    </row>
    <row r="7" spans="1:27" ht="12.75">
      <c r="A7" s="249" t="s">
        <v>32</v>
      </c>
      <c r="B7" s="182"/>
      <c r="C7" s="155">
        <v>497749</v>
      </c>
      <c r="D7" s="155"/>
      <c r="E7" s="59">
        <v>480793</v>
      </c>
      <c r="F7" s="60">
        <v>480793</v>
      </c>
      <c r="G7" s="60">
        <v>27638</v>
      </c>
      <c r="H7" s="60">
        <v>50493</v>
      </c>
      <c r="I7" s="60">
        <v>35558</v>
      </c>
      <c r="J7" s="60">
        <v>113689</v>
      </c>
      <c r="K7" s="60">
        <v>35558</v>
      </c>
      <c r="L7" s="60">
        <v>35285</v>
      </c>
      <c r="M7" s="60">
        <v>30362</v>
      </c>
      <c r="N7" s="60">
        <v>101205</v>
      </c>
      <c r="O7" s="60"/>
      <c r="P7" s="60"/>
      <c r="Q7" s="60"/>
      <c r="R7" s="60"/>
      <c r="S7" s="60"/>
      <c r="T7" s="60"/>
      <c r="U7" s="60"/>
      <c r="V7" s="60"/>
      <c r="W7" s="60">
        <v>214894</v>
      </c>
      <c r="X7" s="60">
        <v>218911</v>
      </c>
      <c r="Y7" s="60">
        <v>-4017</v>
      </c>
      <c r="Z7" s="140">
        <v>-1.83</v>
      </c>
      <c r="AA7" s="62">
        <v>480793</v>
      </c>
    </row>
    <row r="8" spans="1:27" ht="12.75">
      <c r="A8" s="249" t="s">
        <v>178</v>
      </c>
      <c r="B8" s="182"/>
      <c r="C8" s="155">
        <v>5803759</v>
      </c>
      <c r="D8" s="155"/>
      <c r="E8" s="59">
        <v>6274392</v>
      </c>
      <c r="F8" s="60">
        <v>6274392</v>
      </c>
      <c r="G8" s="60">
        <v>636287</v>
      </c>
      <c r="H8" s="60">
        <v>574478</v>
      </c>
      <c r="I8" s="60">
        <v>798435</v>
      </c>
      <c r="J8" s="60">
        <v>2009200</v>
      </c>
      <c r="K8" s="60">
        <v>641144</v>
      </c>
      <c r="L8" s="60">
        <v>630786</v>
      </c>
      <c r="M8" s="60">
        <v>3174</v>
      </c>
      <c r="N8" s="60">
        <v>1275104</v>
      </c>
      <c r="O8" s="60"/>
      <c r="P8" s="60"/>
      <c r="Q8" s="60"/>
      <c r="R8" s="60"/>
      <c r="S8" s="60"/>
      <c r="T8" s="60"/>
      <c r="U8" s="60"/>
      <c r="V8" s="60"/>
      <c r="W8" s="60">
        <v>3284304</v>
      </c>
      <c r="X8" s="60">
        <v>3137196</v>
      </c>
      <c r="Y8" s="60">
        <v>147108</v>
      </c>
      <c r="Z8" s="140">
        <v>4.69</v>
      </c>
      <c r="AA8" s="62">
        <v>6274392</v>
      </c>
    </row>
    <row r="9" spans="1:27" ht="12.75">
      <c r="A9" s="249" t="s">
        <v>179</v>
      </c>
      <c r="B9" s="182"/>
      <c r="C9" s="155">
        <v>60094720</v>
      </c>
      <c r="D9" s="155"/>
      <c r="E9" s="59">
        <v>68167000</v>
      </c>
      <c r="F9" s="60">
        <v>68167000</v>
      </c>
      <c r="G9" s="60">
        <v>31744000</v>
      </c>
      <c r="H9" s="60">
        <v>259000</v>
      </c>
      <c r="I9" s="60"/>
      <c r="J9" s="60">
        <v>32003000</v>
      </c>
      <c r="K9" s="60">
        <v>4400000</v>
      </c>
      <c r="L9" s="60"/>
      <c r="M9" s="60">
        <v>18515000</v>
      </c>
      <c r="N9" s="60">
        <v>22915000</v>
      </c>
      <c r="O9" s="60"/>
      <c r="P9" s="60"/>
      <c r="Q9" s="60"/>
      <c r="R9" s="60"/>
      <c r="S9" s="60"/>
      <c r="T9" s="60"/>
      <c r="U9" s="60"/>
      <c r="V9" s="60"/>
      <c r="W9" s="60">
        <v>54918000</v>
      </c>
      <c r="X9" s="60">
        <v>51835247</v>
      </c>
      <c r="Y9" s="60">
        <v>3082753</v>
      </c>
      <c r="Z9" s="140">
        <v>5.95</v>
      </c>
      <c r="AA9" s="62">
        <v>68167000</v>
      </c>
    </row>
    <row r="10" spans="1:27" ht="12.75">
      <c r="A10" s="249" t="s">
        <v>180</v>
      </c>
      <c r="B10" s="182"/>
      <c r="C10" s="155">
        <v>17725197</v>
      </c>
      <c r="D10" s="155"/>
      <c r="E10" s="59">
        <v>15835000</v>
      </c>
      <c r="F10" s="60">
        <v>15835000</v>
      </c>
      <c r="G10" s="60">
        <v>5000000</v>
      </c>
      <c r="H10" s="60"/>
      <c r="I10" s="60"/>
      <c r="J10" s="60">
        <v>5000000</v>
      </c>
      <c r="K10" s="60"/>
      <c r="L10" s="60"/>
      <c r="M10" s="60">
        <v>6000000</v>
      </c>
      <c r="N10" s="60">
        <v>6000000</v>
      </c>
      <c r="O10" s="60"/>
      <c r="P10" s="60"/>
      <c r="Q10" s="60"/>
      <c r="R10" s="60"/>
      <c r="S10" s="60"/>
      <c r="T10" s="60"/>
      <c r="U10" s="60"/>
      <c r="V10" s="60"/>
      <c r="W10" s="60">
        <v>11000000</v>
      </c>
      <c r="X10" s="60">
        <v>11835000</v>
      </c>
      <c r="Y10" s="60">
        <v>-835000</v>
      </c>
      <c r="Z10" s="140">
        <v>-7.06</v>
      </c>
      <c r="AA10" s="62">
        <v>15835000</v>
      </c>
    </row>
    <row r="11" spans="1:27" ht="12.75">
      <c r="A11" s="249" t="s">
        <v>181</v>
      </c>
      <c r="B11" s="182"/>
      <c r="C11" s="155">
        <v>3483773</v>
      </c>
      <c r="D11" s="155"/>
      <c r="E11" s="59">
        <v>4236660</v>
      </c>
      <c r="F11" s="60">
        <v>4236660</v>
      </c>
      <c r="G11" s="60">
        <v>188129</v>
      </c>
      <c r="H11" s="60">
        <v>163023</v>
      </c>
      <c r="I11" s="60">
        <v>169114</v>
      </c>
      <c r="J11" s="60">
        <v>520266</v>
      </c>
      <c r="K11" s="60">
        <v>758921</v>
      </c>
      <c r="L11" s="60">
        <v>88602</v>
      </c>
      <c r="M11" s="60">
        <v>251136</v>
      </c>
      <c r="N11" s="60">
        <v>1098659</v>
      </c>
      <c r="O11" s="60"/>
      <c r="P11" s="60"/>
      <c r="Q11" s="60"/>
      <c r="R11" s="60"/>
      <c r="S11" s="60"/>
      <c r="T11" s="60"/>
      <c r="U11" s="60"/>
      <c r="V11" s="60"/>
      <c r="W11" s="60">
        <v>1618925</v>
      </c>
      <c r="X11" s="60">
        <v>2118330</v>
      </c>
      <c r="Y11" s="60">
        <v>-499405</v>
      </c>
      <c r="Z11" s="140">
        <v>-23.58</v>
      </c>
      <c r="AA11" s="62">
        <v>4236660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-72886712</v>
      </c>
      <c r="D14" s="155"/>
      <c r="E14" s="59">
        <v>-82942728</v>
      </c>
      <c r="F14" s="60">
        <v>-82942728</v>
      </c>
      <c r="G14" s="60">
        <v>-2623830</v>
      </c>
      <c r="H14" s="60">
        <v>-3483662</v>
      </c>
      <c r="I14" s="60">
        <v>-3032040</v>
      </c>
      <c r="J14" s="60">
        <v>-9139532</v>
      </c>
      <c r="K14" s="60">
        <v>-3228385</v>
      </c>
      <c r="L14" s="60">
        <v>-3311078</v>
      </c>
      <c r="M14" s="60">
        <v>-5126543</v>
      </c>
      <c r="N14" s="60">
        <v>-11666006</v>
      </c>
      <c r="O14" s="60"/>
      <c r="P14" s="60"/>
      <c r="Q14" s="60"/>
      <c r="R14" s="60"/>
      <c r="S14" s="60"/>
      <c r="T14" s="60"/>
      <c r="U14" s="60"/>
      <c r="V14" s="60"/>
      <c r="W14" s="60">
        <v>-20805538</v>
      </c>
      <c r="X14" s="60">
        <v>-41471364</v>
      </c>
      <c r="Y14" s="60">
        <v>20665826</v>
      </c>
      <c r="Z14" s="140">
        <v>-49.83</v>
      </c>
      <c r="AA14" s="62">
        <v>-82942728</v>
      </c>
    </row>
    <row r="15" spans="1:27" ht="12.75">
      <c r="A15" s="249" t="s">
        <v>40</v>
      </c>
      <c r="B15" s="182"/>
      <c r="C15" s="155"/>
      <c r="D15" s="155"/>
      <c r="E15" s="59">
        <v>-207264</v>
      </c>
      <c r="F15" s="60">
        <v>-207264</v>
      </c>
      <c r="G15" s="60"/>
      <c r="H15" s="60">
        <v>-14449</v>
      </c>
      <c r="I15" s="60">
        <v>-12877</v>
      </c>
      <c r="J15" s="60">
        <v>-27326</v>
      </c>
      <c r="K15" s="60">
        <v>-16323</v>
      </c>
      <c r="L15" s="60">
        <v>-18067</v>
      </c>
      <c r="M15" s="60">
        <v>-16741</v>
      </c>
      <c r="N15" s="60">
        <v>-51131</v>
      </c>
      <c r="O15" s="60"/>
      <c r="P15" s="60"/>
      <c r="Q15" s="60"/>
      <c r="R15" s="60"/>
      <c r="S15" s="60"/>
      <c r="T15" s="60"/>
      <c r="U15" s="60"/>
      <c r="V15" s="60"/>
      <c r="W15" s="60">
        <v>-78457</v>
      </c>
      <c r="X15" s="60">
        <v>-103632</v>
      </c>
      <c r="Y15" s="60">
        <v>25175</v>
      </c>
      <c r="Z15" s="140">
        <v>-24.29</v>
      </c>
      <c r="AA15" s="62">
        <v>-207264</v>
      </c>
    </row>
    <row r="16" spans="1:27" ht="12.75">
      <c r="A16" s="249" t="s">
        <v>42</v>
      </c>
      <c r="B16" s="182"/>
      <c r="C16" s="155">
        <v>-1264610</v>
      </c>
      <c r="D16" s="155"/>
      <c r="E16" s="59"/>
      <c r="F16" s="60"/>
      <c r="G16" s="60">
        <v>-7477383</v>
      </c>
      <c r="H16" s="60">
        <v>-1897409</v>
      </c>
      <c r="I16" s="60">
        <v>-2499414</v>
      </c>
      <c r="J16" s="60">
        <v>-11874206</v>
      </c>
      <c r="K16" s="60">
        <v>-22298407</v>
      </c>
      <c r="L16" s="60">
        <v>-9840713</v>
      </c>
      <c r="M16" s="60"/>
      <c r="N16" s="60">
        <v>-32139120</v>
      </c>
      <c r="O16" s="60"/>
      <c r="P16" s="60"/>
      <c r="Q16" s="60"/>
      <c r="R16" s="60"/>
      <c r="S16" s="60"/>
      <c r="T16" s="60"/>
      <c r="U16" s="60"/>
      <c r="V16" s="60"/>
      <c r="W16" s="60">
        <v>-44013326</v>
      </c>
      <c r="X16" s="60"/>
      <c r="Y16" s="60">
        <v>-44013326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28171673</v>
      </c>
      <c r="D17" s="168">
        <f t="shared" si="0"/>
        <v>0</v>
      </c>
      <c r="E17" s="72">
        <f t="shared" si="0"/>
        <v>23689956</v>
      </c>
      <c r="F17" s="73">
        <f t="shared" si="0"/>
        <v>23689956</v>
      </c>
      <c r="G17" s="73">
        <f t="shared" si="0"/>
        <v>28800257</v>
      </c>
      <c r="H17" s="73">
        <f t="shared" si="0"/>
        <v>-3150479</v>
      </c>
      <c r="I17" s="73">
        <f t="shared" si="0"/>
        <v>-3770075</v>
      </c>
      <c r="J17" s="73">
        <f t="shared" si="0"/>
        <v>21879703</v>
      </c>
      <c r="K17" s="73">
        <f t="shared" si="0"/>
        <v>-18936343</v>
      </c>
      <c r="L17" s="73">
        <f t="shared" si="0"/>
        <v>-11568886</v>
      </c>
      <c r="M17" s="73">
        <f t="shared" si="0"/>
        <v>20704581</v>
      </c>
      <c r="N17" s="73">
        <f t="shared" si="0"/>
        <v>-9800648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12079055</v>
      </c>
      <c r="X17" s="73">
        <f t="shared" si="0"/>
        <v>34086539</v>
      </c>
      <c r="Y17" s="73">
        <f t="shared" si="0"/>
        <v>-22007484</v>
      </c>
      <c r="Z17" s="170">
        <f>+IF(X17&lt;&gt;0,+(Y17/X17)*100,0)</f>
        <v>-64.56356276006784</v>
      </c>
      <c r="AA17" s="74">
        <f>SUM(AA6:AA16)</f>
        <v>23689956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6500000</v>
      </c>
      <c r="F22" s="159">
        <v>6500000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3600000</v>
      </c>
      <c r="Y22" s="60">
        <v>-3600000</v>
      </c>
      <c r="Z22" s="140">
        <v>-100</v>
      </c>
      <c r="AA22" s="62">
        <v>6500000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-22014107</v>
      </c>
      <c r="D26" s="155"/>
      <c r="E26" s="59">
        <v>-19284999</v>
      </c>
      <c r="F26" s="60">
        <v>-19284999</v>
      </c>
      <c r="G26" s="60">
        <v>-4577832</v>
      </c>
      <c r="H26" s="60">
        <v>-6951958</v>
      </c>
      <c r="I26" s="60">
        <v>-2352968</v>
      </c>
      <c r="J26" s="60">
        <v>-13882758</v>
      </c>
      <c r="K26" s="60">
        <v>-3067349</v>
      </c>
      <c r="L26" s="60">
        <v>-817337</v>
      </c>
      <c r="M26" s="60">
        <v>-4613716</v>
      </c>
      <c r="N26" s="60">
        <v>-8498402</v>
      </c>
      <c r="O26" s="60"/>
      <c r="P26" s="60"/>
      <c r="Q26" s="60"/>
      <c r="R26" s="60"/>
      <c r="S26" s="60"/>
      <c r="T26" s="60"/>
      <c r="U26" s="60"/>
      <c r="V26" s="60"/>
      <c r="W26" s="60">
        <v>-22381160</v>
      </c>
      <c r="X26" s="60">
        <v>-12194166</v>
      </c>
      <c r="Y26" s="60">
        <v>-10186994</v>
      </c>
      <c r="Z26" s="140">
        <v>83.54</v>
      </c>
      <c r="AA26" s="62">
        <v>-19284999</v>
      </c>
    </row>
    <row r="27" spans="1:27" ht="12.75">
      <c r="A27" s="250" t="s">
        <v>192</v>
      </c>
      <c r="B27" s="251"/>
      <c r="C27" s="168">
        <f aca="true" t="shared" si="1" ref="C27:Y27">SUM(C21:C26)</f>
        <v>-22014107</v>
      </c>
      <c r="D27" s="168">
        <f>SUM(D21:D26)</f>
        <v>0</v>
      </c>
      <c r="E27" s="72">
        <f t="shared" si="1"/>
        <v>-12784999</v>
      </c>
      <c r="F27" s="73">
        <f t="shared" si="1"/>
        <v>-12784999</v>
      </c>
      <c r="G27" s="73">
        <f t="shared" si="1"/>
        <v>-4577832</v>
      </c>
      <c r="H27" s="73">
        <f t="shared" si="1"/>
        <v>-6951958</v>
      </c>
      <c r="I27" s="73">
        <f t="shared" si="1"/>
        <v>-2352968</v>
      </c>
      <c r="J27" s="73">
        <f t="shared" si="1"/>
        <v>-13882758</v>
      </c>
      <c r="K27" s="73">
        <f t="shared" si="1"/>
        <v>-3067349</v>
      </c>
      <c r="L27" s="73">
        <f t="shared" si="1"/>
        <v>-817337</v>
      </c>
      <c r="M27" s="73">
        <f t="shared" si="1"/>
        <v>-4613716</v>
      </c>
      <c r="N27" s="73">
        <f t="shared" si="1"/>
        <v>-8498402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-22381160</v>
      </c>
      <c r="X27" s="73">
        <f t="shared" si="1"/>
        <v>-8594166</v>
      </c>
      <c r="Y27" s="73">
        <f t="shared" si="1"/>
        <v>-13786994</v>
      </c>
      <c r="Z27" s="170">
        <f>+IF(X27&lt;&gt;0,+(Y27/X27)*100,0)</f>
        <v>160.42271001048852</v>
      </c>
      <c r="AA27" s="74">
        <f>SUM(AA21:AA26)</f>
        <v>-12784999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6157566</v>
      </c>
      <c r="D38" s="153">
        <f>+D17+D27+D36</f>
        <v>0</v>
      </c>
      <c r="E38" s="99">
        <f t="shared" si="3"/>
        <v>10904957</v>
      </c>
      <c r="F38" s="100">
        <f t="shared" si="3"/>
        <v>10904957</v>
      </c>
      <c r="G38" s="100">
        <f t="shared" si="3"/>
        <v>24222425</v>
      </c>
      <c r="H38" s="100">
        <f t="shared" si="3"/>
        <v>-10102437</v>
      </c>
      <c r="I38" s="100">
        <f t="shared" si="3"/>
        <v>-6123043</v>
      </c>
      <c r="J38" s="100">
        <f t="shared" si="3"/>
        <v>7996945</v>
      </c>
      <c r="K38" s="100">
        <f t="shared" si="3"/>
        <v>-22003692</v>
      </c>
      <c r="L38" s="100">
        <f t="shared" si="3"/>
        <v>-12386223</v>
      </c>
      <c r="M38" s="100">
        <f t="shared" si="3"/>
        <v>16090865</v>
      </c>
      <c r="N38" s="100">
        <f t="shared" si="3"/>
        <v>-18299050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-10302105</v>
      </c>
      <c r="X38" s="100">
        <f t="shared" si="3"/>
        <v>25492373</v>
      </c>
      <c r="Y38" s="100">
        <f t="shared" si="3"/>
        <v>-35794478</v>
      </c>
      <c r="Z38" s="137">
        <f>+IF(X38&lt;&gt;0,+(Y38/X38)*100,0)</f>
        <v>-140.4124990639357</v>
      </c>
      <c r="AA38" s="102">
        <f>+AA17+AA27+AA36</f>
        <v>10904957</v>
      </c>
    </row>
    <row r="39" spans="1:27" ht="12.75">
      <c r="A39" s="249" t="s">
        <v>200</v>
      </c>
      <c r="B39" s="182"/>
      <c r="C39" s="153">
        <v>52815823</v>
      </c>
      <c r="D39" s="153"/>
      <c r="E39" s="99">
        <v>47668000</v>
      </c>
      <c r="F39" s="100">
        <v>47668000</v>
      </c>
      <c r="G39" s="100">
        <v>43364085</v>
      </c>
      <c r="H39" s="100">
        <v>67586510</v>
      </c>
      <c r="I39" s="100">
        <v>57484073</v>
      </c>
      <c r="J39" s="100">
        <v>43364085</v>
      </c>
      <c r="K39" s="100">
        <v>51361030</v>
      </c>
      <c r="L39" s="100">
        <v>29357338</v>
      </c>
      <c r="M39" s="100">
        <v>16971115</v>
      </c>
      <c r="N39" s="100">
        <v>51361030</v>
      </c>
      <c r="O39" s="100"/>
      <c r="P39" s="100"/>
      <c r="Q39" s="100"/>
      <c r="R39" s="100"/>
      <c r="S39" s="100"/>
      <c r="T39" s="100"/>
      <c r="U39" s="100"/>
      <c r="V39" s="100"/>
      <c r="W39" s="100">
        <v>43364085</v>
      </c>
      <c r="X39" s="100">
        <v>47668000</v>
      </c>
      <c r="Y39" s="100">
        <v>-4303915</v>
      </c>
      <c r="Z39" s="137">
        <v>-9.03</v>
      </c>
      <c r="AA39" s="102">
        <v>47668000</v>
      </c>
    </row>
    <row r="40" spans="1:27" ht="12.75">
      <c r="A40" s="269" t="s">
        <v>201</v>
      </c>
      <c r="B40" s="256"/>
      <c r="C40" s="257">
        <v>58973389</v>
      </c>
      <c r="D40" s="257"/>
      <c r="E40" s="258">
        <v>58572957</v>
      </c>
      <c r="F40" s="259">
        <v>58572957</v>
      </c>
      <c r="G40" s="259">
        <v>67586510</v>
      </c>
      <c r="H40" s="259">
        <v>57484073</v>
      </c>
      <c r="I40" s="259">
        <v>51361030</v>
      </c>
      <c r="J40" s="259">
        <v>51361030</v>
      </c>
      <c r="K40" s="259">
        <v>29357338</v>
      </c>
      <c r="L40" s="259">
        <v>16971115</v>
      </c>
      <c r="M40" s="259">
        <v>33061980</v>
      </c>
      <c r="N40" s="259">
        <v>33061980</v>
      </c>
      <c r="O40" s="259"/>
      <c r="P40" s="259"/>
      <c r="Q40" s="259"/>
      <c r="R40" s="259"/>
      <c r="S40" s="259"/>
      <c r="T40" s="259"/>
      <c r="U40" s="259"/>
      <c r="V40" s="259"/>
      <c r="W40" s="259">
        <v>33061980</v>
      </c>
      <c r="X40" s="259">
        <v>73160373</v>
      </c>
      <c r="Y40" s="259">
        <v>-40098393</v>
      </c>
      <c r="Z40" s="260">
        <v>-54.81</v>
      </c>
      <c r="AA40" s="261">
        <v>58572957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41009241</v>
      </c>
      <c r="D5" s="200">
        <f t="shared" si="0"/>
        <v>0</v>
      </c>
      <c r="E5" s="106">
        <f t="shared" si="0"/>
        <v>19285000</v>
      </c>
      <c r="F5" s="106">
        <f t="shared" si="0"/>
        <v>19285000</v>
      </c>
      <c r="G5" s="106">
        <f t="shared" si="0"/>
        <v>3995853</v>
      </c>
      <c r="H5" s="106">
        <f t="shared" si="0"/>
        <v>5958415</v>
      </c>
      <c r="I5" s="106">
        <f t="shared" si="0"/>
        <v>2046293</v>
      </c>
      <c r="J5" s="106">
        <f t="shared" si="0"/>
        <v>12000561</v>
      </c>
      <c r="K5" s="106">
        <f t="shared" si="0"/>
        <v>2667261</v>
      </c>
      <c r="L5" s="106">
        <f t="shared" si="0"/>
        <v>817337</v>
      </c>
      <c r="M5" s="106">
        <f t="shared" si="0"/>
        <v>4011927</v>
      </c>
      <c r="N5" s="106">
        <f t="shared" si="0"/>
        <v>7496525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19497086</v>
      </c>
      <c r="X5" s="106">
        <f t="shared" si="0"/>
        <v>9642501</v>
      </c>
      <c r="Y5" s="106">
        <f t="shared" si="0"/>
        <v>9854585</v>
      </c>
      <c r="Z5" s="201">
        <f>+IF(X5&lt;&gt;0,+(Y5/X5)*100,0)</f>
        <v>102.19947086342019</v>
      </c>
      <c r="AA5" s="199">
        <f>SUM(AA11:AA18)</f>
        <v>19285000</v>
      </c>
    </row>
    <row r="6" spans="1:27" ht="12.75">
      <c r="A6" s="291" t="s">
        <v>206</v>
      </c>
      <c r="B6" s="142"/>
      <c r="C6" s="62">
        <v>6028455</v>
      </c>
      <c r="D6" s="156"/>
      <c r="E6" s="60">
        <v>9383093</v>
      </c>
      <c r="F6" s="60">
        <v>9383093</v>
      </c>
      <c r="G6" s="60">
        <v>1588125</v>
      </c>
      <c r="H6" s="60">
        <v>2032131</v>
      </c>
      <c r="I6" s="60">
        <v>1382973</v>
      </c>
      <c r="J6" s="60">
        <v>5003229</v>
      </c>
      <c r="K6" s="60">
        <v>1204009</v>
      </c>
      <c r="L6" s="60"/>
      <c r="M6" s="60"/>
      <c r="N6" s="60">
        <v>1204009</v>
      </c>
      <c r="O6" s="60"/>
      <c r="P6" s="60"/>
      <c r="Q6" s="60"/>
      <c r="R6" s="60"/>
      <c r="S6" s="60"/>
      <c r="T6" s="60"/>
      <c r="U6" s="60"/>
      <c r="V6" s="60"/>
      <c r="W6" s="60">
        <v>6207238</v>
      </c>
      <c r="X6" s="60">
        <v>4691547</v>
      </c>
      <c r="Y6" s="60">
        <v>1515691</v>
      </c>
      <c r="Z6" s="140">
        <v>32.31</v>
      </c>
      <c r="AA6" s="155">
        <v>9383093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728000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6756455</v>
      </c>
      <c r="D11" s="294">
        <f t="shared" si="1"/>
        <v>0</v>
      </c>
      <c r="E11" s="295">
        <f t="shared" si="1"/>
        <v>9383093</v>
      </c>
      <c r="F11" s="295">
        <f t="shared" si="1"/>
        <v>9383093</v>
      </c>
      <c r="G11" s="295">
        <f t="shared" si="1"/>
        <v>1588125</v>
      </c>
      <c r="H11" s="295">
        <f t="shared" si="1"/>
        <v>2032131</v>
      </c>
      <c r="I11" s="295">
        <f t="shared" si="1"/>
        <v>1382973</v>
      </c>
      <c r="J11" s="295">
        <f t="shared" si="1"/>
        <v>5003229</v>
      </c>
      <c r="K11" s="295">
        <f t="shared" si="1"/>
        <v>1204009</v>
      </c>
      <c r="L11" s="295">
        <f t="shared" si="1"/>
        <v>0</v>
      </c>
      <c r="M11" s="295">
        <f t="shared" si="1"/>
        <v>0</v>
      </c>
      <c r="N11" s="295">
        <f t="shared" si="1"/>
        <v>1204009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6207238</v>
      </c>
      <c r="X11" s="295">
        <f t="shared" si="1"/>
        <v>4691547</v>
      </c>
      <c r="Y11" s="295">
        <f t="shared" si="1"/>
        <v>1515691</v>
      </c>
      <c r="Z11" s="296">
        <f>+IF(X11&lt;&gt;0,+(Y11/X11)*100,0)</f>
        <v>32.3068488922737</v>
      </c>
      <c r="AA11" s="297">
        <f>SUM(AA6:AA10)</f>
        <v>9383093</v>
      </c>
    </row>
    <row r="12" spans="1:27" ht="12.75">
      <c r="A12" s="298" t="s">
        <v>212</v>
      </c>
      <c r="B12" s="136"/>
      <c r="C12" s="62">
        <v>31820926</v>
      </c>
      <c r="D12" s="156"/>
      <c r="E12" s="60">
        <v>7451907</v>
      </c>
      <c r="F12" s="60">
        <v>7451907</v>
      </c>
      <c r="G12" s="60">
        <v>2407728</v>
      </c>
      <c r="H12" s="60">
        <v>3912459</v>
      </c>
      <c r="I12" s="60">
        <v>663320</v>
      </c>
      <c r="J12" s="60">
        <v>6983507</v>
      </c>
      <c r="K12" s="60">
        <v>1361401</v>
      </c>
      <c r="L12" s="60">
        <v>792533</v>
      </c>
      <c r="M12" s="60">
        <v>3993422</v>
      </c>
      <c r="N12" s="60">
        <v>6147356</v>
      </c>
      <c r="O12" s="60"/>
      <c r="P12" s="60"/>
      <c r="Q12" s="60"/>
      <c r="R12" s="60"/>
      <c r="S12" s="60"/>
      <c r="T12" s="60"/>
      <c r="U12" s="60"/>
      <c r="V12" s="60"/>
      <c r="W12" s="60">
        <v>13130863</v>
      </c>
      <c r="X12" s="60">
        <v>3725954</v>
      </c>
      <c r="Y12" s="60">
        <v>9404909</v>
      </c>
      <c r="Z12" s="140">
        <v>252.42</v>
      </c>
      <c r="AA12" s="155">
        <v>7451907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2431860</v>
      </c>
      <c r="D15" s="156"/>
      <c r="E15" s="60">
        <v>2450000</v>
      </c>
      <c r="F15" s="60">
        <v>2450000</v>
      </c>
      <c r="G15" s="60"/>
      <c r="H15" s="60">
        <v>13825</v>
      </c>
      <c r="I15" s="60"/>
      <c r="J15" s="60">
        <v>13825</v>
      </c>
      <c r="K15" s="60">
        <v>101851</v>
      </c>
      <c r="L15" s="60">
        <v>24804</v>
      </c>
      <c r="M15" s="60">
        <v>18505</v>
      </c>
      <c r="N15" s="60">
        <v>145160</v>
      </c>
      <c r="O15" s="60"/>
      <c r="P15" s="60"/>
      <c r="Q15" s="60"/>
      <c r="R15" s="60"/>
      <c r="S15" s="60"/>
      <c r="T15" s="60"/>
      <c r="U15" s="60"/>
      <c r="V15" s="60"/>
      <c r="W15" s="60">
        <v>158985</v>
      </c>
      <c r="X15" s="60">
        <v>1225000</v>
      </c>
      <c r="Y15" s="60">
        <v>-1066015</v>
      </c>
      <c r="Z15" s="140">
        <v>-87.02</v>
      </c>
      <c r="AA15" s="155">
        <v>2450000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6028455</v>
      </c>
      <c r="D36" s="156">
        <f t="shared" si="4"/>
        <v>0</v>
      </c>
      <c r="E36" s="60">
        <f t="shared" si="4"/>
        <v>9383093</v>
      </c>
      <c r="F36" s="60">
        <f t="shared" si="4"/>
        <v>9383093</v>
      </c>
      <c r="G36" s="60">
        <f t="shared" si="4"/>
        <v>1588125</v>
      </c>
      <c r="H36" s="60">
        <f t="shared" si="4"/>
        <v>2032131</v>
      </c>
      <c r="I36" s="60">
        <f t="shared" si="4"/>
        <v>1382973</v>
      </c>
      <c r="J36" s="60">
        <f t="shared" si="4"/>
        <v>5003229</v>
      </c>
      <c r="K36" s="60">
        <f t="shared" si="4"/>
        <v>1204009</v>
      </c>
      <c r="L36" s="60">
        <f t="shared" si="4"/>
        <v>0</v>
      </c>
      <c r="M36" s="60">
        <f t="shared" si="4"/>
        <v>0</v>
      </c>
      <c r="N36" s="60">
        <f t="shared" si="4"/>
        <v>1204009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6207238</v>
      </c>
      <c r="X36" s="60">
        <f t="shared" si="4"/>
        <v>4691547</v>
      </c>
      <c r="Y36" s="60">
        <f t="shared" si="4"/>
        <v>1515691</v>
      </c>
      <c r="Z36" s="140">
        <f aca="true" t="shared" si="5" ref="Z36:Z49">+IF(X36&lt;&gt;0,+(Y36/X36)*100,0)</f>
        <v>32.3068488922737</v>
      </c>
      <c r="AA36" s="155">
        <f>AA6+AA21</f>
        <v>9383093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728000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6756455</v>
      </c>
      <c r="D41" s="294">
        <f t="shared" si="6"/>
        <v>0</v>
      </c>
      <c r="E41" s="295">
        <f t="shared" si="6"/>
        <v>9383093</v>
      </c>
      <c r="F41" s="295">
        <f t="shared" si="6"/>
        <v>9383093</v>
      </c>
      <c r="G41" s="295">
        <f t="shared" si="6"/>
        <v>1588125</v>
      </c>
      <c r="H41" s="295">
        <f t="shared" si="6"/>
        <v>2032131</v>
      </c>
      <c r="I41" s="295">
        <f t="shared" si="6"/>
        <v>1382973</v>
      </c>
      <c r="J41" s="295">
        <f t="shared" si="6"/>
        <v>5003229</v>
      </c>
      <c r="K41" s="295">
        <f t="shared" si="6"/>
        <v>1204009</v>
      </c>
      <c r="L41" s="295">
        <f t="shared" si="6"/>
        <v>0</v>
      </c>
      <c r="M41" s="295">
        <f t="shared" si="6"/>
        <v>0</v>
      </c>
      <c r="N41" s="295">
        <f t="shared" si="6"/>
        <v>1204009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6207238</v>
      </c>
      <c r="X41" s="295">
        <f t="shared" si="6"/>
        <v>4691547</v>
      </c>
      <c r="Y41" s="295">
        <f t="shared" si="6"/>
        <v>1515691</v>
      </c>
      <c r="Z41" s="296">
        <f t="shared" si="5"/>
        <v>32.3068488922737</v>
      </c>
      <c r="AA41" s="297">
        <f>SUM(AA36:AA40)</f>
        <v>9383093</v>
      </c>
    </row>
    <row r="42" spans="1:27" ht="12.75">
      <c r="A42" s="298" t="s">
        <v>212</v>
      </c>
      <c r="B42" s="136"/>
      <c r="C42" s="95">
        <f aca="true" t="shared" si="7" ref="C42:Y48">C12+C27</f>
        <v>31820926</v>
      </c>
      <c r="D42" s="129">
        <f t="shared" si="7"/>
        <v>0</v>
      </c>
      <c r="E42" s="54">
        <f t="shared" si="7"/>
        <v>7451907</v>
      </c>
      <c r="F42" s="54">
        <f t="shared" si="7"/>
        <v>7451907</v>
      </c>
      <c r="G42" s="54">
        <f t="shared" si="7"/>
        <v>2407728</v>
      </c>
      <c r="H42" s="54">
        <f t="shared" si="7"/>
        <v>3912459</v>
      </c>
      <c r="I42" s="54">
        <f t="shared" si="7"/>
        <v>663320</v>
      </c>
      <c r="J42" s="54">
        <f t="shared" si="7"/>
        <v>6983507</v>
      </c>
      <c r="K42" s="54">
        <f t="shared" si="7"/>
        <v>1361401</v>
      </c>
      <c r="L42" s="54">
        <f t="shared" si="7"/>
        <v>792533</v>
      </c>
      <c r="M42" s="54">
        <f t="shared" si="7"/>
        <v>3993422</v>
      </c>
      <c r="N42" s="54">
        <f t="shared" si="7"/>
        <v>6147356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13130863</v>
      </c>
      <c r="X42" s="54">
        <f t="shared" si="7"/>
        <v>3725954</v>
      </c>
      <c r="Y42" s="54">
        <f t="shared" si="7"/>
        <v>9404909</v>
      </c>
      <c r="Z42" s="184">
        <f t="shared" si="5"/>
        <v>252.4161328883824</v>
      </c>
      <c r="AA42" s="130">
        <f aca="true" t="shared" si="8" ref="AA42:AA48">AA12+AA27</f>
        <v>7451907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2431860</v>
      </c>
      <c r="D45" s="129">
        <f t="shared" si="7"/>
        <v>0</v>
      </c>
      <c r="E45" s="54">
        <f t="shared" si="7"/>
        <v>2450000</v>
      </c>
      <c r="F45" s="54">
        <f t="shared" si="7"/>
        <v>2450000</v>
      </c>
      <c r="G45" s="54">
        <f t="shared" si="7"/>
        <v>0</v>
      </c>
      <c r="H45" s="54">
        <f t="shared" si="7"/>
        <v>13825</v>
      </c>
      <c r="I45" s="54">
        <f t="shared" si="7"/>
        <v>0</v>
      </c>
      <c r="J45" s="54">
        <f t="shared" si="7"/>
        <v>13825</v>
      </c>
      <c r="K45" s="54">
        <f t="shared" si="7"/>
        <v>101851</v>
      </c>
      <c r="L45" s="54">
        <f t="shared" si="7"/>
        <v>24804</v>
      </c>
      <c r="M45" s="54">
        <f t="shared" si="7"/>
        <v>18505</v>
      </c>
      <c r="N45" s="54">
        <f t="shared" si="7"/>
        <v>145160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158985</v>
      </c>
      <c r="X45" s="54">
        <f t="shared" si="7"/>
        <v>1225000</v>
      </c>
      <c r="Y45" s="54">
        <f t="shared" si="7"/>
        <v>-1066015</v>
      </c>
      <c r="Z45" s="184">
        <f t="shared" si="5"/>
        <v>-87.02163265306122</v>
      </c>
      <c r="AA45" s="130">
        <f t="shared" si="8"/>
        <v>2450000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41009241</v>
      </c>
      <c r="D49" s="218">
        <f t="shared" si="9"/>
        <v>0</v>
      </c>
      <c r="E49" s="220">
        <f t="shared" si="9"/>
        <v>19285000</v>
      </c>
      <c r="F49" s="220">
        <f t="shared" si="9"/>
        <v>19285000</v>
      </c>
      <c r="G49" s="220">
        <f t="shared" si="9"/>
        <v>3995853</v>
      </c>
      <c r="H49" s="220">
        <f t="shared" si="9"/>
        <v>5958415</v>
      </c>
      <c r="I49" s="220">
        <f t="shared" si="9"/>
        <v>2046293</v>
      </c>
      <c r="J49" s="220">
        <f t="shared" si="9"/>
        <v>12000561</v>
      </c>
      <c r="K49" s="220">
        <f t="shared" si="9"/>
        <v>2667261</v>
      </c>
      <c r="L49" s="220">
        <f t="shared" si="9"/>
        <v>817337</v>
      </c>
      <c r="M49" s="220">
        <f t="shared" si="9"/>
        <v>4011927</v>
      </c>
      <c r="N49" s="220">
        <f t="shared" si="9"/>
        <v>7496525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19497086</v>
      </c>
      <c r="X49" s="220">
        <f t="shared" si="9"/>
        <v>9642501</v>
      </c>
      <c r="Y49" s="220">
        <f t="shared" si="9"/>
        <v>9854585</v>
      </c>
      <c r="Z49" s="221">
        <f t="shared" si="5"/>
        <v>102.19947086342019</v>
      </c>
      <c r="AA49" s="222">
        <f>SUM(AA41:AA48)</f>
        <v>19285000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8890131</v>
      </c>
      <c r="F51" s="54">
        <f t="shared" si="10"/>
        <v>8890131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4445066</v>
      </c>
      <c r="Y51" s="54">
        <f t="shared" si="10"/>
        <v>-4445066</v>
      </c>
      <c r="Z51" s="184">
        <f>+IF(X51&lt;&gt;0,+(Y51/X51)*100,0)</f>
        <v>-100</v>
      </c>
      <c r="AA51" s="130">
        <f>SUM(AA57:AA61)</f>
        <v>8890131</v>
      </c>
    </row>
    <row r="52" spans="1:27" ht="12.75">
      <c r="A52" s="310" t="s">
        <v>206</v>
      </c>
      <c r="B52" s="142"/>
      <c r="C52" s="62"/>
      <c r="D52" s="156"/>
      <c r="E52" s="60">
        <v>2758600</v>
      </c>
      <c r="F52" s="60">
        <v>2758600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1379300</v>
      </c>
      <c r="Y52" s="60">
        <v>-1379300</v>
      </c>
      <c r="Z52" s="140">
        <v>-100</v>
      </c>
      <c r="AA52" s="155">
        <v>2758600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2758600</v>
      </c>
      <c r="F57" s="295">
        <f t="shared" si="11"/>
        <v>2758600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1379300</v>
      </c>
      <c r="Y57" s="295">
        <f t="shared" si="11"/>
        <v>-1379300</v>
      </c>
      <c r="Z57" s="296">
        <f>+IF(X57&lt;&gt;0,+(Y57/X57)*100,0)</f>
        <v>-100</v>
      </c>
      <c r="AA57" s="297">
        <f>SUM(AA52:AA56)</f>
        <v>2758600</v>
      </c>
    </row>
    <row r="58" spans="1:27" ht="12.75">
      <c r="A58" s="311" t="s">
        <v>212</v>
      </c>
      <c r="B58" s="136"/>
      <c r="C58" s="62"/>
      <c r="D58" s="156"/>
      <c r="E58" s="60">
        <v>4041400</v>
      </c>
      <c r="F58" s="60">
        <v>4041400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2020700</v>
      </c>
      <c r="Y58" s="60">
        <v>-2020700</v>
      </c>
      <c r="Z58" s="140">
        <v>-100</v>
      </c>
      <c r="AA58" s="155">
        <v>4041400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2090131</v>
      </c>
      <c r="F61" s="60">
        <v>2090131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1045066</v>
      </c>
      <c r="Y61" s="60">
        <v>-1045066</v>
      </c>
      <c r="Z61" s="140">
        <v>-100</v>
      </c>
      <c r="AA61" s="155">
        <v>2090131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695131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395000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7800000</v>
      </c>
      <c r="F68" s="60"/>
      <c r="G68" s="60"/>
      <c r="H68" s="60">
        <v>777121</v>
      </c>
      <c r="I68" s="60">
        <v>198829</v>
      </c>
      <c r="J68" s="60">
        <v>975950</v>
      </c>
      <c r="K68" s="60">
        <v>266638</v>
      </c>
      <c r="L68" s="60">
        <v>25977</v>
      </c>
      <c r="M68" s="60">
        <v>175545</v>
      </c>
      <c r="N68" s="60">
        <v>468160</v>
      </c>
      <c r="O68" s="60"/>
      <c r="P68" s="60"/>
      <c r="Q68" s="60"/>
      <c r="R68" s="60"/>
      <c r="S68" s="60"/>
      <c r="T68" s="60"/>
      <c r="U68" s="60"/>
      <c r="V68" s="60"/>
      <c r="W68" s="60">
        <v>1444110</v>
      </c>
      <c r="X68" s="60"/>
      <c r="Y68" s="60">
        <v>1444110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8890131</v>
      </c>
      <c r="F69" s="220">
        <f t="shared" si="12"/>
        <v>0</v>
      </c>
      <c r="G69" s="220">
        <f t="shared" si="12"/>
        <v>0</v>
      </c>
      <c r="H69" s="220">
        <f t="shared" si="12"/>
        <v>777121</v>
      </c>
      <c r="I69" s="220">
        <f t="shared" si="12"/>
        <v>198829</v>
      </c>
      <c r="J69" s="220">
        <f t="shared" si="12"/>
        <v>975950</v>
      </c>
      <c r="K69" s="220">
        <f t="shared" si="12"/>
        <v>266638</v>
      </c>
      <c r="L69" s="220">
        <f t="shared" si="12"/>
        <v>25977</v>
      </c>
      <c r="M69" s="220">
        <f t="shared" si="12"/>
        <v>175545</v>
      </c>
      <c r="N69" s="220">
        <f t="shared" si="12"/>
        <v>468160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1444110</v>
      </c>
      <c r="X69" s="220">
        <f t="shared" si="12"/>
        <v>0</v>
      </c>
      <c r="Y69" s="220">
        <f t="shared" si="12"/>
        <v>1444110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6756455</v>
      </c>
      <c r="D5" s="357">
        <f t="shared" si="0"/>
        <v>0</v>
      </c>
      <c r="E5" s="356">
        <f t="shared" si="0"/>
        <v>9383093</v>
      </c>
      <c r="F5" s="358">
        <f t="shared" si="0"/>
        <v>9383093</v>
      </c>
      <c r="G5" s="358">
        <f t="shared" si="0"/>
        <v>1588125</v>
      </c>
      <c r="H5" s="356">
        <f t="shared" si="0"/>
        <v>2032131</v>
      </c>
      <c r="I5" s="356">
        <f t="shared" si="0"/>
        <v>1382973</v>
      </c>
      <c r="J5" s="358">
        <f t="shared" si="0"/>
        <v>5003229</v>
      </c>
      <c r="K5" s="358">
        <f t="shared" si="0"/>
        <v>1204009</v>
      </c>
      <c r="L5" s="356">
        <f t="shared" si="0"/>
        <v>0</v>
      </c>
      <c r="M5" s="356">
        <f t="shared" si="0"/>
        <v>0</v>
      </c>
      <c r="N5" s="358">
        <f t="shared" si="0"/>
        <v>1204009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6207238</v>
      </c>
      <c r="X5" s="356">
        <f t="shared" si="0"/>
        <v>4691547</v>
      </c>
      <c r="Y5" s="358">
        <f t="shared" si="0"/>
        <v>1515691</v>
      </c>
      <c r="Z5" s="359">
        <f>+IF(X5&lt;&gt;0,+(Y5/X5)*100,0)</f>
        <v>32.3068488922737</v>
      </c>
      <c r="AA5" s="360">
        <f>+AA6+AA8+AA11+AA13+AA15</f>
        <v>9383093</v>
      </c>
    </row>
    <row r="6" spans="1:27" ht="12.75">
      <c r="A6" s="361" t="s">
        <v>206</v>
      </c>
      <c r="B6" s="142"/>
      <c r="C6" s="60">
        <f>+C7</f>
        <v>6028455</v>
      </c>
      <c r="D6" s="340">
        <f aca="true" t="shared" si="1" ref="D6:AA6">+D7</f>
        <v>0</v>
      </c>
      <c r="E6" s="60">
        <f t="shared" si="1"/>
        <v>9383093</v>
      </c>
      <c r="F6" s="59">
        <f t="shared" si="1"/>
        <v>9383093</v>
      </c>
      <c r="G6" s="59">
        <f t="shared" si="1"/>
        <v>1588125</v>
      </c>
      <c r="H6" s="60">
        <f t="shared" si="1"/>
        <v>2032131</v>
      </c>
      <c r="I6" s="60">
        <f t="shared" si="1"/>
        <v>1382973</v>
      </c>
      <c r="J6" s="59">
        <f t="shared" si="1"/>
        <v>5003229</v>
      </c>
      <c r="K6" s="59">
        <f t="shared" si="1"/>
        <v>1204009</v>
      </c>
      <c r="L6" s="60">
        <f t="shared" si="1"/>
        <v>0</v>
      </c>
      <c r="M6" s="60">
        <f t="shared" si="1"/>
        <v>0</v>
      </c>
      <c r="N6" s="59">
        <f t="shared" si="1"/>
        <v>1204009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6207238</v>
      </c>
      <c r="X6" s="60">
        <f t="shared" si="1"/>
        <v>4691547</v>
      </c>
      <c r="Y6" s="59">
        <f t="shared" si="1"/>
        <v>1515691</v>
      </c>
      <c r="Z6" s="61">
        <f>+IF(X6&lt;&gt;0,+(Y6/X6)*100,0)</f>
        <v>32.3068488922737</v>
      </c>
      <c r="AA6" s="62">
        <f t="shared" si="1"/>
        <v>9383093</v>
      </c>
    </row>
    <row r="7" spans="1:27" ht="12.75">
      <c r="A7" s="291" t="s">
        <v>230</v>
      </c>
      <c r="B7" s="142"/>
      <c r="C7" s="60">
        <v>6028455</v>
      </c>
      <c r="D7" s="340"/>
      <c r="E7" s="60">
        <v>9383093</v>
      </c>
      <c r="F7" s="59">
        <v>9383093</v>
      </c>
      <c r="G7" s="59">
        <v>1588125</v>
      </c>
      <c r="H7" s="60">
        <v>2032131</v>
      </c>
      <c r="I7" s="60">
        <v>1382973</v>
      </c>
      <c r="J7" s="59">
        <v>5003229</v>
      </c>
      <c r="K7" s="59">
        <v>1204009</v>
      </c>
      <c r="L7" s="60"/>
      <c r="M7" s="60"/>
      <c r="N7" s="59">
        <v>1204009</v>
      </c>
      <c r="O7" s="59"/>
      <c r="P7" s="60"/>
      <c r="Q7" s="60"/>
      <c r="R7" s="59"/>
      <c r="S7" s="59"/>
      <c r="T7" s="60"/>
      <c r="U7" s="60"/>
      <c r="V7" s="59"/>
      <c r="W7" s="59">
        <v>6207238</v>
      </c>
      <c r="X7" s="60">
        <v>4691547</v>
      </c>
      <c r="Y7" s="59">
        <v>1515691</v>
      </c>
      <c r="Z7" s="61">
        <v>32.31</v>
      </c>
      <c r="AA7" s="62">
        <v>9383093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728000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728000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31820926</v>
      </c>
      <c r="D22" s="344">
        <f t="shared" si="6"/>
        <v>0</v>
      </c>
      <c r="E22" s="343">
        <f t="shared" si="6"/>
        <v>7451907</v>
      </c>
      <c r="F22" s="345">
        <f t="shared" si="6"/>
        <v>7451907</v>
      </c>
      <c r="G22" s="345">
        <f t="shared" si="6"/>
        <v>2407728</v>
      </c>
      <c r="H22" s="343">
        <f t="shared" si="6"/>
        <v>3912459</v>
      </c>
      <c r="I22" s="343">
        <f t="shared" si="6"/>
        <v>663320</v>
      </c>
      <c r="J22" s="345">
        <f t="shared" si="6"/>
        <v>6983507</v>
      </c>
      <c r="K22" s="345">
        <f t="shared" si="6"/>
        <v>1361401</v>
      </c>
      <c r="L22" s="343">
        <f t="shared" si="6"/>
        <v>792533</v>
      </c>
      <c r="M22" s="343">
        <f t="shared" si="6"/>
        <v>3993422</v>
      </c>
      <c r="N22" s="345">
        <f t="shared" si="6"/>
        <v>6147356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13130863</v>
      </c>
      <c r="X22" s="343">
        <f t="shared" si="6"/>
        <v>3725954</v>
      </c>
      <c r="Y22" s="345">
        <f t="shared" si="6"/>
        <v>9404909</v>
      </c>
      <c r="Z22" s="336">
        <f>+IF(X22&lt;&gt;0,+(Y22/X22)*100,0)</f>
        <v>252.4161328883824</v>
      </c>
      <c r="AA22" s="350">
        <f>SUM(AA23:AA32)</f>
        <v>7451907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>
        <v>19370</v>
      </c>
      <c r="J24" s="59">
        <v>19370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19370</v>
      </c>
      <c r="X24" s="60"/>
      <c r="Y24" s="59">
        <v>19370</v>
      </c>
      <c r="Z24" s="61"/>
      <c r="AA24" s="62"/>
    </row>
    <row r="25" spans="1:27" ht="12.75">
      <c r="A25" s="361" t="s">
        <v>240</v>
      </c>
      <c r="B25" s="142"/>
      <c r="C25" s="60">
        <v>19110190</v>
      </c>
      <c r="D25" s="340"/>
      <c r="E25" s="60">
        <v>4751907</v>
      </c>
      <c r="F25" s="59">
        <v>4751907</v>
      </c>
      <c r="G25" s="59">
        <v>2129691</v>
      </c>
      <c r="H25" s="60">
        <v>3839125</v>
      </c>
      <c r="I25" s="60">
        <v>643950</v>
      </c>
      <c r="J25" s="59">
        <v>6612766</v>
      </c>
      <c r="K25" s="59">
        <v>724439</v>
      </c>
      <c r="L25" s="60">
        <v>792533</v>
      </c>
      <c r="M25" s="60">
        <v>3993422</v>
      </c>
      <c r="N25" s="59">
        <v>5510394</v>
      </c>
      <c r="O25" s="59"/>
      <c r="P25" s="60"/>
      <c r="Q25" s="60"/>
      <c r="R25" s="59"/>
      <c r="S25" s="59"/>
      <c r="T25" s="60"/>
      <c r="U25" s="60"/>
      <c r="V25" s="59"/>
      <c r="W25" s="59">
        <v>12123160</v>
      </c>
      <c r="X25" s="60">
        <v>2375954</v>
      </c>
      <c r="Y25" s="59">
        <v>9747206</v>
      </c>
      <c r="Z25" s="61">
        <v>410.24</v>
      </c>
      <c r="AA25" s="62">
        <v>4751907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>
        <v>278037</v>
      </c>
      <c r="H27" s="60"/>
      <c r="I27" s="60"/>
      <c r="J27" s="59">
        <v>278037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278037</v>
      </c>
      <c r="X27" s="60"/>
      <c r="Y27" s="59">
        <v>278037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12710736</v>
      </c>
      <c r="D32" s="340"/>
      <c r="E32" s="60">
        <v>2700000</v>
      </c>
      <c r="F32" s="59">
        <v>2700000</v>
      </c>
      <c r="G32" s="59"/>
      <c r="H32" s="60">
        <v>73334</v>
      </c>
      <c r="I32" s="60"/>
      <c r="J32" s="59">
        <v>73334</v>
      </c>
      <c r="K32" s="59">
        <v>636962</v>
      </c>
      <c r="L32" s="60"/>
      <c r="M32" s="60"/>
      <c r="N32" s="59">
        <v>636962</v>
      </c>
      <c r="O32" s="59"/>
      <c r="P32" s="60"/>
      <c r="Q32" s="60"/>
      <c r="R32" s="59"/>
      <c r="S32" s="59"/>
      <c r="T32" s="60"/>
      <c r="U32" s="60"/>
      <c r="V32" s="59"/>
      <c r="W32" s="59">
        <v>710296</v>
      </c>
      <c r="X32" s="60">
        <v>1350000</v>
      </c>
      <c r="Y32" s="59">
        <v>-639704</v>
      </c>
      <c r="Z32" s="61">
        <v>-47.39</v>
      </c>
      <c r="AA32" s="62">
        <v>2700000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2431860</v>
      </c>
      <c r="D40" s="344">
        <f t="shared" si="9"/>
        <v>0</v>
      </c>
      <c r="E40" s="343">
        <f t="shared" si="9"/>
        <v>2450000</v>
      </c>
      <c r="F40" s="345">
        <f t="shared" si="9"/>
        <v>2450000</v>
      </c>
      <c r="G40" s="345">
        <f t="shared" si="9"/>
        <v>0</v>
      </c>
      <c r="H40" s="343">
        <f t="shared" si="9"/>
        <v>13825</v>
      </c>
      <c r="I40" s="343">
        <f t="shared" si="9"/>
        <v>0</v>
      </c>
      <c r="J40" s="345">
        <f t="shared" si="9"/>
        <v>13825</v>
      </c>
      <c r="K40" s="345">
        <f t="shared" si="9"/>
        <v>101851</v>
      </c>
      <c r="L40" s="343">
        <f t="shared" si="9"/>
        <v>24804</v>
      </c>
      <c r="M40" s="343">
        <f t="shared" si="9"/>
        <v>18505</v>
      </c>
      <c r="N40" s="345">
        <f t="shared" si="9"/>
        <v>145160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158985</v>
      </c>
      <c r="X40" s="343">
        <f t="shared" si="9"/>
        <v>1225000</v>
      </c>
      <c r="Y40" s="345">
        <f t="shared" si="9"/>
        <v>-1066015</v>
      </c>
      <c r="Z40" s="336">
        <f>+IF(X40&lt;&gt;0,+(Y40/X40)*100,0)</f>
        <v>-87.02163265306122</v>
      </c>
      <c r="AA40" s="350">
        <f>SUM(AA41:AA49)</f>
        <v>2450000</v>
      </c>
    </row>
    <row r="41" spans="1:27" ht="12.75">
      <c r="A41" s="361" t="s">
        <v>249</v>
      </c>
      <c r="B41" s="142"/>
      <c r="C41" s="362">
        <v>2148390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203706</v>
      </c>
      <c r="D43" s="369"/>
      <c r="E43" s="305"/>
      <c r="F43" s="370"/>
      <c r="G43" s="370"/>
      <c r="H43" s="305">
        <v>13825</v>
      </c>
      <c r="I43" s="305"/>
      <c r="J43" s="370">
        <v>13825</v>
      </c>
      <c r="K43" s="370">
        <v>101851</v>
      </c>
      <c r="L43" s="305"/>
      <c r="M43" s="305"/>
      <c r="N43" s="370">
        <v>101851</v>
      </c>
      <c r="O43" s="370"/>
      <c r="P43" s="305"/>
      <c r="Q43" s="305"/>
      <c r="R43" s="370"/>
      <c r="S43" s="370"/>
      <c r="T43" s="305"/>
      <c r="U43" s="305"/>
      <c r="V43" s="370"/>
      <c r="W43" s="370">
        <v>115676</v>
      </c>
      <c r="X43" s="305"/>
      <c r="Y43" s="370">
        <v>115676</v>
      </c>
      <c r="Z43" s="371"/>
      <c r="AA43" s="303"/>
    </row>
    <row r="44" spans="1:27" ht="12.75">
      <c r="A44" s="361" t="s">
        <v>252</v>
      </c>
      <c r="B44" s="136"/>
      <c r="C44" s="60">
        <v>79764</v>
      </c>
      <c r="D44" s="368"/>
      <c r="E44" s="54">
        <v>1100000</v>
      </c>
      <c r="F44" s="53">
        <v>1100000</v>
      </c>
      <c r="G44" s="53"/>
      <c r="H44" s="54"/>
      <c r="I44" s="54"/>
      <c r="J44" s="53"/>
      <c r="K44" s="53"/>
      <c r="L44" s="54">
        <v>24804</v>
      </c>
      <c r="M44" s="54">
        <v>18505</v>
      </c>
      <c r="N44" s="53">
        <v>43309</v>
      </c>
      <c r="O44" s="53"/>
      <c r="P44" s="54"/>
      <c r="Q44" s="54"/>
      <c r="R44" s="53"/>
      <c r="S44" s="53"/>
      <c r="T44" s="54"/>
      <c r="U44" s="54"/>
      <c r="V44" s="53"/>
      <c r="W44" s="53">
        <v>43309</v>
      </c>
      <c r="X44" s="54">
        <v>550000</v>
      </c>
      <c r="Y44" s="53">
        <v>-506691</v>
      </c>
      <c r="Z44" s="94">
        <v>-92.13</v>
      </c>
      <c r="AA44" s="95">
        <v>1100000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1200000</v>
      </c>
      <c r="F47" s="53">
        <v>1200000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600000</v>
      </c>
      <c r="Y47" s="53">
        <v>-600000</v>
      </c>
      <c r="Z47" s="94">
        <v>-100</v>
      </c>
      <c r="AA47" s="95">
        <v>1200000</v>
      </c>
    </row>
    <row r="48" spans="1:27" ht="12.75">
      <c r="A48" s="361" t="s">
        <v>256</v>
      </c>
      <c r="B48" s="136"/>
      <c r="C48" s="60"/>
      <c r="D48" s="368"/>
      <c r="E48" s="54">
        <v>150000</v>
      </c>
      <c r="F48" s="53">
        <v>150000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75000</v>
      </c>
      <c r="Y48" s="53">
        <v>-75000</v>
      </c>
      <c r="Z48" s="94">
        <v>-100</v>
      </c>
      <c r="AA48" s="95">
        <v>150000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41009241</v>
      </c>
      <c r="D60" s="346">
        <f t="shared" si="14"/>
        <v>0</v>
      </c>
      <c r="E60" s="219">
        <f t="shared" si="14"/>
        <v>19285000</v>
      </c>
      <c r="F60" s="264">
        <f t="shared" si="14"/>
        <v>19285000</v>
      </c>
      <c r="G60" s="264">
        <f t="shared" si="14"/>
        <v>3995853</v>
      </c>
      <c r="H60" s="219">
        <f t="shared" si="14"/>
        <v>5958415</v>
      </c>
      <c r="I60" s="219">
        <f t="shared" si="14"/>
        <v>2046293</v>
      </c>
      <c r="J60" s="264">
        <f t="shared" si="14"/>
        <v>12000561</v>
      </c>
      <c r="K60" s="264">
        <f t="shared" si="14"/>
        <v>2667261</v>
      </c>
      <c r="L60" s="219">
        <f t="shared" si="14"/>
        <v>817337</v>
      </c>
      <c r="M60" s="219">
        <f t="shared" si="14"/>
        <v>4011927</v>
      </c>
      <c r="N60" s="264">
        <f t="shared" si="14"/>
        <v>7496525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19497086</v>
      </c>
      <c r="X60" s="219">
        <f t="shared" si="14"/>
        <v>9642501</v>
      </c>
      <c r="Y60" s="264">
        <f t="shared" si="14"/>
        <v>9854585</v>
      </c>
      <c r="Z60" s="337">
        <f>+IF(X60&lt;&gt;0,+(Y60/X60)*100,0)</f>
        <v>102.19947086342019</v>
      </c>
      <c r="AA60" s="232">
        <f>+AA57+AA54+AA51+AA40+AA37+AA34+AA22+AA5</f>
        <v>19285000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2019-01-31T13:37:01Z</dcterms:created>
  <dcterms:modified xsi:type="dcterms:W3CDTF">2019-01-31T13:37:04Z</dcterms:modified>
  <cp:category/>
  <cp:version/>
  <cp:contentType/>
  <cp:contentStatus/>
</cp:coreProperties>
</file>