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<sst xmlns="http://schemas.openxmlformats.org/spreadsheetml/2006/main" count="859" uniqueCount="304">
  <si>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Richmond(KZN227)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</si>
  <si>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</si>
  <si>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</si>
  <si>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</si>
  <si>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</si>
  <si>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</si>
  <si>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</si>
  <si>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</si>
  <si>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</si>
  <si>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</si>
  <si>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</si>
  <si>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</si>
  <si>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</si>
  <si>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</si>
  <si>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</si>
  <si>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</si>
  <si>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</si>
  <si>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</si>
  <si>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</si>
  <si>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</si>
  <si>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</si>
  <si>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</si>
  <si>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</si>
  <si>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</si>
  <si>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</si>
  <si>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</si>
  <si>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</si>
  <si>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</si>
  <si>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</si>
  <si>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</si>
  <si>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</si>
  <si>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</si>
  <si>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</si>
  <si>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</si>
  <si>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</si>
  <si>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</si>
  <si>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</si>
  <si>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</si>
  <si>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</si>
  <si>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</si>
  <si>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</si>
  <si>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</si>
  <si>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</si>
  <si>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</si>
  <si>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</si>
  <si>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</si>
  <si>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</si>
  <si>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</si>
  <si>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</si>
  <si>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</si>
  <si>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</si>
  <si>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</si>
  <si>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</si>
  <si>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</si>
  <si>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</si>
  <si>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</si>
  <si>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</si>
  <si>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</si>
  <si>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</si>
  <si>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</si>
  <si>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</si>
  <si>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</si>
  <si>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</si>
  <si>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</si>
  <si>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</si>
  <si>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</si>
  <si>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</si>
  <si>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</si>
  <si>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</si>
  <si>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</si>
  <si>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Richmond(KZN227)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</si>
  <si>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</si>
  <si>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</si>
  <si>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</si>
  <si>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</si>
  <si>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</si>
  <si>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</si>
  <si>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</si>
  <si>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</si>
  <si>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</si>
  <si>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</si>
  <si>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</si>
  <si>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</si>
  <si>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</si>
  <si>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</si>
  <si>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</si>
  <si>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</si>
  <si>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</si>
  <si>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</si>
  <si>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</si>
  <si>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</si>
  <si>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</si>
  <si>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</si>
  <si>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</si>
  <si>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</si>
  <si>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</si>
  <si>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</si>
  <si>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</si>
  <si>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</si>
  <si>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</si>
  <si>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Richmond(KZN227)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</si>
  <si>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</si>
  <si>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</si>
  <si>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</si>
  <si>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</si>
  <si>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</si>
  <si>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</si>
  <si>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</si>
  <si>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</si>
  <si>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</si>
  <si>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</si>
  <si>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</si>
  <si>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</si>
  <si>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</si>
  <si>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</si>
  <si>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</si>
  <si>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</si>
  <si>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</si>
  <si>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</si>
  <si>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</si>
  <si>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</si>
  <si>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</si>
  <si>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</si>
  <si>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</si>
  <si>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</si>
  <si>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</si>
  <si>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</si>
  <si>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</si>
  <si>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</si>
  <si>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Richmond(KZN227)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</si>
  <si>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</si>
  <si>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</si>
  <si>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</si>
  <si>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</si>
  <si>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</si>
  <si>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</si>
  <si>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</si>
  <si>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</si>
  <si>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</si>
  <si>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</si>
  <si>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Richmond(KZN227)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</si>
  <si>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</si>
  <si>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</si>
  <si>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</si>
  <si>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</si>
  <si>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</si>
  <si>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</si>
  <si>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</si>
  <si>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</si>
  <si>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</si>
  <si>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</si>
  <si>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</si>
  <si>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</si>
  <si>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</si>
  <si>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</si>
  <si>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</si>
  <si>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</si>
  <si>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</si>
  <si>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</si>
  <si>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</si>
  <si>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</si>
  <si>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</si>
  <si>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</si>
  <si>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</si>
  <si>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</si>
  <si>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</si>
  <si>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</si>
  <si>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</si>
  <si>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</si>
  <si>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</si>
  <si>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</si>
  <si>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</si>
  <si>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</si>
  <si>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</si>
  <si>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Richmond(KZN227)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</si>
  <si>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</si>
  <si>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</si>
  <si>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</si>
  <si>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</si>
  <si>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</si>
  <si>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</si>
  <si>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</si>
  <si>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</si>
  <si>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</si>
  <si>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</si>
  <si>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</si>
  <si>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</si>
  <si>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</si>
  <si>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</si>
  <si>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</si>
  <si>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</si>
  <si>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</si>
  <si>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</si>
  <si>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</si>
  <si>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</si>
  <si>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</si>
  <si>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</si>
  <si>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</si>
  <si>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</si>
  <si>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</si>
  <si>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</si>
  <si>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</si>
  <si>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Richmond(KZN227)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</si>
  <si>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</si>
  <si>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</si>
  <si>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</si>
  <si>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</si>
  <si>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</si>
  <si>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</si>
  <si>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</si>
  <si>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</si>
  <si>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</si>
  <si>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</si>
  <si>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</si>
  <si>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</si>
  <si>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</si>
  <si>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</si>
  <si>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</si>
  <si>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</si>
  <si>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</si>
  <si>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</si>
  <si>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</si>
  <si>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</si>
  <si>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</si>
  <si>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</si>
  <si>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</si>
  <si>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</si>
  <si>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</si>
  <si>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Richmond(KZN227)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</si>
  <si>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</si>
  <si>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</si>
  <si>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</si>
  <si>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</si>
  <si>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</si>
  <si>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</si>
  <si>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</si>
  <si>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</si>
  <si>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</si>
  <si>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</si>
  <si>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</si>
  <si>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</si>
  <si>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</si>
  <si>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</si>
  <si>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</si>
  <si>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</si>
  <si>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</si>
  <si>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</si>
  <si>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</si>
  <si>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</si>
  <si>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</si>
  <si>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</si>
  <si>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</si>
  <si>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</si>
  <si>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</si>
  <si>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</si>
  <si>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</si>
  <si>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</si>
  <si>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</si>
  <si>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</si>
  <si>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</si>
  <si>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</si>
  <si>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</si>
  <si>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</si>
  <si>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</si>
  <si>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Richmond(KZN227)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</si>
  <si>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</si>
  <si>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</si>
  <si>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Richmond(KZN227)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</si>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</sst>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16414762</v>
      </c>
      <c r="C5" s="19">
        <v>0</v>
      </c>
      <c r="D5" s="59">
        <v>16040008</v>
      </c>
      <c r="E5" s="60">
        <v>16040008</v>
      </c>
      <c r="F5" s="60">
        <v>-11106</v>
      </c>
      <c r="G5" s="60">
        <v>10336748</v>
      </c>
      <c r="H5" s="60">
        <v>828984</v>
      </c>
      <c r="I5" s="60">
        <v>11154626</v>
      </c>
      <c r="J5" s="60">
        <v>79780233</v>
      </c>
      <c r="K5" s="60">
        <v>711670</v>
      </c>
      <c r="L5" s="60">
        <v>814424</v>
      </c>
      <c r="M5" s="60">
        <v>81306327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92460953</v>
      </c>
      <c r="W5" s="60">
        <v>7520004</v>
      </c>
      <c r="X5" s="60">
        <v>84940949</v>
      </c>
      <c r="Y5" s="61">
        <v>1129.53</v>
      </c>
      <c r="Z5" s="62">
        <v>16040008</v>
      </c>
    </row>
    <row r="6" spans="1:26" ht="12.75">
      <c r="A6" s="58" t="s">
        <v>32</v>
      </c>
      <c r="B6" s="19">
        <v>1018769</v>
      </c>
      <c r="C6" s="19">
        <v>0</v>
      </c>
      <c r="D6" s="59">
        <v>1136000</v>
      </c>
      <c r="E6" s="60">
        <v>1136000</v>
      </c>
      <c r="F6" s="60">
        <v>91353</v>
      </c>
      <c r="G6" s="60">
        <v>91353</v>
      </c>
      <c r="H6" s="60">
        <v>91308</v>
      </c>
      <c r="I6" s="60">
        <v>274014</v>
      </c>
      <c r="J6" s="60">
        <v>8001349</v>
      </c>
      <c r="K6" s="60">
        <v>89342</v>
      </c>
      <c r="L6" s="60">
        <v>89297</v>
      </c>
      <c r="M6" s="60">
        <v>8179988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8454002</v>
      </c>
      <c r="W6" s="60">
        <v>-450000</v>
      </c>
      <c r="X6" s="60">
        <v>8904002</v>
      </c>
      <c r="Y6" s="61">
        <v>-1978.67</v>
      </c>
      <c r="Z6" s="62">
        <v>1136000</v>
      </c>
    </row>
    <row r="7" spans="1:26" ht="12.75">
      <c r="A7" s="58" t="s">
        <v>33</v>
      </c>
      <c r="B7" s="19">
        <v>3900881</v>
      </c>
      <c r="C7" s="19">
        <v>0</v>
      </c>
      <c r="D7" s="59">
        <v>3040000</v>
      </c>
      <c r="E7" s="60">
        <v>3040000</v>
      </c>
      <c r="F7" s="60">
        <v>211607</v>
      </c>
      <c r="G7" s="60">
        <v>273181</v>
      </c>
      <c r="H7" s="60">
        <v>232650</v>
      </c>
      <c r="I7" s="60">
        <v>717438</v>
      </c>
      <c r="J7" s="60">
        <v>20332009</v>
      </c>
      <c r="K7" s="60">
        <v>191889</v>
      </c>
      <c r="L7" s="60">
        <v>157469</v>
      </c>
      <c r="M7" s="60">
        <v>20681367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21398805</v>
      </c>
      <c r="W7" s="60">
        <v>1534998</v>
      </c>
      <c r="X7" s="60">
        <v>19863807</v>
      </c>
      <c r="Y7" s="61">
        <v>1294.06</v>
      </c>
      <c r="Z7" s="62">
        <v>3040000</v>
      </c>
    </row>
    <row r="8" spans="1:26" ht="12.75">
      <c r="A8" s="58" t="s">
        <v>34</v>
      </c>
      <c r="B8" s="19">
        <v>65721165</v>
      </c>
      <c r="C8" s="19">
        <v>0</v>
      </c>
      <c r="D8" s="59">
        <v>80006450</v>
      </c>
      <c r="E8" s="60">
        <v>80006450</v>
      </c>
      <c r="F8" s="60">
        <v>35030000</v>
      </c>
      <c r="G8" s="60">
        <v>1900000</v>
      </c>
      <c r="H8" s="60">
        <v>0</v>
      </c>
      <c r="I8" s="60">
        <v>36930000</v>
      </c>
      <c r="J8" s="60">
        <v>2711000</v>
      </c>
      <c r="K8" s="60">
        <v>592174</v>
      </c>
      <c r="L8" s="60">
        <v>27824000</v>
      </c>
      <c r="M8" s="60">
        <v>31127174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68057174</v>
      </c>
      <c r="W8" s="60">
        <v>2113002</v>
      </c>
      <c r="X8" s="60">
        <v>65944172</v>
      </c>
      <c r="Y8" s="61">
        <v>3120.88</v>
      </c>
      <c r="Z8" s="62">
        <v>80006450</v>
      </c>
    </row>
    <row r="9" spans="1:26" ht="12.75">
      <c r="A9" s="58" t="s">
        <v>35</v>
      </c>
      <c r="B9" s="19">
        <v>7492539</v>
      </c>
      <c r="C9" s="19">
        <v>0</v>
      </c>
      <c r="D9" s="59">
        <v>3322100</v>
      </c>
      <c r="E9" s="60">
        <v>3322100</v>
      </c>
      <c r="F9" s="60">
        <v>351019</v>
      </c>
      <c r="G9" s="60">
        <v>276352</v>
      </c>
      <c r="H9" s="60">
        <v>432332</v>
      </c>
      <c r="I9" s="60">
        <v>1059703</v>
      </c>
      <c r="J9" s="60">
        <v>41640235</v>
      </c>
      <c r="K9" s="60">
        <v>13723341</v>
      </c>
      <c r="L9" s="60">
        <v>4803889</v>
      </c>
      <c r="M9" s="60">
        <v>60167465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61227168</v>
      </c>
      <c r="W9" s="60">
        <v>1440048</v>
      </c>
      <c r="X9" s="60">
        <v>59787120</v>
      </c>
      <c r="Y9" s="61">
        <v>4151.74</v>
      </c>
      <c r="Z9" s="62">
        <v>3322100</v>
      </c>
    </row>
    <row r="10" spans="1:26" ht="22.5">
      <c r="A10" s="63" t="s">
        <v>279</v>
      </c>
      <c r="B10" s="64">
        <f>SUM(B5:B9)</f>
        <v>94548116</v>
      </c>
      <c r="C10" s="64">
        <f>SUM(C5:C9)</f>
        <v>0</v>
      </c>
      <c r="D10" s="65">
        <f aca="true" t="shared" si="0" ref="D10:Z10">SUM(D5:D9)</f>
        <v>103544558</v>
      </c>
      <c r="E10" s="66">
        <f t="shared" si="0"/>
        <v>103544558</v>
      </c>
      <c r="F10" s="66">
        <f t="shared" si="0"/>
        <v>35672873</v>
      </c>
      <c r="G10" s="66">
        <f t="shared" si="0"/>
        <v>12877634</v>
      </c>
      <c r="H10" s="66">
        <f t="shared" si="0"/>
        <v>1585274</v>
      </c>
      <c r="I10" s="66">
        <f t="shared" si="0"/>
        <v>50135781</v>
      </c>
      <c r="J10" s="66">
        <f t="shared" si="0"/>
        <v>152464826</v>
      </c>
      <c r="K10" s="66">
        <f t="shared" si="0"/>
        <v>15308416</v>
      </c>
      <c r="L10" s="66">
        <f t="shared" si="0"/>
        <v>33689079</v>
      </c>
      <c r="M10" s="66">
        <f t="shared" si="0"/>
        <v>201462321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251598102</v>
      </c>
      <c r="W10" s="66">
        <f t="shared" si="0"/>
        <v>12158052</v>
      </c>
      <c r="X10" s="66">
        <f t="shared" si="0"/>
        <v>239440050</v>
      </c>
      <c r="Y10" s="67">
        <f>+IF(W10&lt;&gt;0,(X10/W10)*100,0)</f>
        <v>1969.3948504250518</v>
      </c>
      <c r="Z10" s="68">
        <f t="shared" si="0"/>
        <v>103544558</v>
      </c>
    </row>
    <row r="11" spans="1:26" ht="12.75">
      <c r="A11" s="58" t="s">
        <v>37</v>
      </c>
      <c r="B11" s="19">
        <v>52829772</v>
      </c>
      <c r="C11" s="19">
        <v>0</v>
      </c>
      <c r="D11" s="59">
        <v>49611387</v>
      </c>
      <c r="E11" s="60">
        <v>49611387</v>
      </c>
      <c r="F11" s="60">
        <v>0</v>
      </c>
      <c r="G11" s="60">
        <v>0</v>
      </c>
      <c r="H11" s="60">
        <v>0</v>
      </c>
      <c r="I11" s="60">
        <v>0</v>
      </c>
      <c r="J11" s="60">
        <v>118741</v>
      </c>
      <c r="K11" s="60">
        <v>16277366</v>
      </c>
      <c r="L11" s="60">
        <v>5065023</v>
      </c>
      <c r="M11" s="60">
        <v>21461130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21461130</v>
      </c>
      <c r="W11" s="60">
        <v>23476962</v>
      </c>
      <c r="X11" s="60">
        <v>-2015832</v>
      </c>
      <c r="Y11" s="61">
        <v>-8.59</v>
      </c>
      <c r="Z11" s="62">
        <v>49611387</v>
      </c>
    </row>
    <row r="12" spans="1:26" ht="12.75">
      <c r="A12" s="58" t="s">
        <v>38</v>
      </c>
      <c r="B12" s="19">
        <v>5603735</v>
      </c>
      <c r="C12" s="19">
        <v>0</v>
      </c>
      <c r="D12" s="59">
        <v>5877056</v>
      </c>
      <c r="E12" s="60">
        <v>5877056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1885653</v>
      </c>
      <c r="L12" s="60">
        <v>526886</v>
      </c>
      <c r="M12" s="60">
        <v>2412539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2412539</v>
      </c>
      <c r="W12" s="60">
        <v>2870418</v>
      </c>
      <c r="X12" s="60">
        <v>-457879</v>
      </c>
      <c r="Y12" s="61">
        <v>-15.95</v>
      </c>
      <c r="Z12" s="62">
        <v>5877056</v>
      </c>
    </row>
    <row r="13" spans="1:26" ht="12.75">
      <c r="A13" s="58" t="s">
        <v>280</v>
      </c>
      <c r="B13" s="19">
        <v>17368431</v>
      </c>
      <c r="C13" s="19">
        <v>0</v>
      </c>
      <c r="D13" s="59">
        <v>19371429</v>
      </c>
      <c r="E13" s="60">
        <v>19371429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9815652</v>
      </c>
      <c r="X13" s="60">
        <v>-9815652</v>
      </c>
      <c r="Y13" s="61">
        <v>-100</v>
      </c>
      <c r="Z13" s="62">
        <v>19371429</v>
      </c>
    </row>
    <row r="14" spans="1:26" ht="12.75">
      <c r="A14" s="58" t="s">
        <v>40</v>
      </c>
      <c r="B14" s="19">
        <v>315280</v>
      </c>
      <c r="C14" s="19">
        <v>0</v>
      </c>
      <c r="D14" s="59">
        <v>30083</v>
      </c>
      <c r="E14" s="60">
        <v>30083</v>
      </c>
      <c r="F14" s="60">
        <v>0</v>
      </c>
      <c r="G14" s="60">
        <v>1800</v>
      </c>
      <c r="H14" s="60">
        <v>0</v>
      </c>
      <c r="I14" s="60">
        <v>1800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1800</v>
      </c>
      <c r="W14" s="60">
        <v>15042</v>
      </c>
      <c r="X14" s="60">
        <v>-13242</v>
      </c>
      <c r="Y14" s="61">
        <v>-88.03</v>
      </c>
      <c r="Z14" s="62">
        <v>30083</v>
      </c>
    </row>
    <row r="15" spans="1:26" ht="12.75">
      <c r="A15" s="58" t="s">
        <v>41</v>
      </c>
      <c r="B15" s="19">
        <v>0</v>
      </c>
      <c r="C15" s="19">
        <v>0</v>
      </c>
      <c r="D15" s="59">
        <v>6508255</v>
      </c>
      <c r="E15" s="60">
        <v>6508255</v>
      </c>
      <c r="F15" s="60">
        <v>0</v>
      </c>
      <c r="G15" s="60">
        <v>35574</v>
      </c>
      <c r="H15" s="60">
        <v>359880</v>
      </c>
      <c r="I15" s="60">
        <v>395454</v>
      </c>
      <c r="J15" s="60">
        <v>39189570</v>
      </c>
      <c r="K15" s="60">
        <v>587152</v>
      </c>
      <c r="L15" s="60">
        <v>472409</v>
      </c>
      <c r="M15" s="60">
        <v>40249131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40644585</v>
      </c>
      <c r="W15" s="60">
        <v>1764396</v>
      </c>
      <c r="X15" s="60">
        <v>38880189</v>
      </c>
      <c r="Y15" s="61">
        <v>2203.6</v>
      </c>
      <c r="Z15" s="62">
        <v>6508255</v>
      </c>
    </row>
    <row r="16" spans="1:26" ht="12.75">
      <c r="A16" s="69" t="s">
        <v>42</v>
      </c>
      <c r="B16" s="19">
        <v>0</v>
      </c>
      <c r="C16" s="19">
        <v>0</v>
      </c>
      <c r="D16" s="59">
        <v>900000</v>
      </c>
      <c r="E16" s="60">
        <v>900000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773605</v>
      </c>
      <c r="M16" s="60">
        <v>773605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773605</v>
      </c>
      <c r="W16" s="60">
        <v>757500</v>
      </c>
      <c r="X16" s="60">
        <v>16105</v>
      </c>
      <c r="Y16" s="61">
        <v>2.13</v>
      </c>
      <c r="Z16" s="62">
        <v>900000</v>
      </c>
    </row>
    <row r="17" spans="1:26" ht="12.75">
      <c r="A17" s="58" t="s">
        <v>43</v>
      </c>
      <c r="B17" s="19">
        <v>38519382</v>
      </c>
      <c r="C17" s="19">
        <v>0</v>
      </c>
      <c r="D17" s="59">
        <v>42160721</v>
      </c>
      <c r="E17" s="60">
        <v>42160721</v>
      </c>
      <c r="F17" s="60">
        <v>1806430</v>
      </c>
      <c r="G17" s="60">
        <v>463988</v>
      </c>
      <c r="H17" s="60">
        <v>481014</v>
      </c>
      <c r="I17" s="60">
        <v>2751432</v>
      </c>
      <c r="J17" s="60">
        <v>182562278</v>
      </c>
      <c r="K17" s="60">
        <v>2184864</v>
      </c>
      <c r="L17" s="60">
        <v>6737552</v>
      </c>
      <c r="M17" s="60">
        <v>191484694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194236126</v>
      </c>
      <c r="W17" s="60">
        <v>20922636</v>
      </c>
      <c r="X17" s="60">
        <v>173313490</v>
      </c>
      <c r="Y17" s="61">
        <v>828.35</v>
      </c>
      <c r="Z17" s="62">
        <v>42160721</v>
      </c>
    </row>
    <row r="18" spans="1:26" ht="12.75">
      <c r="A18" s="70" t="s">
        <v>44</v>
      </c>
      <c r="B18" s="71">
        <f>SUM(B11:B17)</f>
        <v>114636600</v>
      </c>
      <c r="C18" s="71">
        <f>SUM(C11:C17)</f>
        <v>0</v>
      </c>
      <c r="D18" s="72">
        <f aca="true" t="shared" si="1" ref="D18:Z18">SUM(D11:D17)</f>
        <v>124458931</v>
      </c>
      <c r="E18" s="73">
        <f t="shared" si="1"/>
        <v>124458931</v>
      </c>
      <c r="F18" s="73">
        <f t="shared" si="1"/>
        <v>1806430</v>
      </c>
      <c r="G18" s="73">
        <f t="shared" si="1"/>
        <v>501362</v>
      </c>
      <c r="H18" s="73">
        <f t="shared" si="1"/>
        <v>840894</v>
      </c>
      <c r="I18" s="73">
        <f t="shared" si="1"/>
        <v>3148686</v>
      </c>
      <c r="J18" s="73">
        <f t="shared" si="1"/>
        <v>221870589</v>
      </c>
      <c r="K18" s="73">
        <f t="shared" si="1"/>
        <v>20935035</v>
      </c>
      <c r="L18" s="73">
        <f t="shared" si="1"/>
        <v>13575475</v>
      </c>
      <c r="M18" s="73">
        <f t="shared" si="1"/>
        <v>256381099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259529785</v>
      </c>
      <c r="W18" s="73">
        <f t="shared" si="1"/>
        <v>59622606</v>
      </c>
      <c r="X18" s="73">
        <f t="shared" si="1"/>
        <v>199907179</v>
      </c>
      <c r="Y18" s="67">
        <f>+IF(W18&lt;&gt;0,(X18/W18)*100,0)</f>
        <v>335.2875568706272</v>
      </c>
      <c r="Z18" s="74">
        <f t="shared" si="1"/>
        <v>124458931</v>
      </c>
    </row>
    <row r="19" spans="1:26" ht="12.75">
      <c r="A19" s="70" t="s">
        <v>45</v>
      </c>
      <c r="B19" s="75">
        <f>+B10-B18</f>
        <v>-20088484</v>
      </c>
      <c r="C19" s="75">
        <f>+C10-C18</f>
        <v>0</v>
      </c>
      <c r="D19" s="76">
        <f aca="true" t="shared" si="2" ref="D19:Z19">+D10-D18</f>
        <v>-20914373</v>
      </c>
      <c r="E19" s="77">
        <f t="shared" si="2"/>
        <v>-20914373</v>
      </c>
      <c r="F19" s="77">
        <f t="shared" si="2"/>
        <v>33866443</v>
      </c>
      <c r="G19" s="77">
        <f t="shared" si="2"/>
        <v>12376272</v>
      </c>
      <c r="H19" s="77">
        <f t="shared" si="2"/>
        <v>744380</v>
      </c>
      <c r="I19" s="77">
        <f t="shared" si="2"/>
        <v>46987095</v>
      </c>
      <c r="J19" s="77">
        <f t="shared" si="2"/>
        <v>-69405763</v>
      </c>
      <c r="K19" s="77">
        <f t="shared" si="2"/>
        <v>-5626619</v>
      </c>
      <c r="L19" s="77">
        <f t="shared" si="2"/>
        <v>20113604</v>
      </c>
      <c r="M19" s="77">
        <f t="shared" si="2"/>
        <v>-54918778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-7931683</v>
      </c>
      <c r="W19" s="77">
        <f>IF(E10=E18,0,W10-W18)</f>
        <v>-47464554</v>
      </c>
      <c r="X19" s="77">
        <f t="shared" si="2"/>
        <v>39532871</v>
      </c>
      <c r="Y19" s="78">
        <f>+IF(W19&lt;&gt;0,(X19/W19)*100,0)</f>
        <v>-83.28924991057536</v>
      </c>
      <c r="Z19" s="79">
        <f t="shared" si="2"/>
        <v>-20914373</v>
      </c>
    </row>
    <row r="20" spans="1:26" ht="12.75">
      <c r="A20" s="58" t="s">
        <v>46</v>
      </c>
      <c r="B20" s="19">
        <v>9330241</v>
      </c>
      <c r="C20" s="19">
        <v>0</v>
      </c>
      <c r="D20" s="59">
        <v>19241550</v>
      </c>
      <c r="E20" s="60">
        <v>19241550</v>
      </c>
      <c r="F20" s="60">
        <v>0</v>
      </c>
      <c r="G20" s="60">
        <v>17009</v>
      </c>
      <c r="H20" s="60">
        <v>0</v>
      </c>
      <c r="I20" s="60">
        <v>17009</v>
      </c>
      <c r="J20" s="60">
        <v>173913043</v>
      </c>
      <c r="K20" s="60">
        <v>0</v>
      </c>
      <c r="L20" s="60">
        <v>0</v>
      </c>
      <c r="M20" s="60">
        <v>173913043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173930052</v>
      </c>
      <c r="W20" s="60">
        <v>46098504</v>
      </c>
      <c r="X20" s="60">
        <v>127831548</v>
      </c>
      <c r="Y20" s="61">
        <v>277.3</v>
      </c>
      <c r="Z20" s="62">
        <v>19241550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-10758243</v>
      </c>
      <c r="C22" s="86">
        <f>SUM(C19:C21)</f>
        <v>0</v>
      </c>
      <c r="D22" s="87">
        <f aca="true" t="shared" si="3" ref="D22:Z22">SUM(D19:D21)</f>
        <v>-1672823</v>
      </c>
      <c r="E22" s="88">
        <f t="shared" si="3"/>
        <v>-1672823</v>
      </c>
      <c r="F22" s="88">
        <f t="shared" si="3"/>
        <v>33866443</v>
      </c>
      <c r="G22" s="88">
        <f t="shared" si="3"/>
        <v>12393281</v>
      </c>
      <c r="H22" s="88">
        <f t="shared" si="3"/>
        <v>744380</v>
      </c>
      <c r="I22" s="88">
        <f t="shared" si="3"/>
        <v>47004104</v>
      </c>
      <c r="J22" s="88">
        <f t="shared" si="3"/>
        <v>104507280</v>
      </c>
      <c r="K22" s="88">
        <f t="shared" si="3"/>
        <v>-5626619</v>
      </c>
      <c r="L22" s="88">
        <f t="shared" si="3"/>
        <v>20113604</v>
      </c>
      <c r="M22" s="88">
        <f t="shared" si="3"/>
        <v>118994265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165998369</v>
      </c>
      <c r="W22" s="88">
        <f t="shared" si="3"/>
        <v>-1366050</v>
      </c>
      <c r="X22" s="88">
        <f t="shared" si="3"/>
        <v>167364419</v>
      </c>
      <c r="Y22" s="89">
        <f>+IF(W22&lt;&gt;0,(X22/W22)*100,0)</f>
        <v>-12251.705208447715</v>
      </c>
      <c r="Z22" s="90">
        <f t="shared" si="3"/>
        <v>-1672823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-10758243</v>
      </c>
      <c r="C24" s="75">
        <f>SUM(C22:C23)</f>
        <v>0</v>
      </c>
      <c r="D24" s="76">
        <f aca="true" t="shared" si="4" ref="D24:Z24">SUM(D22:D23)</f>
        <v>-1672823</v>
      </c>
      <c r="E24" s="77">
        <f t="shared" si="4"/>
        <v>-1672823</v>
      </c>
      <c r="F24" s="77">
        <f t="shared" si="4"/>
        <v>33866443</v>
      </c>
      <c r="G24" s="77">
        <f t="shared" si="4"/>
        <v>12393281</v>
      </c>
      <c r="H24" s="77">
        <f t="shared" si="4"/>
        <v>744380</v>
      </c>
      <c r="I24" s="77">
        <f t="shared" si="4"/>
        <v>47004104</v>
      </c>
      <c r="J24" s="77">
        <f t="shared" si="4"/>
        <v>104507280</v>
      </c>
      <c r="K24" s="77">
        <f t="shared" si="4"/>
        <v>-5626619</v>
      </c>
      <c r="L24" s="77">
        <f t="shared" si="4"/>
        <v>20113604</v>
      </c>
      <c r="M24" s="77">
        <f t="shared" si="4"/>
        <v>118994265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165998369</v>
      </c>
      <c r="W24" s="77">
        <f t="shared" si="4"/>
        <v>-1366050</v>
      </c>
      <c r="X24" s="77">
        <f t="shared" si="4"/>
        <v>167364419</v>
      </c>
      <c r="Y24" s="78">
        <f>+IF(W24&lt;&gt;0,(X24/W24)*100,0)</f>
        <v>-12251.705208447715</v>
      </c>
      <c r="Z24" s="79">
        <f t="shared" si="4"/>
        <v>-1672823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22587121</v>
      </c>
      <c r="C27" s="22">
        <v>0</v>
      </c>
      <c r="D27" s="99">
        <v>25388550</v>
      </c>
      <c r="E27" s="100">
        <v>25388550</v>
      </c>
      <c r="F27" s="100">
        <v>1124414</v>
      </c>
      <c r="G27" s="100">
        <v>1237415</v>
      </c>
      <c r="H27" s="100">
        <v>0</v>
      </c>
      <c r="I27" s="100">
        <v>2361829</v>
      </c>
      <c r="J27" s="100">
        <v>1501218</v>
      </c>
      <c r="K27" s="100">
        <v>3745592</v>
      </c>
      <c r="L27" s="100">
        <v>1848393</v>
      </c>
      <c r="M27" s="100">
        <v>7095203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9457032</v>
      </c>
      <c r="W27" s="100">
        <v>12694275</v>
      </c>
      <c r="X27" s="100">
        <v>-3237243</v>
      </c>
      <c r="Y27" s="101">
        <v>-25.5</v>
      </c>
      <c r="Z27" s="102">
        <v>25388550</v>
      </c>
    </row>
    <row r="28" spans="1:26" ht="12.75">
      <c r="A28" s="103" t="s">
        <v>46</v>
      </c>
      <c r="B28" s="19">
        <v>21103336</v>
      </c>
      <c r="C28" s="19">
        <v>0</v>
      </c>
      <c r="D28" s="59">
        <v>19241550</v>
      </c>
      <c r="E28" s="60">
        <v>19241550</v>
      </c>
      <c r="F28" s="60">
        <v>1124414</v>
      </c>
      <c r="G28" s="60">
        <v>1107300</v>
      </c>
      <c r="H28" s="60">
        <v>0</v>
      </c>
      <c r="I28" s="60">
        <v>2231714</v>
      </c>
      <c r="J28" s="60">
        <v>1501218</v>
      </c>
      <c r="K28" s="60">
        <v>3731293</v>
      </c>
      <c r="L28" s="60">
        <v>1848393</v>
      </c>
      <c r="M28" s="60">
        <v>7080904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9312618</v>
      </c>
      <c r="W28" s="60">
        <v>9620775</v>
      </c>
      <c r="X28" s="60">
        <v>-308157</v>
      </c>
      <c r="Y28" s="61">
        <v>-3.2</v>
      </c>
      <c r="Z28" s="62">
        <v>19241550</v>
      </c>
    </row>
    <row r="29" spans="1:26" ht="12.75">
      <c r="A29" s="58" t="s">
        <v>284</v>
      </c>
      <c r="B29" s="19">
        <v>16313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1467472</v>
      </c>
      <c r="C31" s="19">
        <v>0</v>
      </c>
      <c r="D31" s="59">
        <v>6147000</v>
      </c>
      <c r="E31" s="60">
        <v>6147000</v>
      </c>
      <c r="F31" s="60">
        <v>0</v>
      </c>
      <c r="G31" s="60">
        <v>130115</v>
      </c>
      <c r="H31" s="60">
        <v>0</v>
      </c>
      <c r="I31" s="60">
        <v>130115</v>
      </c>
      <c r="J31" s="60">
        <v>0</v>
      </c>
      <c r="K31" s="60">
        <v>14299</v>
      </c>
      <c r="L31" s="60">
        <v>0</v>
      </c>
      <c r="M31" s="60">
        <v>14299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144414</v>
      </c>
      <c r="W31" s="60">
        <v>3073500</v>
      </c>
      <c r="X31" s="60">
        <v>-2929086</v>
      </c>
      <c r="Y31" s="61">
        <v>-95.3</v>
      </c>
      <c r="Z31" s="62">
        <v>6147000</v>
      </c>
    </row>
    <row r="32" spans="1:26" ht="12.75">
      <c r="A32" s="70" t="s">
        <v>54</v>
      </c>
      <c r="B32" s="22">
        <f>SUM(B28:B31)</f>
        <v>22587121</v>
      </c>
      <c r="C32" s="22">
        <f>SUM(C28:C31)</f>
        <v>0</v>
      </c>
      <c r="D32" s="99">
        <f aca="true" t="shared" si="5" ref="D32:Z32">SUM(D28:D31)</f>
        <v>25388550</v>
      </c>
      <c r="E32" s="100">
        <f t="shared" si="5"/>
        <v>25388550</v>
      </c>
      <c r="F32" s="100">
        <f t="shared" si="5"/>
        <v>1124414</v>
      </c>
      <c r="G32" s="100">
        <f t="shared" si="5"/>
        <v>1237415</v>
      </c>
      <c r="H32" s="100">
        <f t="shared" si="5"/>
        <v>0</v>
      </c>
      <c r="I32" s="100">
        <f t="shared" si="5"/>
        <v>2361829</v>
      </c>
      <c r="J32" s="100">
        <f t="shared" si="5"/>
        <v>1501218</v>
      </c>
      <c r="K32" s="100">
        <f t="shared" si="5"/>
        <v>3745592</v>
      </c>
      <c r="L32" s="100">
        <f t="shared" si="5"/>
        <v>1848393</v>
      </c>
      <c r="M32" s="100">
        <f t="shared" si="5"/>
        <v>7095203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9457032</v>
      </c>
      <c r="W32" s="100">
        <f t="shared" si="5"/>
        <v>12694275</v>
      </c>
      <c r="X32" s="100">
        <f t="shared" si="5"/>
        <v>-3237243</v>
      </c>
      <c r="Y32" s="101">
        <f>+IF(W32&lt;&gt;0,(X32/W32)*100,0)</f>
        <v>-25.501598161375895</v>
      </c>
      <c r="Z32" s="102">
        <f t="shared" si="5"/>
        <v>25388550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65027475</v>
      </c>
      <c r="C35" s="19">
        <v>0</v>
      </c>
      <c r="D35" s="59">
        <v>59328489</v>
      </c>
      <c r="E35" s="60">
        <v>59328489</v>
      </c>
      <c r="F35" s="60">
        <v>65027475</v>
      </c>
      <c r="G35" s="60">
        <v>65027475</v>
      </c>
      <c r="H35" s="60">
        <v>93837295</v>
      </c>
      <c r="I35" s="60">
        <v>93837295</v>
      </c>
      <c r="J35" s="60">
        <v>-1349136410</v>
      </c>
      <c r="K35" s="60">
        <v>96561398</v>
      </c>
      <c r="L35" s="60">
        <v>94353996</v>
      </c>
      <c r="M35" s="60">
        <v>94353996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94353996</v>
      </c>
      <c r="W35" s="60">
        <v>29664245</v>
      </c>
      <c r="X35" s="60">
        <v>64689751</v>
      </c>
      <c r="Y35" s="61">
        <v>218.07</v>
      </c>
      <c r="Z35" s="62">
        <v>59328489</v>
      </c>
    </row>
    <row r="36" spans="1:26" ht="12.75">
      <c r="A36" s="58" t="s">
        <v>57</v>
      </c>
      <c r="B36" s="19">
        <v>337753590</v>
      </c>
      <c r="C36" s="19">
        <v>0</v>
      </c>
      <c r="D36" s="59">
        <v>333553213</v>
      </c>
      <c r="E36" s="60">
        <v>333553213</v>
      </c>
      <c r="F36" s="60">
        <v>337753590</v>
      </c>
      <c r="G36" s="60">
        <v>337753590</v>
      </c>
      <c r="H36" s="60">
        <v>341161078</v>
      </c>
      <c r="I36" s="60">
        <v>341161078</v>
      </c>
      <c r="J36" s="60">
        <v>29599902931</v>
      </c>
      <c r="K36" s="60">
        <v>346938983</v>
      </c>
      <c r="L36" s="60">
        <v>349518964</v>
      </c>
      <c r="M36" s="60">
        <v>349518964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349518964</v>
      </c>
      <c r="W36" s="60">
        <v>166776607</v>
      </c>
      <c r="X36" s="60">
        <v>182742357</v>
      </c>
      <c r="Y36" s="61">
        <v>109.57</v>
      </c>
      <c r="Z36" s="62">
        <v>333553213</v>
      </c>
    </row>
    <row r="37" spans="1:26" ht="12.75">
      <c r="A37" s="58" t="s">
        <v>58</v>
      </c>
      <c r="B37" s="19">
        <v>27487920</v>
      </c>
      <c r="C37" s="19">
        <v>0</v>
      </c>
      <c r="D37" s="59">
        <v>21820400</v>
      </c>
      <c r="E37" s="60">
        <v>21820400</v>
      </c>
      <c r="F37" s="60">
        <v>27487920</v>
      </c>
      <c r="G37" s="60">
        <v>27487920</v>
      </c>
      <c r="H37" s="60">
        <v>11430135</v>
      </c>
      <c r="I37" s="60">
        <v>11430135</v>
      </c>
      <c r="J37" s="60">
        <v>-1989482078</v>
      </c>
      <c r="K37" s="60">
        <v>23167328</v>
      </c>
      <c r="L37" s="60">
        <v>3816842</v>
      </c>
      <c r="M37" s="60">
        <v>3816842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3816842</v>
      </c>
      <c r="W37" s="60">
        <v>10910200</v>
      </c>
      <c r="X37" s="60">
        <v>-7093358</v>
      </c>
      <c r="Y37" s="61">
        <v>-65.02</v>
      </c>
      <c r="Z37" s="62">
        <v>21820400</v>
      </c>
    </row>
    <row r="38" spans="1:26" ht="12.75">
      <c r="A38" s="58" t="s">
        <v>59</v>
      </c>
      <c r="B38" s="19">
        <v>16984399</v>
      </c>
      <c r="C38" s="19">
        <v>0</v>
      </c>
      <c r="D38" s="59">
        <v>0</v>
      </c>
      <c r="E38" s="60">
        <v>0</v>
      </c>
      <c r="F38" s="60">
        <v>16984399</v>
      </c>
      <c r="G38" s="60">
        <v>16984399</v>
      </c>
      <c r="H38" s="60">
        <v>17419024</v>
      </c>
      <c r="I38" s="60">
        <v>17419024</v>
      </c>
      <c r="J38" s="60">
        <v>60446938</v>
      </c>
      <c r="K38" s="60">
        <v>17419024</v>
      </c>
      <c r="L38" s="60">
        <v>17419024</v>
      </c>
      <c r="M38" s="60">
        <v>17419024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17419024</v>
      </c>
      <c r="W38" s="60"/>
      <c r="X38" s="60">
        <v>17419024</v>
      </c>
      <c r="Y38" s="61">
        <v>0</v>
      </c>
      <c r="Z38" s="62">
        <v>0</v>
      </c>
    </row>
    <row r="39" spans="1:26" ht="12.75">
      <c r="A39" s="58" t="s">
        <v>60</v>
      </c>
      <c r="B39" s="19">
        <v>358308746</v>
      </c>
      <c r="C39" s="19">
        <v>0</v>
      </c>
      <c r="D39" s="59">
        <v>371061302</v>
      </c>
      <c r="E39" s="60">
        <v>371061302</v>
      </c>
      <c r="F39" s="60">
        <v>358308746</v>
      </c>
      <c r="G39" s="60">
        <v>358308746</v>
      </c>
      <c r="H39" s="60">
        <v>406149214</v>
      </c>
      <c r="I39" s="60">
        <v>406149214</v>
      </c>
      <c r="J39" s="60">
        <v>30179801661</v>
      </c>
      <c r="K39" s="60">
        <v>402914029</v>
      </c>
      <c r="L39" s="60">
        <v>422637094</v>
      </c>
      <c r="M39" s="60">
        <v>422637094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422637094</v>
      </c>
      <c r="W39" s="60">
        <v>185530651</v>
      </c>
      <c r="X39" s="60">
        <v>237106443</v>
      </c>
      <c r="Y39" s="61">
        <v>127.8</v>
      </c>
      <c r="Z39" s="62">
        <v>371061302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30486925</v>
      </c>
      <c r="C42" s="19">
        <v>0</v>
      </c>
      <c r="D42" s="59">
        <v>17773034</v>
      </c>
      <c r="E42" s="60">
        <v>17773034</v>
      </c>
      <c r="F42" s="60">
        <v>6747846</v>
      </c>
      <c r="G42" s="60">
        <v>-996052</v>
      </c>
      <c r="H42" s="60">
        <v>653072</v>
      </c>
      <c r="I42" s="60">
        <v>6404866</v>
      </c>
      <c r="J42" s="60">
        <v>96505931</v>
      </c>
      <c r="K42" s="60">
        <v>-5715961</v>
      </c>
      <c r="L42" s="60">
        <v>20024307</v>
      </c>
      <c r="M42" s="60">
        <v>110814277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117219143</v>
      </c>
      <c r="W42" s="60">
        <v>-19177143</v>
      </c>
      <c r="X42" s="60">
        <v>136396286</v>
      </c>
      <c r="Y42" s="61">
        <v>-711.24</v>
      </c>
      <c r="Z42" s="62">
        <v>17773034</v>
      </c>
    </row>
    <row r="43" spans="1:26" ht="12.75">
      <c r="A43" s="58" t="s">
        <v>63</v>
      </c>
      <c r="B43" s="19">
        <v>-22587122</v>
      </c>
      <c r="C43" s="19">
        <v>0</v>
      </c>
      <c r="D43" s="59">
        <v>-25388550</v>
      </c>
      <c r="E43" s="60">
        <v>-25388550</v>
      </c>
      <c r="F43" s="60">
        <v>-2173490</v>
      </c>
      <c r="G43" s="60">
        <v>-1237415</v>
      </c>
      <c r="H43" s="60">
        <v>0</v>
      </c>
      <c r="I43" s="60">
        <v>-3410905</v>
      </c>
      <c r="J43" s="60">
        <v>-217645775</v>
      </c>
      <c r="K43" s="60">
        <v>-1034428</v>
      </c>
      <c r="L43" s="60">
        <v>-1105772</v>
      </c>
      <c r="M43" s="60">
        <v>-219785975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-223196880</v>
      </c>
      <c r="W43" s="60">
        <v>-12696000</v>
      </c>
      <c r="X43" s="60">
        <v>-210500880</v>
      </c>
      <c r="Y43" s="61">
        <v>1658.01</v>
      </c>
      <c r="Z43" s="62">
        <v>-25388550</v>
      </c>
    </row>
    <row r="44" spans="1:26" ht="12.75">
      <c r="A44" s="58" t="s">
        <v>64</v>
      </c>
      <c r="B44" s="19">
        <v>-34669</v>
      </c>
      <c r="C44" s="19">
        <v>0</v>
      </c>
      <c r="D44" s="59">
        <v>0</v>
      </c>
      <c r="E44" s="60">
        <v>0</v>
      </c>
      <c r="F44" s="60">
        <v>9601063</v>
      </c>
      <c r="G44" s="60">
        <v>0</v>
      </c>
      <c r="H44" s="60">
        <v>0</v>
      </c>
      <c r="I44" s="60">
        <v>9601063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9601063</v>
      </c>
      <c r="W44" s="60"/>
      <c r="X44" s="60">
        <v>9601063</v>
      </c>
      <c r="Y44" s="61">
        <v>0</v>
      </c>
      <c r="Z44" s="62">
        <v>0</v>
      </c>
    </row>
    <row r="45" spans="1:26" ht="12.75">
      <c r="A45" s="70" t="s">
        <v>65</v>
      </c>
      <c r="B45" s="22">
        <v>39964521</v>
      </c>
      <c r="C45" s="22">
        <v>0</v>
      </c>
      <c r="D45" s="99">
        <v>19684484</v>
      </c>
      <c r="E45" s="100">
        <v>19684484</v>
      </c>
      <c r="F45" s="100">
        <v>54139940</v>
      </c>
      <c r="G45" s="100">
        <v>51906473</v>
      </c>
      <c r="H45" s="100">
        <v>52559545</v>
      </c>
      <c r="I45" s="100">
        <v>52559545</v>
      </c>
      <c r="J45" s="100">
        <v>-68580299</v>
      </c>
      <c r="K45" s="100">
        <v>-75330688</v>
      </c>
      <c r="L45" s="100">
        <v>-56412153</v>
      </c>
      <c r="M45" s="100">
        <v>-56412153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-56412153</v>
      </c>
      <c r="W45" s="100">
        <v>-4573143</v>
      </c>
      <c r="X45" s="100">
        <v>-51839010</v>
      </c>
      <c r="Y45" s="101">
        <v>1133.55</v>
      </c>
      <c r="Z45" s="102">
        <v>19684484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938802</v>
      </c>
      <c r="C49" s="52">
        <v>0</v>
      </c>
      <c r="D49" s="129">
        <v>711995</v>
      </c>
      <c r="E49" s="54">
        <v>692111</v>
      </c>
      <c r="F49" s="54">
        <v>0</v>
      </c>
      <c r="G49" s="54">
        <v>0</v>
      </c>
      <c r="H49" s="54">
        <v>0</v>
      </c>
      <c r="I49" s="54">
        <v>717314</v>
      </c>
      <c r="J49" s="54">
        <v>0</v>
      </c>
      <c r="K49" s="54">
        <v>0</v>
      </c>
      <c r="L49" s="54">
        <v>0</v>
      </c>
      <c r="M49" s="54">
        <v>9051213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239802</v>
      </c>
      <c r="W49" s="54">
        <v>4521461</v>
      </c>
      <c r="X49" s="54">
        <v>12467400</v>
      </c>
      <c r="Y49" s="54">
        <v>29340098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70.63566227986986</v>
      </c>
      <c r="C58" s="5">
        <f>IF(C67=0,0,+(C76/C67)*100)</f>
        <v>0</v>
      </c>
      <c r="D58" s="6">
        <f aca="true" t="shared" si="6" ref="D58:Z58">IF(D67=0,0,+(D76/D67)*100)</f>
        <v>89.84303622316112</v>
      </c>
      <c r="E58" s="7">
        <f t="shared" si="6"/>
        <v>89.84303622316112</v>
      </c>
      <c r="F58" s="7">
        <f t="shared" si="6"/>
        <v>0.312094195702703</v>
      </c>
      <c r="G58" s="7">
        <f t="shared" si="6"/>
        <v>99.12499464813152</v>
      </c>
      <c r="H58" s="7">
        <f t="shared" si="6"/>
        <v>90.21571756012305</v>
      </c>
      <c r="I58" s="7">
        <f t="shared" si="6"/>
        <v>97.61002253005614</v>
      </c>
      <c r="J58" s="7">
        <f t="shared" si="6"/>
        <v>91.01339503933639</v>
      </c>
      <c r="K58" s="7">
        <f t="shared" si="6"/>
        <v>89.03684979077957</v>
      </c>
      <c r="L58" s="7">
        <f t="shared" si="6"/>
        <v>90.26981733229309</v>
      </c>
      <c r="M58" s="7">
        <f t="shared" si="6"/>
        <v>90.9881314618938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91.73074837932145</v>
      </c>
      <c r="W58" s="7">
        <f t="shared" si="6"/>
        <v>125.42732238956835</v>
      </c>
      <c r="X58" s="7">
        <f t="shared" si="6"/>
        <v>0</v>
      </c>
      <c r="Y58" s="7">
        <f t="shared" si="6"/>
        <v>0</v>
      </c>
      <c r="Z58" s="8">
        <f t="shared" si="6"/>
        <v>89.84303622316112</v>
      </c>
    </row>
    <row r="59" spans="1:26" ht="12.75">
      <c r="A59" s="37" t="s">
        <v>31</v>
      </c>
      <c r="B59" s="9">
        <f aca="true" t="shared" si="7" ref="B59:Z66">IF(B68=0,0,+(B77/B68)*100)</f>
        <v>54.356437028965146</v>
      </c>
      <c r="C59" s="9">
        <f t="shared" si="7"/>
        <v>0</v>
      </c>
      <c r="D59" s="2">
        <f t="shared" si="7"/>
        <v>89.99995511224184</v>
      </c>
      <c r="E59" s="10">
        <f t="shared" si="7"/>
        <v>89.99995511224184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111.6356055129758</v>
      </c>
      <c r="X59" s="10">
        <f t="shared" si="7"/>
        <v>0</v>
      </c>
      <c r="Y59" s="10">
        <f t="shared" si="7"/>
        <v>0</v>
      </c>
      <c r="Z59" s="11">
        <f t="shared" si="7"/>
        <v>89.99995511224184</v>
      </c>
    </row>
    <row r="60" spans="1:26" ht="12.75">
      <c r="A60" s="38" t="s">
        <v>32</v>
      </c>
      <c r="B60" s="12">
        <f t="shared" si="7"/>
        <v>301.02437353315617</v>
      </c>
      <c r="C60" s="12">
        <f t="shared" si="7"/>
        <v>0</v>
      </c>
      <c r="D60" s="3">
        <f t="shared" si="7"/>
        <v>90</v>
      </c>
      <c r="E60" s="13">
        <f t="shared" si="7"/>
        <v>90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-109.92599999999999</v>
      </c>
      <c r="X60" s="13">
        <f t="shared" si="7"/>
        <v>0</v>
      </c>
      <c r="Y60" s="13">
        <f t="shared" si="7"/>
        <v>0</v>
      </c>
      <c r="Z60" s="14">
        <f t="shared" si="7"/>
        <v>90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301.02437353315617</v>
      </c>
      <c r="C64" s="12">
        <f t="shared" si="7"/>
        <v>0</v>
      </c>
      <c r="D64" s="3">
        <f t="shared" si="7"/>
        <v>90</v>
      </c>
      <c r="E64" s="13">
        <f t="shared" si="7"/>
        <v>90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90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15120828</v>
      </c>
      <c r="C67" s="24"/>
      <c r="D67" s="25">
        <v>17206008</v>
      </c>
      <c r="E67" s="26">
        <v>17206008</v>
      </c>
      <c r="F67" s="26">
        <v>91639</v>
      </c>
      <c r="G67" s="26">
        <v>10440279</v>
      </c>
      <c r="H67" s="26">
        <v>933211</v>
      </c>
      <c r="I67" s="26">
        <v>11465129</v>
      </c>
      <c r="J67" s="26">
        <v>89036394</v>
      </c>
      <c r="K67" s="26">
        <v>814930</v>
      </c>
      <c r="L67" s="26">
        <v>917732</v>
      </c>
      <c r="M67" s="26">
        <v>90769056</v>
      </c>
      <c r="N67" s="26"/>
      <c r="O67" s="26"/>
      <c r="P67" s="26"/>
      <c r="Q67" s="26"/>
      <c r="R67" s="26"/>
      <c r="S67" s="26"/>
      <c r="T67" s="26"/>
      <c r="U67" s="26"/>
      <c r="V67" s="26">
        <v>102234185</v>
      </c>
      <c r="W67" s="26">
        <v>7087506</v>
      </c>
      <c r="X67" s="26"/>
      <c r="Y67" s="25"/>
      <c r="Z67" s="27">
        <v>17206008</v>
      </c>
    </row>
    <row r="68" spans="1:26" ht="12.75" hidden="1">
      <c r="A68" s="37" t="s">
        <v>31</v>
      </c>
      <c r="B68" s="19">
        <v>14007456</v>
      </c>
      <c r="C68" s="19"/>
      <c r="D68" s="20">
        <v>16040008</v>
      </c>
      <c r="E68" s="21">
        <v>16040008</v>
      </c>
      <c r="F68" s="21">
        <v>-11106</v>
      </c>
      <c r="G68" s="21">
        <v>10336748</v>
      </c>
      <c r="H68" s="21">
        <v>828984</v>
      </c>
      <c r="I68" s="21">
        <v>11154626</v>
      </c>
      <c r="J68" s="21">
        <v>79780233</v>
      </c>
      <c r="K68" s="21">
        <v>711670</v>
      </c>
      <c r="L68" s="21">
        <v>814424</v>
      </c>
      <c r="M68" s="21">
        <v>81306327</v>
      </c>
      <c r="N68" s="21"/>
      <c r="O68" s="21"/>
      <c r="P68" s="21"/>
      <c r="Q68" s="21"/>
      <c r="R68" s="21"/>
      <c r="S68" s="21"/>
      <c r="T68" s="21"/>
      <c r="U68" s="21"/>
      <c r="V68" s="21">
        <v>92460953</v>
      </c>
      <c r="W68" s="21">
        <v>7520004</v>
      </c>
      <c r="X68" s="21"/>
      <c r="Y68" s="20"/>
      <c r="Z68" s="23">
        <v>16040008</v>
      </c>
    </row>
    <row r="69" spans="1:26" ht="12.75" hidden="1">
      <c r="A69" s="38" t="s">
        <v>32</v>
      </c>
      <c r="B69" s="19">
        <v>1018769</v>
      </c>
      <c r="C69" s="19"/>
      <c r="D69" s="20">
        <v>1136000</v>
      </c>
      <c r="E69" s="21">
        <v>1136000</v>
      </c>
      <c r="F69" s="21">
        <v>91353</v>
      </c>
      <c r="G69" s="21">
        <v>91353</v>
      </c>
      <c r="H69" s="21">
        <v>91308</v>
      </c>
      <c r="I69" s="21">
        <v>274014</v>
      </c>
      <c r="J69" s="21">
        <v>8001349</v>
      </c>
      <c r="K69" s="21">
        <v>89342</v>
      </c>
      <c r="L69" s="21">
        <v>89297</v>
      </c>
      <c r="M69" s="21">
        <v>8179988</v>
      </c>
      <c r="N69" s="21"/>
      <c r="O69" s="21"/>
      <c r="P69" s="21"/>
      <c r="Q69" s="21"/>
      <c r="R69" s="21"/>
      <c r="S69" s="21"/>
      <c r="T69" s="21"/>
      <c r="U69" s="21"/>
      <c r="V69" s="21">
        <v>8454002</v>
      </c>
      <c r="W69" s="21">
        <v>-450000</v>
      </c>
      <c r="X69" s="21"/>
      <c r="Y69" s="20"/>
      <c r="Z69" s="23">
        <v>1136000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-450000</v>
      </c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1018769</v>
      </c>
      <c r="C73" s="19"/>
      <c r="D73" s="20">
        <v>1136000</v>
      </c>
      <c r="E73" s="21">
        <v>1136000</v>
      </c>
      <c r="F73" s="21">
        <v>91353</v>
      </c>
      <c r="G73" s="21">
        <v>91353</v>
      </c>
      <c r="H73" s="21">
        <v>91308</v>
      </c>
      <c r="I73" s="21">
        <v>274014</v>
      </c>
      <c r="J73" s="21">
        <v>8001349</v>
      </c>
      <c r="K73" s="21">
        <v>89342</v>
      </c>
      <c r="L73" s="21">
        <v>89297</v>
      </c>
      <c r="M73" s="21">
        <v>8179988</v>
      </c>
      <c r="N73" s="21"/>
      <c r="O73" s="21"/>
      <c r="P73" s="21"/>
      <c r="Q73" s="21"/>
      <c r="R73" s="21"/>
      <c r="S73" s="21"/>
      <c r="T73" s="21"/>
      <c r="U73" s="21"/>
      <c r="V73" s="21">
        <v>8454002</v>
      </c>
      <c r="W73" s="21"/>
      <c r="X73" s="21"/>
      <c r="Y73" s="20"/>
      <c r="Z73" s="23">
        <v>1136000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94603</v>
      </c>
      <c r="C75" s="28"/>
      <c r="D75" s="29">
        <v>30000</v>
      </c>
      <c r="E75" s="30">
        <v>30000</v>
      </c>
      <c r="F75" s="30">
        <v>11392</v>
      </c>
      <c r="G75" s="30">
        <v>12178</v>
      </c>
      <c r="H75" s="30">
        <v>12919</v>
      </c>
      <c r="I75" s="30">
        <v>36489</v>
      </c>
      <c r="J75" s="30">
        <v>1254812</v>
      </c>
      <c r="K75" s="30">
        <v>13918</v>
      </c>
      <c r="L75" s="30">
        <v>14011</v>
      </c>
      <c r="M75" s="30">
        <v>1282741</v>
      </c>
      <c r="N75" s="30"/>
      <c r="O75" s="30"/>
      <c r="P75" s="30"/>
      <c r="Q75" s="30"/>
      <c r="R75" s="30"/>
      <c r="S75" s="30"/>
      <c r="T75" s="30"/>
      <c r="U75" s="30"/>
      <c r="V75" s="30">
        <v>1319230</v>
      </c>
      <c r="W75" s="30">
        <v>17502</v>
      </c>
      <c r="X75" s="30"/>
      <c r="Y75" s="29"/>
      <c r="Z75" s="31">
        <v>30000</v>
      </c>
    </row>
    <row r="76" spans="1:26" ht="12.75" hidden="1">
      <c r="A76" s="42" t="s">
        <v>288</v>
      </c>
      <c r="B76" s="32">
        <v>10680697</v>
      </c>
      <c r="C76" s="32"/>
      <c r="D76" s="33">
        <v>15458400</v>
      </c>
      <c r="E76" s="34">
        <v>15458400</v>
      </c>
      <c r="F76" s="34">
        <v>286</v>
      </c>
      <c r="G76" s="34">
        <v>10348926</v>
      </c>
      <c r="H76" s="34">
        <v>841903</v>
      </c>
      <c r="I76" s="34">
        <v>11191115</v>
      </c>
      <c r="J76" s="34">
        <v>81035045</v>
      </c>
      <c r="K76" s="34">
        <v>725588</v>
      </c>
      <c r="L76" s="34">
        <v>828435</v>
      </c>
      <c r="M76" s="34">
        <v>82589068</v>
      </c>
      <c r="N76" s="34"/>
      <c r="O76" s="34"/>
      <c r="P76" s="34"/>
      <c r="Q76" s="34"/>
      <c r="R76" s="34"/>
      <c r="S76" s="34"/>
      <c r="T76" s="34"/>
      <c r="U76" s="34"/>
      <c r="V76" s="34">
        <v>93780183</v>
      </c>
      <c r="W76" s="34">
        <v>8889669</v>
      </c>
      <c r="X76" s="34"/>
      <c r="Y76" s="33"/>
      <c r="Z76" s="35">
        <v>15458400</v>
      </c>
    </row>
    <row r="77" spans="1:26" ht="12.75" hidden="1">
      <c r="A77" s="37" t="s">
        <v>31</v>
      </c>
      <c r="B77" s="19">
        <v>7613954</v>
      </c>
      <c r="C77" s="19"/>
      <c r="D77" s="20">
        <v>14436000</v>
      </c>
      <c r="E77" s="21">
        <v>14436000</v>
      </c>
      <c r="F77" s="21">
        <v>-11106</v>
      </c>
      <c r="G77" s="21">
        <v>10336748</v>
      </c>
      <c r="H77" s="21">
        <v>828984</v>
      </c>
      <c r="I77" s="21">
        <v>11154626</v>
      </c>
      <c r="J77" s="21">
        <v>79780233</v>
      </c>
      <c r="K77" s="21">
        <v>711670</v>
      </c>
      <c r="L77" s="21">
        <v>814424</v>
      </c>
      <c r="M77" s="21">
        <v>81306327</v>
      </c>
      <c r="N77" s="21"/>
      <c r="O77" s="21"/>
      <c r="P77" s="21"/>
      <c r="Q77" s="21"/>
      <c r="R77" s="21"/>
      <c r="S77" s="21"/>
      <c r="T77" s="21"/>
      <c r="U77" s="21"/>
      <c r="V77" s="21">
        <v>92460953</v>
      </c>
      <c r="W77" s="21">
        <v>8395002</v>
      </c>
      <c r="X77" s="21"/>
      <c r="Y77" s="20"/>
      <c r="Z77" s="23">
        <v>14436000</v>
      </c>
    </row>
    <row r="78" spans="1:26" ht="12.75" hidden="1">
      <c r="A78" s="38" t="s">
        <v>32</v>
      </c>
      <c r="B78" s="19">
        <v>3066743</v>
      </c>
      <c r="C78" s="19"/>
      <c r="D78" s="20">
        <v>1022400</v>
      </c>
      <c r="E78" s="21">
        <v>1022400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494667</v>
      </c>
      <c r="X78" s="21"/>
      <c r="Y78" s="20"/>
      <c r="Z78" s="23">
        <v>1022400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3066743</v>
      </c>
      <c r="C82" s="19"/>
      <c r="D82" s="20">
        <v>1022400</v>
      </c>
      <c r="E82" s="21">
        <v>1022400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494667</v>
      </c>
      <c r="X82" s="21"/>
      <c r="Y82" s="20"/>
      <c r="Z82" s="23">
        <v>1022400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>
        <v>11392</v>
      </c>
      <c r="G84" s="30">
        <v>12178</v>
      </c>
      <c r="H84" s="30">
        <v>12919</v>
      </c>
      <c r="I84" s="30">
        <v>36489</v>
      </c>
      <c r="J84" s="30">
        <v>1254812</v>
      </c>
      <c r="K84" s="30">
        <v>13918</v>
      </c>
      <c r="L84" s="30">
        <v>14011</v>
      </c>
      <c r="M84" s="30">
        <v>1282741</v>
      </c>
      <c r="N84" s="30"/>
      <c r="O84" s="30"/>
      <c r="P84" s="30"/>
      <c r="Q84" s="30"/>
      <c r="R84" s="30"/>
      <c r="S84" s="30"/>
      <c r="T84" s="30"/>
      <c r="U84" s="30"/>
      <c r="V84" s="30">
        <v>1319230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40788814</v>
      </c>
      <c r="F5" s="358">
        <f t="shared" si="0"/>
        <v>40788814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20394407</v>
      </c>
      <c r="Y5" s="358">
        <f t="shared" si="0"/>
        <v>-20394407</v>
      </c>
      <c r="Z5" s="359">
        <f>+IF(X5&lt;&gt;0,+(Y5/X5)*100,0)</f>
        <v>-100</v>
      </c>
      <c r="AA5" s="360">
        <f>+AA6+AA8+AA11+AA13+AA15</f>
        <v>40788814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40638814</v>
      </c>
      <c r="F6" s="59">
        <f t="shared" si="1"/>
        <v>40638814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20319407</v>
      </c>
      <c r="Y6" s="59">
        <f t="shared" si="1"/>
        <v>-20319407</v>
      </c>
      <c r="Z6" s="61">
        <f>+IF(X6&lt;&gt;0,+(Y6/X6)*100,0)</f>
        <v>-100</v>
      </c>
      <c r="AA6" s="62">
        <f t="shared" si="1"/>
        <v>40638814</v>
      </c>
    </row>
    <row r="7" spans="1:27" ht="12.75">
      <c r="A7" s="291" t="s">
        <v>230</v>
      </c>
      <c r="B7" s="142"/>
      <c r="C7" s="60"/>
      <c r="D7" s="340"/>
      <c r="E7" s="60">
        <v>40638814</v>
      </c>
      <c r="F7" s="59">
        <v>40638814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20319407</v>
      </c>
      <c r="Y7" s="59">
        <v>-20319407</v>
      </c>
      <c r="Z7" s="61">
        <v>-100</v>
      </c>
      <c r="AA7" s="62">
        <v>40638814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150000</v>
      </c>
      <c r="F11" s="364">
        <f t="shared" si="3"/>
        <v>150000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75000</v>
      </c>
      <c r="Y11" s="364">
        <f t="shared" si="3"/>
        <v>-75000</v>
      </c>
      <c r="Z11" s="365">
        <f>+IF(X11&lt;&gt;0,+(Y11/X11)*100,0)</f>
        <v>-100</v>
      </c>
      <c r="AA11" s="366">
        <f t="shared" si="3"/>
        <v>150000</v>
      </c>
    </row>
    <row r="12" spans="1:27" ht="12.75">
      <c r="A12" s="291" t="s">
        <v>233</v>
      </c>
      <c r="B12" s="136"/>
      <c r="C12" s="60"/>
      <c r="D12" s="340"/>
      <c r="E12" s="60">
        <v>150000</v>
      </c>
      <c r="F12" s="59">
        <v>150000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75000</v>
      </c>
      <c r="Y12" s="59">
        <v>-75000</v>
      </c>
      <c r="Z12" s="61">
        <v>-100</v>
      </c>
      <c r="AA12" s="62">
        <v>150000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289012</v>
      </c>
      <c r="F37" s="345">
        <f t="shared" si="8"/>
        <v>289012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144506</v>
      </c>
      <c r="Y37" s="345">
        <f t="shared" si="8"/>
        <v>-144506</v>
      </c>
      <c r="Z37" s="336">
        <f>+IF(X37&lt;&gt;0,+(Y37/X37)*100,0)</f>
        <v>-100</v>
      </c>
      <c r="AA37" s="350">
        <f t="shared" si="8"/>
        <v>289012</v>
      </c>
    </row>
    <row r="38" spans="1:27" ht="12.75">
      <c r="A38" s="361" t="s">
        <v>214</v>
      </c>
      <c r="B38" s="142"/>
      <c r="C38" s="60"/>
      <c r="D38" s="340"/>
      <c r="E38" s="60">
        <v>289012</v>
      </c>
      <c r="F38" s="59">
        <v>289012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144506</v>
      </c>
      <c r="Y38" s="59">
        <v>-144506</v>
      </c>
      <c r="Z38" s="61">
        <v>-100</v>
      </c>
      <c r="AA38" s="62">
        <v>289012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4641638</v>
      </c>
      <c r="F40" s="345">
        <f t="shared" si="9"/>
        <v>4641638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2320819</v>
      </c>
      <c r="Y40" s="345">
        <f t="shared" si="9"/>
        <v>-2320819</v>
      </c>
      <c r="Z40" s="336">
        <f>+IF(X40&lt;&gt;0,+(Y40/X40)*100,0)</f>
        <v>-100</v>
      </c>
      <c r="AA40" s="350">
        <f>SUM(AA41:AA49)</f>
        <v>4641638</v>
      </c>
    </row>
    <row r="41" spans="1:27" ht="12.75">
      <c r="A41" s="361" t="s">
        <v>249</v>
      </c>
      <c r="B41" s="142"/>
      <c r="C41" s="362"/>
      <c r="D41" s="363"/>
      <c r="E41" s="362">
        <v>4298934</v>
      </c>
      <c r="F41" s="364">
        <v>4298934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2149467</v>
      </c>
      <c r="Y41" s="364">
        <v>-2149467</v>
      </c>
      <c r="Z41" s="365">
        <v>-100</v>
      </c>
      <c r="AA41" s="366">
        <v>4298934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237704</v>
      </c>
      <c r="F43" s="370">
        <v>237704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118852</v>
      </c>
      <c r="Y43" s="370">
        <v>-118852</v>
      </c>
      <c r="Z43" s="371">
        <v>-100</v>
      </c>
      <c r="AA43" s="303">
        <v>237704</v>
      </c>
    </row>
    <row r="44" spans="1:27" ht="12.75">
      <c r="A44" s="361" t="s">
        <v>252</v>
      </c>
      <c r="B44" s="136"/>
      <c r="C44" s="60"/>
      <c r="D44" s="368"/>
      <c r="E44" s="54">
        <v>105000</v>
      </c>
      <c r="F44" s="53">
        <v>105000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52500</v>
      </c>
      <c r="Y44" s="53">
        <v>-52500</v>
      </c>
      <c r="Z44" s="94">
        <v>-100</v>
      </c>
      <c r="AA44" s="95">
        <v>105000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45719464</v>
      </c>
      <c r="F60" s="264">
        <f t="shared" si="14"/>
        <v>45719464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22859732</v>
      </c>
      <c r="Y60" s="264">
        <f t="shared" si="14"/>
        <v>-22859732</v>
      </c>
      <c r="Z60" s="337">
        <f>+IF(X60&lt;&gt;0,+(Y60/X60)*100,0)</f>
        <v>-100</v>
      </c>
      <c r="AA60" s="232">
        <f>+AA57+AA54+AA51+AA40+AA37+AA34+AA22+AA5</f>
        <v>45719464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80943611</v>
      </c>
      <c r="D5" s="153">
        <f>SUM(D6:D8)</f>
        <v>0</v>
      </c>
      <c r="E5" s="154">
        <f t="shared" si="0"/>
        <v>101201558</v>
      </c>
      <c r="F5" s="100">
        <f t="shared" si="0"/>
        <v>101201558</v>
      </c>
      <c r="G5" s="100">
        <f t="shared" si="0"/>
        <v>26446816</v>
      </c>
      <c r="H5" s="100">
        <f t="shared" si="0"/>
        <v>12726841</v>
      </c>
      <c r="I5" s="100">
        <f t="shared" si="0"/>
        <v>1386110</v>
      </c>
      <c r="J5" s="100">
        <f t="shared" si="0"/>
        <v>40559767</v>
      </c>
      <c r="K5" s="100">
        <f t="shared" si="0"/>
        <v>106850419</v>
      </c>
      <c r="L5" s="100">
        <f t="shared" si="0"/>
        <v>1201043</v>
      </c>
      <c r="M5" s="100">
        <f t="shared" si="0"/>
        <v>22104644</v>
      </c>
      <c r="N5" s="100">
        <f t="shared" si="0"/>
        <v>130156106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170715873</v>
      </c>
      <c r="X5" s="100">
        <f t="shared" si="0"/>
        <v>40884558</v>
      </c>
      <c r="Y5" s="100">
        <f t="shared" si="0"/>
        <v>129831315</v>
      </c>
      <c r="Z5" s="137">
        <f>+IF(X5&lt;&gt;0,+(Y5/X5)*100,0)</f>
        <v>317.5558728065496</v>
      </c>
      <c r="AA5" s="153">
        <f>SUM(AA6:AA8)</f>
        <v>101201558</v>
      </c>
    </row>
    <row r="6" spans="1:27" ht="12.75">
      <c r="A6" s="138" t="s">
        <v>75</v>
      </c>
      <c r="B6" s="136"/>
      <c r="C6" s="155">
        <v>2749000</v>
      </c>
      <c r="D6" s="155"/>
      <c r="E6" s="156">
        <v>4888000</v>
      </c>
      <c r="F6" s="60">
        <v>4888000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1444002</v>
      </c>
      <c r="Y6" s="60">
        <v>-1444002</v>
      </c>
      <c r="Z6" s="140">
        <v>-100</v>
      </c>
      <c r="AA6" s="155">
        <v>4888000</v>
      </c>
    </row>
    <row r="7" spans="1:27" ht="12.75">
      <c r="A7" s="138" t="s">
        <v>76</v>
      </c>
      <c r="B7" s="136"/>
      <c r="C7" s="157">
        <v>77894334</v>
      </c>
      <c r="D7" s="157"/>
      <c r="E7" s="158">
        <v>96313558</v>
      </c>
      <c r="F7" s="159">
        <v>96313558</v>
      </c>
      <c r="G7" s="159">
        <v>26446816</v>
      </c>
      <c r="H7" s="159">
        <v>12726841</v>
      </c>
      <c r="I7" s="159">
        <v>1386110</v>
      </c>
      <c r="J7" s="159">
        <v>40559767</v>
      </c>
      <c r="K7" s="159">
        <v>106850419</v>
      </c>
      <c r="L7" s="159">
        <v>1201043</v>
      </c>
      <c r="M7" s="159">
        <v>22104644</v>
      </c>
      <c r="N7" s="159">
        <v>130156106</v>
      </c>
      <c r="O7" s="159"/>
      <c r="P7" s="159"/>
      <c r="Q7" s="159"/>
      <c r="R7" s="159"/>
      <c r="S7" s="159"/>
      <c r="T7" s="159"/>
      <c r="U7" s="159"/>
      <c r="V7" s="159"/>
      <c r="W7" s="159">
        <v>170715873</v>
      </c>
      <c r="X7" s="159">
        <v>39440556</v>
      </c>
      <c r="Y7" s="159">
        <v>131275317</v>
      </c>
      <c r="Z7" s="141">
        <v>332.84</v>
      </c>
      <c r="AA7" s="157">
        <v>96313558</v>
      </c>
    </row>
    <row r="8" spans="1:27" ht="12.75">
      <c r="A8" s="138" t="s">
        <v>77</v>
      </c>
      <c r="B8" s="136"/>
      <c r="C8" s="155">
        <v>300277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5640461</v>
      </c>
      <c r="D9" s="153">
        <f>SUM(D10:D14)</f>
        <v>0</v>
      </c>
      <c r="E9" s="154">
        <f t="shared" si="1"/>
        <v>4045000</v>
      </c>
      <c r="F9" s="100">
        <f t="shared" si="1"/>
        <v>4045000</v>
      </c>
      <c r="G9" s="100">
        <f t="shared" si="1"/>
        <v>35715</v>
      </c>
      <c r="H9" s="100">
        <f t="shared" si="1"/>
        <v>31602</v>
      </c>
      <c r="I9" s="100">
        <f t="shared" si="1"/>
        <v>26320</v>
      </c>
      <c r="J9" s="100">
        <f t="shared" si="1"/>
        <v>93637</v>
      </c>
      <c r="K9" s="100">
        <f t="shared" si="1"/>
        <v>28674451</v>
      </c>
      <c r="L9" s="100">
        <f t="shared" si="1"/>
        <v>13353531</v>
      </c>
      <c r="M9" s="100">
        <f t="shared" si="1"/>
        <v>4433172</v>
      </c>
      <c r="N9" s="100">
        <f t="shared" si="1"/>
        <v>46461154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46554791</v>
      </c>
      <c r="X9" s="100">
        <f t="shared" si="1"/>
        <v>1572498</v>
      </c>
      <c r="Y9" s="100">
        <f t="shared" si="1"/>
        <v>44982293</v>
      </c>
      <c r="Z9" s="137">
        <f>+IF(X9&lt;&gt;0,+(Y9/X9)*100,0)</f>
        <v>2860.5628115266286</v>
      </c>
      <c r="AA9" s="153">
        <f>SUM(AA10:AA14)</f>
        <v>4045000</v>
      </c>
    </row>
    <row r="10" spans="1:27" ht="12.75">
      <c r="A10" s="138" t="s">
        <v>79</v>
      </c>
      <c r="B10" s="136"/>
      <c r="C10" s="155">
        <v>1769058</v>
      </c>
      <c r="D10" s="155"/>
      <c r="E10" s="156">
        <v>4038000</v>
      </c>
      <c r="F10" s="60">
        <v>4038000</v>
      </c>
      <c r="G10" s="60">
        <v>35715</v>
      </c>
      <c r="H10" s="60">
        <v>31602</v>
      </c>
      <c r="I10" s="60">
        <v>26320</v>
      </c>
      <c r="J10" s="60">
        <v>93637</v>
      </c>
      <c r="K10" s="60">
        <v>6036306</v>
      </c>
      <c r="L10" s="60">
        <v>36642</v>
      </c>
      <c r="M10" s="60">
        <v>29970</v>
      </c>
      <c r="N10" s="60">
        <v>6102918</v>
      </c>
      <c r="O10" s="60"/>
      <c r="P10" s="60"/>
      <c r="Q10" s="60"/>
      <c r="R10" s="60"/>
      <c r="S10" s="60"/>
      <c r="T10" s="60"/>
      <c r="U10" s="60"/>
      <c r="V10" s="60"/>
      <c r="W10" s="60">
        <v>6196555</v>
      </c>
      <c r="X10" s="60">
        <v>1569000</v>
      </c>
      <c r="Y10" s="60">
        <v>4627555</v>
      </c>
      <c r="Z10" s="140">
        <v>294.94</v>
      </c>
      <c r="AA10" s="155">
        <v>4038000</v>
      </c>
    </row>
    <row r="11" spans="1:27" ht="12.75">
      <c r="A11" s="138" t="s">
        <v>80</v>
      </c>
      <c r="B11" s="136"/>
      <c r="C11" s="155">
        <v>2218332</v>
      </c>
      <c r="D11" s="155"/>
      <c r="E11" s="156">
        <v>7000</v>
      </c>
      <c r="F11" s="60">
        <v>7000</v>
      </c>
      <c r="G11" s="60"/>
      <c r="H11" s="60"/>
      <c r="I11" s="60"/>
      <c r="J11" s="60"/>
      <c r="K11" s="60">
        <v>22638145</v>
      </c>
      <c r="L11" s="60"/>
      <c r="M11" s="60"/>
      <c r="N11" s="60">
        <v>22638145</v>
      </c>
      <c r="O11" s="60"/>
      <c r="P11" s="60"/>
      <c r="Q11" s="60"/>
      <c r="R11" s="60"/>
      <c r="S11" s="60"/>
      <c r="T11" s="60"/>
      <c r="U11" s="60"/>
      <c r="V11" s="60"/>
      <c r="W11" s="60">
        <v>22638145</v>
      </c>
      <c r="X11" s="60">
        <v>3498</v>
      </c>
      <c r="Y11" s="60">
        <v>22634647</v>
      </c>
      <c r="Z11" s="140">
        <v>647073.96</v>
      </c>
      <c r="AA11" s="155">
        <v>7000</v>
      </c>
    </row>
    <row r="12" spans="1:27" ht="12.75">
      <c r="A12" s="138" t="s">
        <v>81</v>
      </c>
      <c r="B12" s="136"/>
      <c r="C12" s="155">
        <v>378018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>
        <v>1275053</v>
      </c>
      <c r="D13" s="155"/>
      <c r="E13" s="156"/>
      <c r="F13" s="60"/>
      <c r="G13" s="60"/>
      <c r="H13" s="60"/>
      <c r="I13" s="60"/>
      <c r="J13" s="60"/>
      <c r="K13" s="60"/>
      <c r="L13" s="60">
        <v>13316889</v>
      </c>
      <c r="M13" s="60">
        <v>4403202</v>
      </c>
      <c r="N13" s="60">
        <v>17720091</v>
      </c>
      <c r="O13" s="60"/>
      <c r="P13" s="60"/>
      <c r="Q13" s="60"/>
      <c r="R13" s="60"/>
      <c r="S13" s="60"/>
      <c r="T13" s="60"/>
      <c r="U13" s="60"/>
      <c r="V13" s="60"/>
      <c r="W13" s="60">
        <v>17720091</v>
      </c>
      <c r="X13" s="60"/>
      <c r="Y13" s="60">
        <v>17720091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12990726</v>
      </c>
      <c r="D15" s="153">
        <f>SUM(D16:D18)</f>
        <v>0</v>
      </c>
      <c r="E15" s="154">
        <f t="shared" si="2"/>
        <v>16348550</v>
      </c>
      <c r="F15" s="100">
        <f t="shared" si="2"/>
        <v>16348550</v>
      </c>
      <c r="G15" s="100">
        <f t="shared" si="2"/>
        <v>9085667</v>
      </c>
      <c r="H15" s="100">
        <f t="shared" si="2"/>
        <v>31772</v>
      </c>
      <c r="I15" s="100">
        <f t="shared" si="2"/>
        <v>66719</v>
      </c>
      <c r="J15" s="100">
        <f t="shared" si="2"/>
        <v>9184158</v>
      </c>
      <c r="K15" s="100">
        <f t="shared" si="2"/>
        <v>181382554</v>
      </c>
      <c r="L15" s="100">
        <f t="shared" si="2"/>
        <v>649800</v>
      </c>
      <c r="M15" s="100">
        <f t="shared" si="2"/>
        <v>7046437</v>
      </c>
      <c r="N15" s="100">
        <f t="shared" si="2"/>
        <v>189078791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198262949</v>
      </c>
      <c r="X15" s="100">
        <f t="shared" si="2"/>
        <v>15771996</v>
      </c>
      <c r="Y15" s="100">
        <f t="shared" si="2"/>
        <v>182490953</v>
      </c>
      <c r="Z15" s="137">
        <f>+IF(X15&lt;&gt;0,+(Y15/X15)*100,0)</f>
        <v>1157.056804985241</v>
      </c>
      <c r="AA15" s="153">
        <f>SUM(AA16:AA18)</f>
        <v>16348550</v>
      </c>
    </row>
    <row r="16" spans="1:27" ht="12.75">
      <c r="A16" s="138" t="s">
        <v>85</v>
      </c>
      <c r="B16" s="136"/>
      <c r="C16" s="155">
        <v>4295311</v>
      </c>
      <c r="D16" s="155"/>
      <c r="E16" s="156">
        <v>4743550</v>
      </c>
      <c r="F16" s="60">
        <v>4743550</v>
      </c>
      <c r="G16" s="60">
        <v>9029977</v>
      </c>
      <c r="H16" s="60">
        <v>14165</v>
      </c>
      <c r="I16" s="60">
        <v>21009</v>
      </c>
      <c r="J16" s="60">
        <v>9065151</v>
      </c>
      <c r="K16" s="60">
        <v>177905164</v>
      </c>
      <c r="L16" s="60">
        <v>612303</v>
      </c>
      <c r="M16" s="60">
        <v>7015319</v>
      </c>
      <c r="N16" s="60">
        <v>185532786</v>
      </c>
      <c r="O16" s="60"/>
      <c r="P16" s="60"/>
      <c r="Q16" s="60"/>
      <c r="R16" s="60"/>
      <c r="S16" s="60"/>
      <c r="T16" s="60"/>
      <c r="U16" s="60"/>
      <c r="V16" s="60"/>
      <c r="W16" s="60">
        <v>194597937</v>
      </c>
      <c r="X16" s="60">
        <v>9969498</v>
      </c>
      <c r="Y16" s="60">
        <v>184628439</v>
      </c>
      <c r="Z16" s="140">
        <v>1851.93</v>
      </c>
      <c r="AA16" s="155">
        <v>4743550</v>
      </c>
    </row>
    <row r="17" spans="1:27" ht="12.75">
      <c r="A17" s="138" t="s">
        <v>86</v>
      </c>
      <c r="B17" s="136"/>
      <c r="C17" s="155">
        <v>8695415</v>
      </c>
      <c r="D17" s="155"/>
      <c r="E17" s="156">
        <v>11605000</v>
      </c>
      <c r="F17" s="60">
        <v>11605000</v>
      </c>
      <c r="G17" s="60">
        <v>55690</v>
      </c>
      <c r="H17" s="60">
        <v>17607</v>
      </c>
      <c r="I17" s="60">
        <v>45710</v>
      </c>
      <c r="J17" s="60">
        <v>119007</v>
      </c>
      <c r="K17" s="60">
        <v>3477390</v>
      </c>
      <c r="L17" s="60">
        <v>37497</v>
      </c>
      <c r="M17" s="60">
        <v>31118</v>
      </c>
      <c r="N17" s="60">
        <v>3546005</v>
      </c>
      <c r="O17" s="60"/>
      <c r="P17" s="60"/>
      <c r="Q17" s="60"/>
      <c r="R17" s="60"/>
      <c r="S17" s="60"/>
      <c r="T17" s="60"/>
      <c r="U17" s="60"/>
      <c r="V17" s="60"/>
      <c r="W17" s="60">
        <v>3665012</v>
      </c>
      <c r="X17" s="60">
        <v>5802498</v>
      </c>
      <c r="Y17" s="60">
        <v>-2137486</v>
      </c>
      <c r="Z17" s="140">
        <v>-36.84</v>
      </c>
      <c r="AA17" s="155">
        <v>11605000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4303559</v>
      </c>
      <c r="D19" s="153">
        <f>SUM(D20:D23)</f>
        <v>0</v>
      </c>
      <c r="E19" s="154">
        <f t="shared" si="3"/>
        <v>1191000</v>
      </c>
      <c r="F19" s="100">
        <f t="shared" si="3"/>
        <v>1191000</v>
      </c>
      <c r="G19" s="100">
        <f t="shared" si="3"/>
        <v>104675</v>
      </c>
      <c r="H19" s="100">
        <f t="shared" si="3"/>
        <v>104428</v>
      </c>
      <c r="I19" s="100">
        <f t="shared" si="3"/>
        <v>106125</v>
      </c>
      <c r="J19" s="100">
        <f t="shared" si="3"/>
        <v>315228</v>
      </c>
      <c r="K19" s="100">
        <f t="shared" si="3"/>
        <v>9470445</v>
      </c>
      <c r="L19" s="100">
        <f t="shared" si="3"/>
        <v>104042</v>
      </c>
      <c r="M19" s="100">
        <f t="shared" si="3"/>
        <v>104826</v>
      </c>
      <c r="N19" s="100">
        <f t="shared" si="3"/>
        <v>9679313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9994541</v>
      </c>
      <c r="X19" s="100">
        <f t="shared" si="3"/>
        <v>595506</v>
      </c>
      <c r="Y19" s="100">
        <f t="shared" si="3"/>
        <v>9399035</v>
      </c>
      <c r="Z19" s="137">
        <f>+IF(X19&lt;&gt;0,+(Y19/X19)*100,0)</f>
        <v>1578.3275063559395</v>
      </c>
      <c r="AA19" s="153">
        <f>SUM(AA20:AA23)</f>
        <v>1191000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4303559</v>
      </c>
      <c r="D23" s="155"/>
      <c r="E23" s="156">
        <v>1191000</v>
      </c>
      <c r="F23" s="60">
        <v>1191000</v>
      </c>
      <c r="G23" s="60">
        <v>104675</v>
      </c>
      <c r="H23" s="60">
        <v>104428</v>
      </c>
      <c r="I23" s="60">
        <v>106125</v>
      </c>
      <c r="J23" s="60">
        <v>315228</v>
      </c>
      <c r="K23" s="60">
        <v>9470445</v>
      </c>
      <c r="L23" s="60">
        <v>104042</v>
      </c>
      <c r="M23" s="60">
        <v>104826</v>
      </c>
      <c r="N23" s="60">
        <v>9679313</v>
      </c>
      <c r="O23" s="60"/>
      <c r="P23" s="60"/>
      <c r="Q23" s="60"/>
      <c r="R23" s="60"/>
      <c r="S23" s="60"/>
      <c r="T23" s="60"/>
      <c r="U23" s="60"/>
      <c r="V23" s="60"/>
      <c r="W23" s="60">
        <v>9994541</v>
      </c>
      <c r="X23" s="60">
        <v>595506</v>
      </c>
      <c r="Y23" s="60">
        <v>9399035</v>
      </c>
      <c r="Z23" s="140">
        <v>1578.33</v>
      </c>
      <c r="AA23" s="155">
        <v>1191000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103878357</v>
      </c>
      <c r="D25" s="168">
        <f>+D5+D9+D15+D19+D24</f>
        <v>0</v>
      </c>
      <c r="E25" s="169">
        <f t="shared" si="4"/>
        <v>122786108</v>
      </c>
      <c r="F25" s="73">
        <f t="shared" si="4"/>
        <v>122786108</v>
      </c>
      <c r="G25" s="73">
        <f t="shared" si="4"/>
        <v>35672873</v>
      </c>
      <c r="H25" s="73">
        <f t="shared" si="4"/>
        <v>12894643</v>
      </c>
      <c r="I25" s="73">
        <f t="shared" si="4"/>
        <v>1585274</v>
      </c>
      <c r="J25" s="73">
        <f t="shared" si="4"/>
        <v>50152790</v>
      </c>
      <c r="K25" s="73">
        <f t="shared" si="4"/>
        <v>326377869</v>
      </c>
      <c r="L25" s="73">
        <f t="shared" si="4"/>
        <v>15308416</v>
      </c>
      <c r="M25" s="73">
        <f t="shared" si="4"/>
        <v>33689079</v>
      </c>
      <c r="N25" s="73">
        <f t="shared" si="4"/>
        <v>375375364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425528154</v>
      </c>
      <c r="X25" s="73">
        <f t="shared" si="4"/>
        <v>58824558</v>
      </c>
      <c r="Y25" s="73">
        <f t="shared" si="4"/>
        <v>366703596</v>
      </c>
      <c r="Z25" s="170">
        <f>+IF(X25&lt;&gt;0,+(Y25/X25)*100,0)</f>
        <v>623.3852126861709</v>
      </c>
      <c r="AA25" s="168">
        <f>+AA5+AA9+AA15+AA19+AA24</f>
        <v>122786108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36283586</v>
      </c>
      <c r="D28" s="153">
        <f>SUM(D29:D31)</f>
        <v>0</v>
      </c>
      <c r="E28" s="154">
        <f t="shared" si="5"/>
        <v>51716608</v>
      </c>
      <c r="F28" s="100">
        <f t="shared" si="5"/>
        <v>51716608</v>
      </c>
      <c r="G28" s="100">
        <f t="shared" si="5"/>
        <v>1123319</v>
      </c>
      <c r="H28" s="100">
        <f t="shared" si="5"/>
        <v>135202</v>
      </c>
      <c r="I28" s="100">
        <f t="shared" si="5"/>
        <v>314332</v>
      </c>
      <c r="J28" s="100">
        <f t="shared" si="5"/>
        <v>1572853</v>
      </c>
      <c r="K28" s="100">
        <f t="shared" si="5"/>
        <v>117315785</v>
      </c>
      <c r="L28" s="100">
        <f t="shared" si="5"/>
        <v>9475355</v>
      </c>
      <c r="M28" s="100">
        <f t="shared" si="5"/>
        <v>3644230</v>
      </c>
      <c r="N28" s="100">
        <f t="shared" si="5"/>
        <v>130435370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132008223</v>
      </c>
      <c r="X28" s="100">
        <f t="shared" si="5"/>
        <v>22943886</v>
      </c>
      <c r="Y28" s="100">
        <f t="shared" si="5"/>
        <v>109064337</v>
      </c>
      <c r="Z28" s="137">
        <f>+IF(X28&lt;&gt;0,+(Y28/X28)*100,0)</f>
        <v>475.3525056740606</v>
      </c>
      <c r="AA28" s="153">
        <f>SUM(AA29:AA31)</f>
        <v>51716608</v>
      </c>
    </row>
    <row r="29" spans="1:27" ht="12.75">
      <c r="A29" s="138" t="s">
        <v>75</v>
      </c>
      <c r="B29" s="136"/>
      <c r="C29" s="155">
        <v>12498821</v>
      </c>
      <c r="D29" s="155"/>
      <c r="E29" s="156">
        <v>18337235</v>
      </c>
      <c r="F29" s="60">
        <v>18337235</v>
      </c>
      <c r="G29" s="60">
        <v>572577</v>
      </c>
      <c r="H29" s="60">
        <v>13249</v>
      </c>
      <c r="I29" s="60">
        <v>94750</v>
      </c>
      <c r="J29" s="60">
        <v>680576</v>
      </c>
      <c r="K29" s="60">
        <v>10774202</v>
      </c>
      <c r="L29" s="60">
        <v>3169021</v>
      </c>
      <c r="M29" s="60">
        <v>964232</v>
      </c>
      <c r="N29" s="60">
        <v>14907455</v>
      </c>
      <c r="O29" s="60"/>
      <c r="P29" s="60"/>
      <c r="Q29" s="60"/>
      <c r="R29" s="60"/>
      <c r="S29" s="60"/>
      <c r="T29" s="60"/>
      <c r="U29" s="60"/>
      <c r="V29" s="60"/>
      <c r="W29" s="60">
        <v>15588031</v>
      </c>
      <c r="X29" s="60">
        <v>6705504</v>
      </c>
      <c r="Y29" s="60">
        <v>8882527</v>
      </c>
      <c r="Z29" s="140">
        <v>132.47</v>
      </c>
      <c r="AA29" s="155">
        <v>18337235</v>
      </c>
    </row>
    <row r="30" spans="1:27" ht="12.75">
      <c r="A30" s="138" t="s">
        <v>76</v>
      </c>
      <c r="B30" s="136"/>
      <c r="C30" s="157">
        <v>14224099</v>
      </c>
      <c r="D30" s="157"/>
      <c r="E30" s="158">
        <v>29789113</v>
      </c>
      <c r="F30" s="159">
        <v>29789113</v>
      </c>
      <c r="G30" s="159">
        <v>550742</v>
      </c>
      <c r="H30" s="159">
        <v>121953</v>
      </c>
      <c r="I30" s="159">
        <v>219582</v>
      </c>
      <c r="J30" s="159">
        <v>892277</v>
      </c>
      <c r="K30" s="159">
        <v>105529116</v>
      </c>
      <c r="L30" s="159">
        <v>4940858</v>
      </c>
      <c r="M30" s="159">
        <v>2315998</v>
      </c>
      <c r="N30" s="159">
        <v>112785972</v>
      </c>
      <c r="O30" s="159"/>
      <c r="P30" s="159"/>
      <c r="Q30" s="159"/>
      <c r="R30" s="159"/>
      <c r="S30" s="159"/>
      <c r="T30" s="159"/>
      <c r="U30" s="159"/>
      <c r="V30" s="159"/>
      <c r="W30" s="159">
        <v>113678249</v>
      </c>
      <c r="X30" s="159">
        <v>16238382</v>
      </c>
      <c r="Y30" s="159">
        <v>97439867</v>
      </c>
      <c r="Z30" s="141">
        <v>600.06</v>
      </c>
      <c r="AA30" s="157">
        <v>29789113</v>
      </c>
    </row>
    <row r="31" spans="1:27" ht="12.75">
      <c r="A31" s="138" t="s">
        <v>77</v>
      </c>
      <c r="B31" s="136"/>
      <c r="C31" s="155">
        <v>9560666</v>
      </c>
      <c r="D31" s="155"/>
      <c r="E31" s="156">
        <v>3590260</v>
      </c>
      <c r="F31" s="60">
        <v>3590260</v>
      </c>
      <c r="G31" s="60"/>
      <c r="H31" s="60"/>
      <c r="I31" s="60"/>
      <c r="J31" s="60"/>
      <c r="K31" s="60">
        <v>1012467</v>
      </c>
      <c r="L31" s="60">
        <v>1365476</v>
      </c>
      <c r="M31" s="60">
        <v>364000</v>
      </c>
      <c r="N31" s="60">
        <v>2741943</v>
      </c>
      <c r="O31" s="60"/>
      <c r="P31" s="60"/>
      <c r="Q31" s="60"/>
      <c r="R31" s="60"/>
      <c r="S31" s="60"/>
      <c r="T31" s="60"/>
      <c r="U31" s="60"/>
      <c r="V31" s="60"/>
      <c r="W31" s="60">
        <v>2741943</v>
      </c>
      <c r="X31" s="60"/>
      <c r="Y31" s="60">
        <v>2741943</v>
      </c>
      <c r="Z31" s="140">
        <v>0</v>
      </c>
      <c r="AA31" s="155">
        <v>3590260</v>
      </c>
    </row>
    <row r="32" spans="1:27" ht="12.75">
      <c r="A32" s="135" t="s">
        <v>78</v>
      </c>
      <c r="B32" s="136"/>
      <c r="C32" s="153">
        <f aca="true" t="shared" si="6" ref="C32:Y32">SUM(C33:C37)</f>
        <v>36666187</v>
      </c>
      <c r="D32" s="153">
        <f>SUM(D33:D37)</f>
        <v>0</v>
      </c>
      <c r="E32" s="154">
        <f t="shared" si="6"/>
        <v>17346194</v>
      </c>
      <c r="F32" s="100">
        <f t="shared" si="6"/>
        <v>17346194</v>
      </c>
      <c r="G32" s="100">
        <f t="shared" si="6"/>
        <v>377384</v>
      </c>
      <c r="H32" s="100">
        <f t="shared" si="6"/>
        <v>141501</v>
      </c>
      <c r="I32" s="100">
        <f t="shared" si="6"/>
        <v>129634</v>
      </c>
      <c r="J32" s="100">
        <f t="shared" si="6"/>
        <v>648519</v>
      </c>
      <c r="K32" s="100">
        <f t="shared" si="6"/>
        <v>34968492</v>
      </c>
      <c r="L32" s="100">
        <f t="shared" si="6"/>
        <v>3672253</v>
      </c>
      <c r="M32" s="100">
        <f t="shared" si="6"/>
        <v>1280682</v>
      </c>
      <c r="N32" s="100">
        <f t="shared" si="6"/>
        <v>39921427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40569946</v>
      </c>
      <c r="X32" s="100">
        <f t="shared" si="6"/>
        <v>8673138</v>
      </c>
      <c r="Y32" s="100">
        <f t="shared" si="6"/>
        <v>31896808</v>
      </c>
      <c r="Z32" s="137">
        <f>+IF(X32&lt;&gt;0,+(Y32/X32)*100,0)</f>
        <v>367.7654846492699</v>
      </c>
      <c r="AA32" s="153">
        <f>SUM(AA33:AA37)</f>
        <v>17346194</v>
      </c>
    </row>
    <row r="33" spans="1:27" ht="12.75">
      <c r="A33" s="138" t="s">
        <v>79</v>
      </c>
      <c r="B33" s="136"/>
      <c r="C33" s="155">
        <v>16642432</v>
      </c>
      <c r="D33" s="155"/>
      <c r="E33" s="156">
        <v>14260851</v>
      </c>
      <c r="F33" s="60">
        <v>14260851</v>
      </c>
      <c r="G33" s="60">
        <v>377384</v>
      </c>
      <c r="H33" s="60">
        <v>141501</v>
      </c>
      <c r="I33" s="60">
        <v>114058</v>
      </c>
      <c r="J33" s="60">
        <v>632943</v>
      </c>
      <c r="K33" s="60">
        <v>33221024</v>
      </c>
      <c r="L33" s="60">
        <v>2615844</v>
      </c>
      <c r="M33" s="60">
        <v>904215</v>
      </c>
      <c r="N33" s="60">
        <v>36741083</v>
      </c>
      <c r="O33" s="60"/>
      <c r="P33" s="60"/>
      <c r="Q33" s="60"/>
      <c r="R33" s="60"/>
      <c r="S33" s="60"/>
      <c r="T33" s="60"/>
      <c r="U33" s="60"/>
      <c r="V33" s="60"/>
      <c r="W33" s="60">
        <v>37374026</v>
      </c>
      <c r="X33" s="60">
        <v>7130460</v>
      </c>
      <c r="Y33" s="60">
        <v>30243566</v>
      </c>
      <c r="Z33" s="140">
        <v>424.15</v>
      </c>
      <c r="AA33" s="155">
        <v>14260851</v>
      </c>
    </row>
    <row r="34" spans="1:27" ht="12.75">
      <c r="A34" s="138" t="s">
        <v>80</v>
      </c>
      <c r="B34" s="136"/>
      <c r="C34" s="155">
        <v>16356327</v>
      </c>
      <c r="D34" s="155"/>
      <c r="E34" s="156">
        <v>2793648</v>
      </c>
      <c r="F34" s="60">
        <v>2793648</v>
      </c>
      <c r="G34" s="60"/>
      <c r="H34" s="60"/>
      <c r="I34" s="60">
        <v>15576</v>
      </c>
      <c r="J34" s="60">
        <v>15576</v>
      </c>
      <c r="K34" s="60">
        <v>1747468</v>
      </c>
      <c r="L34" s="60">
        <v>938367</v>
      </c>
      <c r="M34" s="60">
        <v>337357</v>
      </c>
      <c r="N34" s="60">
        <v>3023192</v>
      </c>
      <c r="O34" s="60"/>
      <c r="P34" s="60"/>
      <c r="Q34" s="60"/>
      <c r="R34" s="60"/>
      <c r="S34" s="60"/>
      <c r="T34" s="60"/>
      <c r="U34" s="60"/>
      <c r="V34" s="60"/>
      <c r="W34" s="60">
        <v>3038768</v>
      </c>
      <c r="X34" s="60">
        <v>1396830</v>
      </c>
      <c r="Y34" s="60">
        <v>1641938</v>
      </c>
      <c r="Z34" s="140">
        <v>117.55</v>
      </c>
      <c r="AA34" s="155">
        <v>2793648</v>
      </c>
    </row>
    <row r="35" spans="1:27" ht="12.75">
      <c r="A35" s="138" t="s">
        <v>81</v>
      </c>
      <c r="B35" s="136"/>
      <c r="C35" s="155">
        <v>3417456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>
        <v>249972</v>
      </c>
      <c r="D36" s="155"/>
      <c r="E36" s="156">
        <v>291695</v>
      </c>
      <c r="F36" s="60">
        <v>291695</v>
      </c>
      <c r="G36" s="60"/>
      <c r="H36" s="60"/>
      <c r="I36" s="60"/>
      <c r="J36" s="60"/>
      <c r="K36" s="60"/>
      <c r="L36" s="60">
        <v>118042</v>
      </c>
      <c r="M36" s="60">
        <v>39110</v>
      </c>
      <c r="N36" s="60">
        <v>157152</v>
      </c>
      <c r="O36" s="60"/>
      <c r="P36" s="60"/>
      <c r="Q36" s="60"/>
      <c r="R36" s="60"/>
      <c r="S36" s="60"/>
      <c r="T36" s="60"/>
      <c r="U36" s="60"/>
      <c r="V36" s="60"/>
      <c r="W36" s="60">
        <v>157152</v>
      </c>
      <c r="X36" s="60">
        <v>145848</v>
      </c>
      <c r="Y36" s="60">
        <v>11304</v>
      </c>
      <c r="Z36" s="140">
        <v>7.75</v>
      </c>
      <c r="AA36" s="155">
        <v>291695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40246182</v>
      </c>
      <c r="D38" s="153">
        <f>SUM(D39:D41)</f>
        <v>0</v>
      </c>
      <c r="E38" s="154">
        <f t="shared" si="7"/>
        <v>50455508</v>
      </c>
      <c r="F38" s="100">
        <f t="shared" si="7"/>
        <v>50455508</v>
      </c>
      <c r="G38" s="100">
        <f t="shared" si="7"/>
        <v>273636</v>
      </c>
      <c r="H38" s="100">
        <f t="shared" si="7"/>
        <v>111755</v>
      </c>
      <c r="I38" s="100">
        <f t="shared" si="7"/>
        <v>328789</v>
      </c>
      <c r="J38" s="100">
        <f t="shared" si="7"/>
        <v>714180</v>
      </c>
      <c r="K38" s="100">
        <f t="shared" si="7"/>
        <v>63514726</v>
      </c>
      <c r="L38" s="100">
        <f t="shared" si="7"/>
        <v>6632555</v>
      </c>
      <c r="M38" s="100">
        <f t="shared" si="7"/>
        <v>8313808</v>
      </c>
      <c r="N38" s="100">
        <f t="shared" si="7"/>
        <v>78461089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79175269</v>
      </c>
      <c r="X38" s="100">
        <f t="shared" si="7"/>
        <v>25535262</v>
      </c>
      <c r="Y38" s="100">
        <f t="shared" si="7"/>
        <v>53640007</v>
      </c>
      <c r="Z38" s="137">
        <f>+IF(X38&lt;&gt;0,+(Y38/X38)*100,0)</f>
        <v>210.06248927463523</v>
      </c>
      <c r="AA38" s="153">
        <f>SUM(AA39:AA41)</f>
        <v>50455508</v>
      </c>
    </row>
    <row r="39" spans="1:27" ht="12.75">
      <c r="A39" s="138" t="s">
        <v>85</v>
      </c>
      <c r="B39" s="136"/>
      <c r="C39" s="155">
        <v>10725723</v>
      </c>
      <c r="D39" s="155"/>
      <c r="E39" s="156">
        <v>5614635</v>
      </c>
      <c r="F39" s="60">
        <v>5614635</v>
      </c>
      <c r="G39" s="60">
        <v>1236</v>
      </c>
      <c r="H39" s="60">
        <v>3006</v>
      </c>
      <c r="I39" s="60">
        <v>-81</v>
      </c>
      <c r="J39" s="60">
        <v>4161</v>
      </c>
      <c r="K39" s="60">
        <v>1198239</v>
      </c>
      <c r="L39" s="60">
        <v>1405851</v>
      </c>
      <c r="M39" s="60">
        <v>1194708</v>
      </c>
      <c r="N39" s="60">
        <v>3798798</v>
      </c>
      <c r="O39" s="60"/>
      <c r="P39" s="60"/>
      <c r="Q39" s="60"/>
      <c r="R39" s="60"/>
      <c r="S39" s="60"/>
      <c r="T39" s="60"/>
      <c r="U39" s="60"/>
      <c r="V39" s="60"/>
      <c r="W39" s="60">
        <v>3802959</v>
      </c>
      <c r="X39" s="60">
        <v>3114834</v>
      </c>
      <c r="Y39" s="60">
        <v>688125</v>
      </c>
      <c r="Z39" s="140">
        <v>22.09</v>
      </c>
      <c r="AA39" s="155">
        <v>5614635</v>
      </c>
    </row>
    <row r="40" spans="1:27" ht="12.75">
      <c r="A40" s="138" t="s">
        <v>86</v>
      </c>
      <c r="B40" s="136"/>
      <c r="C40" s="155">
        <v>29520459</v>
      </c>
      <c r="D40" s="155"/>
      <c r="E40" s="156">
        <v>44840873</v>
      </c>
      <c r="F40" s="60">
        <v>44840873</v>
      </c>
      <c r="G40" s="60">
        <v>272400</v>
      </c>
      <c r="H40" s="60">
        <v>108749</v>
      </c>
      <c r="I40" s="60">
        <v>328870</v>
      </c>
      <c r="J40" s="60">
        <v>710019</v>
      </c>
      <c r="K40" s="60">
        <v>62316487</v>
      </c>
      <c r="L40" s="60">
        <v>5226704</v>
      </c>
      <c r="M40" s="60">
        <v>7119100</v>
      </c>
      <c r="N40" s="60">
        <v>74662291</v>
      </c>
      <c r="O40" s="60"/>
      <c r="P40" s="60"/>
      <c r="Q40" s="60"/>
      <c r="R40" s="60"/>
      <c r="S40" s="60"/>
      <c r="T40" s="60"/>
      <c r="U40" s="60"/>
      <c r="V40" s="60"/>
      <c r="W40" s="60">
        <v>75372310</v>
      </c>
      <c r="X40" s="60">
        <v>22420428</v>
      </c>
      <c r="Y40" s="60">
        <v>52951882</v>
      </c>
      <c r="Z40" s="140">
        <v>236.18</v>
      </c>
      <c r="AA40" s="155">
        <v>44840873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1440645</v>
      </c>
      <c r="D42" s="153">
        <f>SUM(D43:D46)</f>
        <v>0</v>
      </c>
      <c r="E42" s="154">
        <f t="shared" si="8"/>
        <v>4940621</v>
      </c>
      <c r="F42" s="100">
        <f t="shared" si="8"/>
        <v>4940621</v>
      </c>
      <c r="G42" s="100">
        <f t="shared" si="8"/>
        <v>32091</v>
      </c>
      <c r="H42" s="100">
        <f t="shared" si="8"/>
        <v>112904</v>
      </c>
      <c r="I42" s="100">
        <f t="shared" si="8"/>
        <v>68139</v>
      </c>
      <c r="J42" s="100">
        <f t="shared" si="8"/>
        <v>213134</v>
      </c>
      <c r="K42" s="100">
        <f t="shared" si="8"/>
        <v>6071586</v>
      </c>
      <c r="L42" s="100">
        <f t="shared" si="8"/>
        <v>1154872</v>
      </c>
      <c r="M42" s="100">
        <f t="shared" si="8"/>
        <v>336755</v>
      </c>
      <c r="N42" s="100">
        <f t="shared" si="8"/>
        <v>7563213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7776347</v>
      </c>
      <c r="X42" s="100">
        <f t="shared" si="8"/>
        <v>2470320</v>
      </c>
      <c r="Y42" s="100">
        <f t="shared" si="8"/>
        <v>5306027</v>
      </c>
      <c r="Z42" s="137">
        <f>+IF(X42&lt;&gt;0,+(Y42/X42)*100,0)</f>
        <v>214.79107969817676</v>
      </c>
      <c r="AA42" s="153">
        <f>SUM(AA43:AA46)</f>
        <v>4940621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>
        <v>491432</v>
      </c>
      <c r="F45" s="159">
        <v>491432</v>
      </c>
      <c r="G45" s="159"/>
      <c r="H45" s="159"/>
      <c r="I45" s="159"/>
      <c r="J45" s="159"/>
      <c r="K45" s="159"/>
      <c r="L45" s="159">
        <v>188541</v>
      </c>
      <c r="M45" s="159">
        <v>62088</v>
      </c>
      <c r="N45" s="159">
        <v>250629</v>
      </c>
      <c r="O45" s="159"/>
      <c r="P45" s="159"/>
      <c r="Q45" s="159"/>
      <c r="R45" s="159"/>
      <c r="S45" s="159"/>
      <c r="T45" s="159"/>
      <c r="U45" s="159"/>
      <c r="V45" s="159"/>
      <c r="W45" s="159">
        <v>250629</v>
      </c>
      <c r="X45" s="159">
        <v>245718</v>
      </c>
      <c r="Y45" s="159">
        <v>4911</v>
      </c>
      <c r="Z45" s="141">
        <v>2</v>
      </c>
      <c r="AA45" s="157">
        <v>491432</v>
      </c>
    </row>
    <row r="46" spans="1:27" ht="12.75">
      <c r="A46" s="138" t="s">
        <v>92</v>
      </c>
      <c r="B46" s="136"/>
      <c r="C46" s="155">
        <v>1440645</v>
      </c>
      <c r="D46" s="155"/>
      <c r="E46" s="156">
        <v>4449189</v>
      </c>
      <c r="F46" s="60">
        <v>4449189</v>
      </c>
      <c r="G46" s="60">
        <v>32091</v>
      </c>
      <c r="H46" s="60">
        <v>112904</v>
      </c>
      <c r="I46" s="60">
        <v>68139</v>
      </c>
      <c r="J46" s="60">
        <v>213134</v>
      </c>
      <c r="K46" s="60">
        <v>6071586</v>
      </c>
      <c r="L46" s="60">
        <v>966331</v>
      </c>
      <c r="M46" s="60">
        <v>274667</v>
      </c>
      <c r="N46" s="60">
        <v>7312584</v>
      </c>
      <c r="O46" s="60"/>
      <c r="P46" s="60"/>
      <c r="Q46" s="60"/>
      <c r="R46" s="60"/>
      <c r="S46" s="60"/>
      <c r="T46" s="60"/>
      <c r="U46" s="60"/>
      <c r="V46" s="60"/>
      <c r="W46" s="60">
        <v>7525718</v>
      </c>
      <c r="X46" s="60">
        <v>2224602</v>
      </c>
      <c r="Y46" s="60">
        <v>5301116</v>
      </c>
      <c r="Z46" s="140">
        <v>238.3</v>
      </c>
      <c r="AA46" s="155">
        <v>4449189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114636600</v>
      </c>
      <c r="D48" s="168">
        <f>+D28+D32+D38+D42+D47</f>
        <v>0</v>
      </c>
      <c r="E48" s="169">
        <f t="shared" si="9"/>
        <v>124458931</v>
      </c>
      <c r="F48" s="73">
        <f t="shared" si="9"/>
        <v>124458931</v>
      </c>
      <c r="G48" s="73">
        <f t="shared" si="9"/>
        <v>1806430</v>
      </c>
      <c r="H48" s="73">
        <f t="shared" si="9"/>
        <v>501362</v>
      </c>
      <c r="I48" s="73">
        <f t="shared" si="9"/>
        <v>840894</v>
      </c>
      <c r="J48" s="73">
        <f t="shared" si="9"/>
        <v>3148686</v>
      </c>
      <c r="K48" s="73">
        <f t="shared" si="9"/>
        <v>221870589</v>
      </c>
      <c r="L48" s="73">
        <f t="shared" si="9"/>
        <v>20935035</v>
      </c>
      <c r="M48" s="73">
        <f t="shared" si="9"/>
        <v>13575475</v>
      </c>
      <c r="N48" s="73">
        <f t="shared" si="9"/>
        <v>256381099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259529785</v>
      </c>
      <c r="X48" s="73">
        <f t="shared" si="9"/>
        <v>59622606</v>
      </c>
      <c r="Y48" s="73">
        <f t="shared" si="9"/>
        <v>199907179</v>
      </c>
      <c r="Z48" s="170">
        <f>+IF(X48&lt;&gt;0,+(Y48/X48)*100,0)</f>
        <v>335.2875568706272</v>
      </c>
      <c r="AA48" s="168">
        <f>+AA28+AA32+AA38+AA42+AA47</f>
        <v>124458931</v>
      </c>
    </row>
    <row r="49" spans="1:27" ht="12.75">
      <c r="A49" s="148" t="s">
        <v>49</v>
      </c>
      <c r="B49" s="149"/>
      <c r="C49" s="171">
        <f aca="true" t="shared" si="10" ref="C49:Y49">+C25-C48</f>
        <v>-10758243</v>
      </c>
      <c r="D49" s="171">
        <f>+D25-D48</f>
        <v>0</v>
      </c>
      <c r="E49" s="172">
        <f t="shared" si="10"/>
        <v>-1672823</v>
      </c>
      <c r="F49" s="173">
        <f t="shared" si="10"/>
        <v>-1672823</v>
      </c>
      <c r="G49" s="173">
        <f t="shared" si="10"/>
        <v>33866443</v>
      </c>
      <c r="H49" s="173">
        <f t="shared" si="10"/>
        <v>12393281</v>
      </c>
      <c r="I49" s="173">
        <f t="shared" si="10"/>
        <v>744380</v>
      </c>
      <c r="J49" s="173">
        <f t="shared" si="10"/>
        <v>47004104</v>
      </c>
      <c r="K49" s="173">
        <f t="shared" si="10"/>
        <v>104507280</v>
      </c>
      <c r="L49" s="173">
        <f t="shared" si="10"/>
        <v>-5626619</v>
      </c>
      <c r="M49" s="173">
        <f t="shared" si="10"/>
        <v>20113604</v>
      </c>
      <c r="N49" s="173">
        <f t="shared" si="10"/>
        <v>118994265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165998369</v>
      </c>
      <c r="X49" s="173">
        <f>IF(F25=F48,0,X25-X48)</f>
        <v>-798048</v>
      </c>
      <c r="Y49" s="173">
        <f t="shared" si="10"/>
        <v>166796417</v>
      </c>
      <c r="Z49" s="174">
        <f>+IF(X49&lt;&gt;0,+(Y49/X49)*100,0)</f>
        <v>-20900.5494656963</v>
      </c>
      <c r="AA49" s="171">
        <f>+AA25-AA48</f>
        <v>-1672823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14007456</v>
      </c>
      <c r="D5" s="155">
        <v>0</v>
      </c>
      <c r="E5" s="156">
        <v>16040008</v>
      </c>
      <c r="F5" s="60">
        <v>16040008</v>
      </c>
      <c r="G5" s="60">
        <v>-11106</v>
      </c>
      <c r="H5" s="60">
        <v>10336748</v>
      </c>
      <c r="I5" s="60">
        <v>828984</v>
      </c>
      <c r="J5" s="60">
        <v>11154626</v>
      </c>
      <c r="K5" s="60">
        <v>79780233</v>
      </c>
      <c r="L5" s="60">
        <v>711670</v>
      </c>
      <c r="M5" s="60">
        <v>814424</v>
      </c>
      <c r="N5" s="60">
        <v>81306327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92460953</v>
      </c>
      <c r="X5" s="60">
        <v>7520004</v>
      </c>
      <c r="Y5" s="60">
        <v>84940949</v>
      </c>
      <c r="Z5" s="140">
        <v>1129.53</v>
      </c>
      <c r="AA5" s="155">
        <v>16040008</v>
      </c>
    </row>
    <row r="6" spans="1:27" ht="12.75">
      <c r="A6" s="181" t="s">
        <v>102</v>
      </c>
      <c r="B6" s="182"/>
      <c r="C6" s="155">
        <v>2407306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-450000</v>
      </c>
      <c r="Y7" s="60">
        <v>450000</v>
      </c>
      <c r="Z7" s="140">
        <v>-100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1018769</v>
      </c>
      <c r="D10" s="155">
        <v>0</v>
      </c>
      <c r="E10" s="156">
        <v>1136000</v>
      </c>
      <c r="F10" s="54">
        <v>1136000</v>
      </c>
      <c r="G10" s="54">
        <v>91353</v>
      </c>
      <c r="H10" s="54">
        <v>91353</v>
      </c>
      <c r="I10" s="54">
        <v>91308</v>
      </c>
      <c r="J10" s="54">
        <v>274014</v>
      </c>
      <c r="K10" s="54">
        <v>8001349</v>
      </c>
      <c r="L10" s="54">
        <v>89342</v>
      </c>
      <c r="M10" s="54">
        <v>89297</v>
      </c>
      <c r="N10" s="54">
        <v>8179988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8454002</v>
      </c>
      <c r="X10" s="54"/>
      <c r="Y10" s="54">
        <v>8454002</v>
      </c>
      <c r="Z10" s="184">
        <v>0</v>
      </c>
      <c r="AA10" s="130">
        <v>1136000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5679062</v>
      </c>
      <c r="D12" s="155">
        <v>0</v>
      </c>
      <c r="E12" s="156">
        <v>940100</v>
      </c>
      <c r="F12" s="60">
        <v>940100</v>
      </c>
      <c r="G12" s="60">
        <v>61218</v>
      </c>
      <c r="H12" s="60">
        <v>58729</v>
      </c>
      <c r="I12" s="60">
        <v>56693</v>
      </c>
      <c r="J12" s="60">
        <v>176640</v>
      </c>
      <c r="K12" s="60">
        <v>28792085</v>
      </c>
      <c r="L12" s="60">
        <v>46283</v>
      </c>
      <c r="M12" s="60">
        <v>61569</v>
      </c>
      <c r="N12" s="60">
        <v>28899937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29076577</v>
      </c>
      <c r="X12" s="60">
        <v>374052</v>
      </c>
      <c r="Y12" s="60">
        <v>28702525</v>
      </c>
      <c r="Z12" s="140">
        <v>7673.41</v>
      </c>
      <c r="AA12" s="155">
        <v>940100</v>
      </c>
    </row>
    <row r="13" spans="1:27" ht="12.75">
      <c r="A13" s="181" t="s">
        <v>109</v>
      </c>
      <c r="B13" s="185"/>
      <c r="C13" s="155">
        <v>3900881</v>
      </c>
      <c r="D13" s="155">
        <v>0</v>
      </c>
      <c r="E13" s="156">
        <v>3040000</v>
      </c>
      <c r="F13" s="60">
        <v>3040000</v>
      </c>
      <c r="G13" s="60">
        <v>211607</v>
      </c>
      <c r="H13" s="60">
        <v>273181</v>
      </c>
      <c r="I13" s="60">
        <v>232650</v>
      </c>
      <c r="J13" s="60">
        <v>717438</v>
      </c>
      <c r="K13" s="60">
        <v>20332009</v>
      </c>
      <c r="L13" s="60">
        <v>191889</v>
      </c>
      <c r="M13" s="60">
        <v>157469</v>
      </c>
      <c r="N13" s="60">
        <v>20681367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21398805</v>
      </c>
      <c r="X13" s="60">
        <v>1534998</v>
      </c>
      <c r="Y13" s="60">
        <v>19863807</v>
      </c>
      <c r="Z13" s="140">
        <v>1294.06</v>
      </c>
      <c r="AA13" s="155">
        <v>3040000</v>
      </c>
    </row>
    <row r="14" spans="1:27" ht="12.75">
      <c r="A14" s="181" t="s">
        <v>110</v>
      </c>
      <c r="B14" s="185"/>
      <c r="C14" s="155">
        <v>94603</v>
      </c>
      <c r="D14" s="155">
        <v>0</v>
      </c>
      <c r="E14" s="156">
        <v>30000</v>
      </c>
      <c r="F14" s="60">
        <v>30000</v>
      </c>
      <c r="G14" s="60">
        <v>11392</v>
      </c>
      <c r="H14" s="60">
        <v>12178</v>
      </c>
      <c r="I14" s="60">
        <v>12919</v>
      </c>
      <c r="J14" s="60">
        <v>36489</v>
      </c>
      <c r="K14" s="60">
        <v>1254812</v>
      </c>
      <c r="L14" s="60">
        <v>13918</v>
      </c>
      <c r="M14" s="60">
        <v>14011</v>
      </c>
      <c r="N14" s="60">
        <v>1282741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1319230</v>
      </c>
      <c r="X14" s="60">
        <v>17502</v>
      </c>
      <c r="Y14" s="60">
        <v>1301728</v>
      </c>
      <c r="Z14" s="140">
        <v>7437.6</v>
      </c>
      <c r="AA14" s="155">
        <v>30000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271165</v>
      </c>
      <c r="D16" s="155">
        <v>0</v>
      </c>
      <c r="E16" s="156">
        <v>1290000</v>
      </c>
      <c r="F16" s="60">
        <v>1290000</v>
      </c>
      <c r="G16" s="60">
        <v>170377</v>
      </c>
      <c r="H16" s="60">
        <v>174516</v>
      </c>
      <c r="I16" s="60">
        <v>285271</v>
      </c>
      <c r="J16" s="60">
        <v>630164</v>
      </c>
      <c r="K16" s="60">
        <v>236057</v>
      </c>
      <c r="L16" s="60">
        <v>272596</v>
      </c>
      <c r="M16" s="60">
        <v>265836</v>
      </c>
      <c r="N16" s="60">
        <v>774489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1404653</v>
      </c>
      <c r="X16" s="60">
        <v>627498</v>
      </c>
      <c r="Y16" s="60">
        <v>777155</v>
      </c>
      <c r="Z16" s="140">
        <v>123.85</v>
      </c>
      <c r="AA16" s="155">
        <v>1290000</v>
      </c>
    </row>
    <row r="17" spans="1:27" ht="12.75">
      <c r="A17" s="181" t="s">
        <v>113</v>
      </c>
      <c r="B17" s="185"/>
      <c r="C17" s="155">
        <v>735666</v>
      </c>
      <c r="D17" s="155">
        <v>0</v>
      </c>
      <c r="E17" s="156">
        <v>710000</v>
      </c>
      <c r="F17" s="60">
        <v>710000</v>
      </c>
      <c r="G17" s="60">
        <v>64370</v>
      </c>
      <c r="H17" s="60">
        <v>21437</v>
      </c>
      <c r="I17" s="60">
        <v>58564</v>
      </c>
      <c r="J17" s="60">
        <v>144371</v>
      </c>
      <c r="K17" s="60">
        <v>4802303</v>
      </c>
      <c r="L17" s="60">
        <v>50779</v>
      </c>
      <c r="M17" s="60">
        <v>44930</v>
      </c>
      <c r="N17" s="60">
        <v>4898012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5042383</v>
      </c>
      <c r="X17" s="60">
        <v>244998</v>
      </c>
      <c r="Y17" s="60">
        <v>4797385</v>
      </c>
      <c r="Z17" s="140">
        <v>1958.13</v>
      </c>
      <c r="AA17" s="155">
        <v>710000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65721165</v>
      </c>
      <c r="D19" s="155">
        <v>0</v>
      </c>
      <c r="E19" s="156">
        <v>80006450</v>
      </c>
      <c r="F19" s="60">
        <v>80006450</v>
      </c>
      <c r="G19" s="60">
        <v>35030000</v>
      </c>
      <c r="H19" s="60">
        <v>1900000</v>
      </c>
      <c r="I19" s="60">
        <v>0</v>
      </c>
      <c r="J19" s="60">
        <v>36930000</v>
      </c>
      <c r="K19" s="60">
        <v>2711000</v>
      </c>
      <c r="L19" s="60">
        <v>592174</v>
      </c>
      <c r="M19" s="60">
        <v>27824000</v>
      </c>
      <c r="N19" s="60">
        <v>31127174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68057174</v>
      </c>
      <c r="X19" s="60">
        <v>2113002</v>
      </c>
      <c r="Y19" s="60">
        <v>65944172</v>
      </c>
      <c r="Z19" s="140">
        <v>3120.88</v>
      </c>
      <c r="AA19" s="155">
        <v>80006450</v>
      </c>
    </row>
    <row r="20" spans="1:27" ht="12.75">
      <c r="A20" s="181" t="s">
        <v>35</v>
      </c>
      <c r="B20" s="185"/>
      <c r="C20" s="155">
        <v>712043</v>
      </c>
      <c r="D20" s="155">
        <v>0</v>
      </c>
      <c r="E20" s="156">
        <v>352000</v>
      </c>
      <c r="F20" s="54">
        <v>352000</v>
      </c>
      <c r="G20" s="54">
        <v>43662</v>
      </c>
      <c r="H20" s="54">
        <v>9492</v>
      </c>
      <c r="I20" s="54">
        <v>18885</v>
      </c>
      <c r="J20" s="54">
        <v>72039</v>
      </c>
      <c r="K20" s="54">
        <v>6554978</v>
      </c>
      <c r="L20" s="54">
        <v>13339765</v>
      </c>
      <c r="M20" s="54">
        <v>4417543</v>
      </c>
      <c r="N20" s="54">
        <v>24312286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24384325</v>
      </c>
      <c r="X20" s="54">
        <v>175998</v>
      </c>
      <c r="Y20" s="54">
        <v>24208327</v>
      </c>
      <c r="Z20" s="184">
        <v>13754.89</v>
      </c>
      <c r="AA20" s="130">
        <v>352000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94548116</v>
      </c>
      <c r="D22" s="188">
        <f>SUM(D5:D21)</f>
        <v>0</v>
      </c>
      <c r="E22" s="189">
        <f t="shared" si="0"/>
        <v>103544558</v>
      </c>
      <c r="F22" s="190">
        <f t="shared" si="0"/>
        <v>103544558</v>
      </c>
      <c r="G22" s="190">
        <f t="shared" si="0"/>
        <v>35672873</v>
      </c>
      <c r="H22" s="190">
        <f t="shared" si="0"/>
        <v>12877634</v>
      </c>
      <c r="I22" s="190">
        <f t="shared" si="0"/>
        <v>1585274</v>
      </c>
      <c r="J22" s="190">
        <f t="shared" si="0"/>
        <v>50135781</v>
      </c>
      <c r="K22" s="190">
        <f t="shared" si="0"/>
        <v>152464826</v>
      </c>
      <c r="L22" s="190">
        <f t="shared" si="0"/>
        <v>15308416</v>
      </c>
      <c r="M22" s="190">
        <f t="shared" si="0"/>
        <v>33689079</v>
      </c>
      <c r="N22" s="190">
        <f t="shared" si="0"/>
        <v>201462321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251598102</v>
      </c>
      <c r="X22" s="190">
        <f t="shared" si="0"/>
        <v>12158052</v>
      </c>
      <c r="Y22" s="190">
        <f t="shared" si="0"/>
        <v>239440050</v>
      </c>
      <c r="Z22" s="191">
        <f>+IF(X22&lt;&gt;0,+(Y22/X22)*100,0)</f>
        <v>1969.3948504250518</v>
      </c>
      <c r="AA22" s="188">
        <f>SUM(AA5:AA21)</f>
        <v>103544558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52829772</v>
      </c>
      <c r="D25" s="155">
        <v>0</v>
      </c>
      <c r="E25" s="156">
        <v>49611387</v>
      </c>
      <c r="F25" s="60">
        <v>49611387</v>
      </c>
      <c r="G25" s="60">
        <v>0</v>
      </c>
      <c r="H25" s="60">
        <v>0</v>
      </c>
      <c r="I25" s="60">
        <v>0</v>
      </c>
      <c r="J25" s="60">
        <v>0</v>
      </c>
      <c r="K25" s="60">
        <v>118741</v>
      </c>
      <c r="L25" s="60">
        <v>16277366</v>
      </c>
      <c r="M25" s="60">
        <v>5065023</v>
      </c>
      <c r="N25" s="60">
        <v>21461130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21461130</v>
      </c>
      <c r="X25" s="60">
        <v>23476962</v>
      </c>
      <c r="Y25" s="60">
        <v>-2015832</v>
      </c>
      <c r="Z25" s="140">
        <v>-8.59</v>
      </c>
      <c r="AA25" s="155">
        <v>49611387</v>
      </c>
    </row>
    <row r="26" spans="1:27" ht="12.75">
      <c r="A26" s="183" t="s">
        <v>38</v>
      </c>
      <c r="B26" s="182"/>
      <c r="C26" s="155">
        <v>5603735</v>
      </c>
      <c r="D26" s="155">
        <v>0</v>
      </c>
      <c r="E26" s="156">
        <v>5877056</v>
      </c>
      <c r="F26" s="60">
        <v>5877056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1885653</v>
      </c>
      <c r="M26" s="60">
        <v>526886</v>
      </c>
      <c r="N26" s="60">
        <v>2412539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2412539</v>
      </c>
      <c r="X26" s="60">
        <v>2870418</v>
      </c>
      <c r="Y26" s="60">
        <v>-457879</v>
      </c>
      <c r="Z26" s="140">
        <v>-15.95</v>
      </c>
      <c r="AA26" s="155">
        <v>5877056</v>
      </c>
    </row>
    <row r="27" spans="1:27" ht="12.75">
      <c r="A27" s="183" t="s">
        <v>118</v>
      </c>
      <c r="B27" s="182"/>
      <c r="C27" s="155">
        <v>1125750</v>
      </c>
      <c r="D27" s="155">
        <v>0</v>
      </c>
      <c r="E27" s="156">
        <v>2012496</v>
      </c>
      <c r="F27" s="60">
        <v>2012496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874998</v>
      </c>
      <c r="Y27" s="60">
        <v>-874998</v>
      </c>
      <c r="Z27" s="140">
        <v>-100</v>
      </c>
      <c r="AA27" s="155">
        <v>2012496</v>
      </c>
    </row>
    <row r="28" spans="1:27" ht="12.75">
      <c r="A28" s="183" t="s">
        <v>39</v>
      </c>
      <c r="B28" s="182"/>
      <c r="C28" s="155">
        <v>17368431</v>
      </c>
      <c r="D28" s="155">
        <v>0</v>
      </c>
      <c r="E28" s="156">
        <v>19371429</v>
      </c>
      <c r="F28" s="60">
        <v>19371429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9815652</v>
      </c>
      <c r="Y28" s="60">
        <v>-9815652</v>
      </c>
      <c r="Z28" s="140">
        <v>-100</v>
      </c>
      <c r="AA28" s="155">
        <v>19371429</v>
      </c>
    </row>
    <row r="29" spans="1:27" ht="12.75">
      <c r="A29" s="183" t="s">
        <v>40</v>
      </c>
      <c r="B29" s="182"/>
      <c r="C29" s="155">
        <v>315280</v>
      </c>
      <c r="D29" s="155">
        <v>0</v>
      </c>
      <c r="E29" s="156">
        <v>30083</v>
      </c>
      <c r="F29" s="60">
        <v>30083</v>
      </c>
      <c r="G29" s="60">
        <v>0</v>
      </c>
      <c r="H29" s="60">
        <v>1800</v>
      </c>
      <c r="I29" s="60">
        <v>0</v>
      </c>
      <c r="J29" s="60">
        <v>1800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1800</v>
      </c>
      <c r="X29" s="60">
        <v>15042</v>
      </c>
      <c r="Y29" s="60">
        <v>-13242</v>
      </c>
      <c r="Z29" s="140">
        <v>-88.03</v>
      </c>
      <c r="AA29" s="155">
        <v>30083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6508255</v>
      </c>
      <c r="F31" s="60">
        <v>6508255</v>
      </c>
      <c r="G31" s="60">
        <v>0</v>
      </c>
      <c r="H31" s="60">
        <v>35574</v>
      </c>
      <c r="I31" s="60">
        <v>359880</v>
      </c>
      <c r="J31" s="60">
        <v>395454</v>
      </c>
      <c r="K31" s="60">
        <v>39189570</v>
      </c>
      <c r="L31" s="60">
        <v>587152</v>
      </c>
      <c r="M31" s="60">
        <v>472409</v>
      </c>
      <c r="N31" s="60">
        <v>40249131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40644585</v>
      </c>
      <c r="X31" s="60">
        <v>1764396</v>
      </c>
      <c r="Y31" s="60">
        <v>38880189</v>
      </c>
      <c r="Z31" s="140">
        <v>2203.6</v>
      </c>
      <c r="AA31" s="155">
        <v>6508255</v>
      </c>
    </row>
    <row r="32" spans="1:27" ht="12.75">
      <c r="A32" s="183" t="s">
        <v>121</v>
      </c>
      <c r="B32" s="182"/>
      <c r="C32" s="155">
        <v>24703255</v>
      </c>
      <c r="D32" s="155">
        <v>0</v>
      </c>
      <c r="E32" s="156">
        <v>28529600</v>
      </c>
      <c r="F32" s="60">
        <v>28529600</v>
      </c>
      <c r="G32" s="60">
        <v>1087846</v>
      </c>
      <c r="H32" s="60">
        <v>154080</v>
      </c>
      <c r="I32" s="60">
        <v>284350</v>
      </c>
      <c r="J32" s="60">
        <v>1526276</v>
      </c>
      <c r="K32" s="60">
        <v>133115709</v>
      </c>
      <c r="L32" s="60">
        <v>815307</v>
      </c>
      <c r="M32" s="60">
        <v>5771741</v>
      </c>
      <c r="N32" s="60">
        <v>139702757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141229033</v>
      </c>
      <c r="X32" s="60">
        <v>14751546</v>
      </c>
      <c r="Y32" s="60">
        <v>126477487</v>
      </c>
      <c r="Z32" s="140">
        <v>857.38</v>
      </c>
      <c r="AA32" s="155">
        <v>28529600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900000</v>
      </c>
      <c r="F33" s="60">
        <v>900000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773605</v>
      </c>
      <c r="N33" s="60">
        <v>773605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773605</v>
      </c>
      <c r="X33" s="60">
        <v>757500</v>
      </c>
      <c r="Y33" s="60">
        <v>16105</v>
      </c>
      <c r="Z33" s="140">
        <v>2.13</v>
      </c>
      <c r="AA33" s="155">
        <v>900000</v>
      </c>
    </row>
    <row r="34" spans="1:27" ht="12.75">
      <c r="A34" s="183" t="s">
        <v>43</v>
      </c>
      <c r="B34" s="182"/>
      <c r="C34" s="155">
        <v>12690377</v>
      </c>
      <c r="D34" s="155">
        <v>0</v>
      </c>
      <c r="E34" s="156">
        <v>11618625</v>
      </c>
      <c r="F34" s="60">
        <v>11618625</v>
      </c>
      <c r="G34" s="60">
        <v>718584</v>
      </c>
      <c r="H34" s="60">
        <v>309908</v>
      </c>
      <c r="I34" s="60">
        <v>196664</v>
      </c>
      <c r="J34" s="60">
        <v>1225156</v>
      </c>
      <c r="K34" s="60">
        <v>49446569</v>
      </c>
      <c r="L34" s="60">
        <v>1369557</v>
      </c>
      <c r="M34" s="60">
        <v>965811</v>
      </c>
      <c r="N34" s="60">
        <v>51781937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53007093</v>
      </c>
      <c r="X34" s="60">
        <v>5296092</v>
      </c>
      <c r="Y34" s="60">
        <v>47711001</v>
      </c>
      <c r="Z34" s="140">
        <v>900.87</v>
      </c>
      <c r="AA34" s="155">
        <v>11618625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114636600</v>
      </c>
      <c r="D36" s="188">
        <f>SUM(D25:D35)</f>
        <v>0</v>
      </c>
      <c r="E36" s="189">
        <f t="shared" si="1"/>
        <v>124458931</v>
      </c>
      <c r="F36" s="190">
        <f t="shared" si="1"/>
        <v>124458931</v>
      </c>
      <c r="G36" s="190">
        <f t="shared" si="1"/>
        <v>1806430</v>
      </c>
      <c r="H36" s="190">
        <f t="shared" si="1"/>
        <v>501362</v>
      </c>
      <c r="I36" s="190">
        <f t="shared" si="1"/>
        <v>840894</v>
      </c>
      <c r="J36" s="190">
        <f t="shared" si="1"/>
        <v>3148686</v>
      </c>
      <c r="K36" s="190">
        <f t="shared" si="1"/>
        <v>221870589</v>
      </c>
      <c r="L36" s="190">
        <f t="shared" si="1"/>
        <v>20935035</v>
      </c>
      <c r="M36" s="190">
        <f t="shared" si="1"/>
        <v>13575475</v>
      </c>
      <c r="N36" s="190">
        <f t="shared" si="1"/>
        <v>256381099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259529785</v>
      </c>
      <c r="X36" s="190">
        <f t="shared" si="1"/>
        <v>59622606</v>
      </c>
      <c r="Y36" s="190">
        <f t="shared" si="1"/>
        <v>199907179</v>
      </c>
      <c r="Z36" s="191">
        <f>+IF(X36&lt;&gt;0,+(Y36/X36)*100,0)</f>
        <v>335.2875568706272</v>
      </c>
      <c r="AA36" s="188">
        <f>SUM(AA25:AA35)</f>
        <v>124458931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-20088484</v>
      </c>
      <c r="D38" s="199">
        <f>+D22-D36</f>
        <v>0</v>
      </c>
      <c r="E38" s="200">
        <f t="shared" si="2"/>
        <v>-20914373</v>
      </c>
      <c r="F38" s="106">
        <f t="shared" si="2"/>
        <v>-20914373</v>
      </c>
      <c r="G38" s="106">
        <f t="shared" si="2"/>
        <v>33866443</v>
      </c>
      <c r="H38" s="106">
        <f t="shared" si="2"/>
        <v>12376272</v>
      </c>
      <c r="I38" s="106">
        <f t="shared" si="2"/>
        <v>744380</v>
      </c>
      <c r="J38" s="106">
        <f t="shared" si="2"/>
        <v>46987095</v>
      </c>
      <c r="K38" s="106">
        <f t="shared" si="2"/>
        <v>-69405763</v>
      </c>
      <c r="L38" s="106">
        <f t="shared" si="2"/>
        <v>-5626619</v>
      </c>
      <c r="M38" s="106">
        <f t="shared" si="2"/>
        <v>20113604</v>
      </c>
      <c r="N38" s="106">
        <f t="shared" si="2"/>
        <v>-54918778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-7931683</v>
      </c>
      <c r="X38" s="106">
        <f>IF(F22=F36,0,X22-X36)</f>
        <v>-47464554</v>
      </c>
      <c r="Y38" s="106">
        <f t="shared" si="2"/>
        <v>39532871</v>
      </c>
      <c r="Z38" s="201">
        <f>+IF(X38&lt;&gt;0,+(Y38/X38)*100,0)</f>
        <v>-83.28924991057536</v>
      </c>
      <c r="AA38" s="199">
        <f>+AA22-AA36</f>
        <v>-20914373</v>
      </c>
    </row>
    <row r="39" spans="1:27" ht="12.75">
      <c r="A39" s="181" t="s">
        <v>46</v>
      </c>
      <c r="B39" s="185"/>
      <c r="C39" s="155">
        <v>9330241</v>
      </c>
      <c r="D39" s="155">
        <v>0</v>
      </c>
      <c r="E39" s="156">
        <v>19241550</v>
      </c>
      <c r="F39" s="60">
        <v>19241550</v>
      </c>
      <c r="G39" s="60">
        <v>0</v>
      </c>
      <c r="H39" s="60">
        <v>17009</v>
      </c>
      <c r="I39" s="60">
        <v>0</v>
      </c>
      <c r="J39" s="60">
        <v>17009</v>
      </c>
      <c r="K39" s="60">
        <v>173913043</v>
      </c>
      <c r="L39" s="60">
        <v>0</v>
      </c>
      <c r="M39" s="60">
        <v>0</v>
      </c>
      <c r="N39" s="60">
        <v>173913043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173930052</v>
      </c>
      <c r="X39" s="60">
        <v>46098504</v>
      </c>
      <c r="Y39" s="60">
        <v>127831548</v>
      </c>
      <c r="Z39" s="140">
        <v>277.3</v>
      </c>
      <c r="AA39" s="155">
        <v>19241550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-10758243</v>
      </c>
      <c r="D42" s="206">
        <f>SUM(D38:D41)</f>
        <v>0</v>
      </c>
      <c r="E42" s="207">
        <f t="shared" si="3"/>
        <v>-1672823</v>
      </c>
      <c r="F42" s="88">
        <f t="shared" si="3"/>
        <v>-1672823</v>
      </c>
      <c r="G42" s="88">
        <f t="shared" si="3"/>
        <v>33866443</v>
      </c>
      <c r="H42" s="88">
        <f t="shared" si="3"/>
        <v>12393281</v>
      </c>
      <c r="I42" s="88">
        <f t="shared" si="3"/>
        <v>744380</v>
      </c>
      <c r="J42" s="88">
        <f t="shared" si="3"/>
        <v>47004104</v>
      </c>
      <c r="K42" s="88">
        <f t="shared" si="3"/>
        <v>104507280</v>
      </c>
      <c r="L42" s="88">
        <f t="shared" si="3"/>
        <v>-5626619</v>
      </c>
      <c r="M42" s="88">
        <f t="shared" si="3"/>
        <v>20113604</v>
      </c>
      <c r="N42" s="88">
        <f t="shared" si="3"/>
        <v>118994265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165998369</v>
      </c>
      <c r="X42" s="88">
        <f t="shared" si="3"/>
        <v>-1366050</v>
      </c>
      <c r="Y42" s="88">
        <f t="shared" si="3"/>
        <v>167364419</v>
      </c>
      <c r="Z42" s="208">
        <f>+IF(X42&lt;&gt;0,+(Y42/X42)*100,0)</f>
        <v>-12251.705208447715</v>
      </c>
      <c r="AA42" s="206">
        <f>SUM(AA38:AA41)</f>
        <v>-1672823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-10758243</v>
      </c>
      <c r="D44" s="210">
        <f>+D42-D43</f>
        <v>0</v>
      </c>
      <c r="E44" s="211">
        <f t="shared" si="4"/>
        <v>-1672823</v>
      </c>
      <c r="F44" s="77">
        <f t="shared" si="4"/>
        <v>-1672823</v>
      </c>
      <c r="G44" s="77">
        <f t="shared" si="4"/>
        <v>33866443</v>
      </c>
      <c r="H44" s="77">
        <f t="shared" si="4"/>
        <v>12393281</v>
      </c>
      <c r="I44" s="77">
        <f t="shared" si="4"/>
        <v>744380</v>
      </c>
      <c r="J44" s="77">
        <f t="shared" si="4"/>
        <v>47004104</v>
      </c>
      <c r="K44" s="77">
        <f t="shared" si="4"/>
        <v>104507280</v>
      </c>
      <c r="L44" s="77">
        <f t="shared" si="4"/>
        <v>-5626619</v>
      </c>
      <c r="M44" s="77">
        <f t="shared" si="4"/>
        <v>20113604</v>
      </c>
      <c r="N44" s="77">
        <f t="shared" si="4"/>
        <v>118994265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165998369</v>
      </c>
      <c r="X44" s="77">
        <f t="shared" si="4"/>
        <v>-1366050</v>
      </c>
      <c r="Y44" s="77">
        <f t="shared" si="4"/>
        <v>167364419</v>
      </c>
      <c r="Z44" s="212">
        <f>+IF(X44&lt;&gt;0,+(Y44/X44)*100,0)</f>
        <v>-12251.705208447715</v>
      </c>
      <c r="AA44" s="210">
        <f>+AA42-AA43</f>
        <v>-1672823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-10758243</v>
      </c>
      <c r="D46" s="206">
        <f>SUM(D44:D45)</f>
        <v>0</v>
      </c>
      <c r="E46" s="207">
        <f t="shared" si="5"/>
        <v>-1672823</v>
      </c>
      <c r="F46" s="88">
        <f t="shared" si="5"/>
        <v>-1672823</v>
      </c>
      <c r="G46" s="88">
        <f t="shared" si="5"/>
        <v>33866443</v>
      </c>
      <c r="H46" s="88">
        <f t="shared" si="5"/>
        <v>12393281</v>
      </c>
      <c r="I46" s="88">
        <f t="shared" si="5"/>
        <v>744380</v>
      </c>
      <c r="J46" s="88">
        <f t="shared" si="5"/>
        <v>47004104</v>
      </c>
      <c r="K46" s="88">
        <f t="shared" si="5"/>
        <v>104507280</v>
      </c>
      <c r="L46" s="88">
        <f t="shared" si="5"/>
        <v>-5626619</v>
      </c>
      <c r="M46" s="88">
        <f t="shared" si="5"/>
        <v>20113604</v>
      </c>
      <c r="N46" s="88">
        <f t="shared" si="5"/>
        <v>118994265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165998369</v>
      </c>
      <c r="X46" s="88">
        <f t="shared" si="5"/>
        <v>-1366050</v>
      </c>
      <c r="Y46" s="88">
        <f t="shared" si="5"/>
        <v>167364419</v>
      </c>
      <c r="Z46" s="208">
        <f>+IF(X46&lt;&gt;0,+(Y46/X46)*100,0)</f>
        <v>-12251.705208447715</v>
      </c>
      <c r="AA46" s="206">
        <f>SUM(AA44:AA45)</f>
        <v>-1672823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-10758243</v>
      </c>
      <c r="D48" s="217">
        <f>SUM(D46:D47)</f>
        <v>0</v>
      </c>
      <c r="E48" s="218">
        <f t="shared" si="6"/>
        <v>-1672823</v>
      </c>
      <c r="F48" s="219">
        <f t="shared" si="6"/>
        <v>-1672823</v>
      </c>
      <c r="G48" s="219">
        <f t="shared" si="6"/>
        <v>33866443</v>
      </c>
      <c r="H48" s="220">
        <f t="shared" si="6"/>
        <v>12393281</v>
      </c>
      <c r="I48" s="220">
        <f t="shared" si="6"/>
        <v>744380</v>
      </c>
      <c r="J48" s="220">
        <f t="shared" si="6"/>
        <v>47004104</v>
      </c>
      <c r="K48" s="220">
        <f t="shared" si="6"/>
        <v>104507280</v>
      </c>
      <c r="L48" s="220">
        <f t="shared" si="6"/>
        <v>-5626619</v>
      </c>
      <c r="M48" s="219">
        <f t="shared" si="6"/>
        <v>20113604</v>
      </c>
      <c r="N48" s="219">
        <f t="shared" si="6"/>
        <v>118994265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165998369</v>
      </c>
      <c r="X48" s="220">
        <f t="shared" si="6"/>
        <v>-1366050</v>
      </c>
      <c r="Y48" s="220">
        <f t="shared" si="6"/>
        <v>167364419</v>
      </c>
      <c r="Z48" s="221">
        <f>+IF(X48&lt;&gt;0,+(Y48/X48)*100,0)</f>
        <v>-12251.705208447715</v>
      </c>
      <c r="AA48" s="222">
        <f>SUM(AA46:AA47)</f>
        <v>-1672823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212356</v>
      </c>
      <c r="D5" s="153">
        <f>SUM(D6:D8)</f>
        <v>0</v>
      </c>
      <c r="E5" s="154">
        <f t="shared" si="0"/>
        <v>1631000</v>
      </c>
      <c r="F5" s="100">
        <f t="shared" si="0"/>
        <v>1631000</v>
      </c>
      <c r="G5" s="100">
        <f t="shared" si="0"/>
        <v>0</v>
      </c>
      <c r="H5" s="100">
        <f t="shared" si="0"/>
        <v>130115</v>
      </c>
      <c r="I5" s="100">
        <f t="shared" si="0"/>
        <v>0</v>
      </c>
      <c r="J5" s="100">
        <f t="shared" si="0"/>
        <v>130115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130115</v>
      </c>
      <c r="X5" s="100">
        <f t="shared" si="0"/>
        <v>1631000</v>
      </c>
      <c r="Y5" s="100">
        <f t="shared" si="0"/>
        <v>-1500885</v>
      </c>
      <c r="Z5" s="137">
        <f>+IF(X5&lt;&gt;0,+(Y5/X5)*100,0)</f>
        <v>-92.02237890864501</v>
      </c>
      <c r="AA5" s="153">
        <f>SUM(AA6:AA8)</f>
        <v>1631000</v>
      </c>
    </row>
    <row r="6" spans="1:27" ht="12.75">
      <c r="A6" s="138" t="s">
        <v>75</v>
      </c>
      <c r="B6" s="136"/>
      <c r="C6" s="155">
        <v>29617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28839</v>
      </c>
      <c r="D7" s="157"/>
      <c r="E7" s="158">
        <v>1631000</v>
      </c>
      <c r="F7" s="159">
        <v>1631000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1631000</v>
      </c>
      <c r="Y7" s="159">
        <v>-1631000</v>
      </c>
      <c r="Z7" s="141">
        <v>-100</v>
      </c>
      <c r="AA7" s="225">
        <v>1631000</v>
      </c>
    </row>
    <row r="8" spans="1:27" ht="12.75">
      <c r="A8" s="138" t="s">
        <v>77</v>
      </c>
      <c r="B8" s="136"/>
      <c r="C8" s="155">
        <v>153900</v>
      </c>
      <c r="D8" s="155"/>
      <c r="E8" s="156"/>
      <c r="F8" s="60"/>
      <c r="G8" s="60"/>
      <c r="H8" s="60">
        <v>130115</v>
      </c>
      <c r="I8" s="60"/>
      <c r="J8" s="60">
        <v>130115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130115</v>
      </c>
      <c r="X8" s="60"/>
      <c r="Y8" s="60">
        <v>130115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6911961</v>
      </c>
      <c r="D9" s="153">
        <f>SUM(D10:D14)</f>
        <v>0</v>
      </c>
      <c r="E9" s="154">
        <f t="shared" si="1"/>
        <v>5000000</v>
      </c>
      <c r="F9" s="100">
        <f t="shared" si="1"/>
        <v>5000000</v>
      </c>
      <c r="G9" s="100">
        <f t="shared" si="1"/>
        <v>184498</v>
      </c>
      <c r="H9" s="100">
        <f t="shared" si="1"/>
        <v>772332</v>
      </c>
      <c r="I9" s="100">
        <f t="shared" si="1"/>
        <v>0</v>
      </c>
      <c r="J9" s="100">
        <f t="shared" si="1"/>
        <v>956830</v>
      </c>
      <c r="K9" s="100">
        <f t="shared" si="1"/>
        <v>403806</v>
      </c>
      <c r="L9" s="100">
        <f t="shared" si="1"/>
        <v>2228564</v>
      </c>
      <c r="M9" s="100">
        <f t="shared" si="1"/>
        <v>1238826</v>
      </c>
      <c r="N9" s="100">
        <f t="shared" si="1"/>
        <v>3871196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4828026</v>
      </c>
      <c r="X9" s="100">
        <f t="shared" si="1"/>
        <v>3450000</v>
      </c>
      <c r="Y9" s="100">
        <f t="shared" si="1"/>
        <v>1378026</v>
      </c>
      <c r="Z9" s="137">
        <f>+IF(X9&lt;&gt;0,+(Y9/X9)*100,0)</f>
        <v>39.94278260869565</v>
      </c>
      <c r="AA9" s="102">
        <f>SUM(AA10:AA14)</f>
        <v>5000000</v>
      </c>
    </row>
    <row r="10" spans="1:27" ht="12.75">
      <c r="A10" s="138" t="s">
        <v>79</v>
      </c>
      <c r="B10" s="136"/>
      <c r="C10" s="155">
        <v>6868918</v>
      </c>
      <c r="D10" s="155"/>
      <c r="E10" s="156">
        <v>5000000</v>
      </c>
      <c r="F10" s="60">
        <v>5000000</v>
      </c>
      <c r="G10" s="60">
        <v>184498</v>
      </c>
      <c r="H10" s="60">
        <v>772332</v>
      </c>
      <c r="I10" s="60"/>
      <c r="J10" s="60">
        <v>956830</v>
      </c>
      <c r="K10" s="60">
        <v>403806</v>
      </c>
      <c r="L10" s="60">
        <v>2228564</v>
      </c>
      <c r="M10" s="60">
        <v>1238826</v>
      </c>
      <c r="N10" s="60">
        <v>3871196</v>
      </c>
      <c r="O10" s="60"/>
      <c r="P10" s="60"/>
      <c r="Q10" s="60"/>
      <c r="R10" s="60"/>
      <c r="S10" s="60"/>
      <c r="T10" s="60"/>
      <c r="U10" s="60"/>
      <c r="V10" s="60"/>
      <c r="W10" s="60">
        <v>4828026</v>
      </c>
      <c r="X10" s="60">
        <v>3450000</v>
      </c>
      <c r="Y10" s="60">
        <v>1378026</v>
      </c>
      <c r="Z10" s="140">
        <v>39.94</v>
      </c>
      <c r="AA10" s="62">
        <v>5000000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43043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15462804</v>
      </c>
      <c r="D15" s="153">
        <f>SUM(D16:D18)</f>
        <v>0</v>
      </c>
      <c r="E15" s="154">
        <f t="shared" si="2"/>
        <v>18757550</v>
      </c>
      <c r="F15" s="100">
        <f t="shared" si="2"/>
        <v>18757550</v>
      </c>
      <c r="G15" s="100">
        <f t="shared" si="2"/>
        <v>939916</v>
      </c>
      <c r="H15" s="100">
        <f t="shared" si="2"/>
        <v>334968</v>
      </c>
      <c r="I15" s="100">
        <f t="shared" si="2"/>
        <v>0</v>
      </c>
      <c r="J15" s="100">
        <f t="shared" si="2"/>
        <v>1274884</v>
      </c>
      <c r="K15" s="100">
        <f t="shared" si="2"/>
        <v>1097412</v>
      </c>
      <c r="L15" s="100">
        <f t="shared" si="2"/>
        <v>1517028</v>
      </c>
      <c r="M15" s="100">
        <f t="shared" si="2"/>
        <v>609567</v>
      </c>
      <c r="N15" s="100">
        <f t="shared" si="2"/>
        <v>3224007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4498891</v>
      </c>
      <c r="X15" s="100">
        <f t="shared" si="2"/>
        <v>10283310</v>
      </c>
      <c r="Y15" s="100">
        <f t="shared" si="2"/>
        <v>-5784419</v>
      </c>
      <c r="Z15" s="137">
        <f>+IF(X15&lt;&gt;0,+(Y15/X15)*100,0)</f>
        <v>-56.25055551179533</v>
      </c>
      <c r="AA15" s="102">
        <f>SUM(AA16:AA18)</f>
        <v>18757550</v>
      </c>
    </row>
    <row r="16" spans="1:27" ht="12.75">
      <c r="A16" s="138" t="s">
        <v>85</v>
      </c>
      <c r="B16" s="136"/>
      <c r="C16" s="155">
        <v>1113271</v>
      </c>
      <c r="D16" s="155"/>
      <c r="E16" s="156">
        <v>2016000</v>
      </c>
      <c r="F16" s="60">
        <v>2016000</v>
      </c>
      <c r="G16" s="60"/>
      <c r="H16" s="60"/>
      <c r="I16" s="60"/>
      <c r="J16" s="60"/>
      <c r="K16" s="60"/>
      <c r="L16" s="60">
        <v>14299</v>
      </c>
      <c r="M16" s="60"/>
      <c r="N16" s="60">
        <v>14299</v>
      </c>
      <c r="O16" s="60"/>
      <c r="P16" s="60"/>
      <c r="Q16" s="60"/>
      <c r="R16" s="60"/>
      <c r="S16" s="60"/>
      <c r="T16" s="60"/>
      <c r="U16" s="60"/>
      <c r="V16" s="60"/>
      <c r="W16" s="60">
        <v>14299</v>
      </c>
      <c r="X16" s="60">
        <v>2016000</v>
      </c>
      <c r="Y16" s="60">
        <v>-2001701</v>
      </c>
      <c r="Z16" s="140">
        <v>-99.29</v>
      </c>
      <c r="AA16" s="62">
        <v>2016000</v>
      </c>
    </row>
    <row r="17" spans="1:27" ht="12.75">
      <c r="A17" s="138" t="s">
        <v>86</v>
      </c>
      <c r="B17" s="136"/>
      <c r="C17" s="155">
        <v>14349533</v>
      </c>
      <c r="D17" s="155"/>
      <c r="E17" s="156">
        <v>16741550</v>
      </c>
      <c r="F17" s="60">
        <v>16741550</v>
      </c>
      <c r="G17" s="60">
        <v>939916</v>
      </c>
      <c r="H17" s="60">
        <v>334968</v>
      </c>
      <c r="I17" s="60"/>
      <c r="J17" s="60">
        <v>1274884</v>
      </c>
      <c r="K17" s="60">
        <v>1097412</v>
      </c>
      <c r="L17" s="60">
        <v>1502729</v>
      </c>
      <c r="M17" s="60">
        <v>609567</v>
      </c>
      <c r="N17" s="60">
        <v>3209708</v>
      </c>
      <c r="O17" s="60"/>
      <c r="P17" s="60"/>
      <c r="Q17" s="60"/>
      <c r="R17" s="60"/>
      <c r="S17" s="60"/>
      <c r="T17" s="60"/>
      <c r="U17" s="60"/>
      <c r="V17" s="60"/>
      <c r="W17" s="60">
        <v>4484592</v>
      </c>
      <c r="X17" s="60">
        <v>8267310</v>
      </c>
      <c r="Y17" s="60">
        <v>-3782718</v>
      </c>
      <c r="Z17" s="140">
        <v>-45.76</v>
      </c>
      <c r="AA17" s="62">
        <v>16741550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22587121</v>
      </c>
      <c r="D25" s="217">
        <f>+D5+D9+D15+D19+D24</f>
        <v>0</v>
      </c>
      <c r="E25" s="230">
        <f t="shared" si="4"/>
        <v>25388550</v>
      </c>
      <c r="F25" s="219">
        <f t="shared" si="4"/>
        <v>25388550</v>
      </c>
      <c r="G25" s="219">
        <f t="shared" si="4"/>
        <v>1124414</v>
      </c>
      <c r="H25" s="219">
        <f t="shared" si="4"/>
        <v>1237415</v>
      </c>
      <c r="I25" s="219">
        <f t="shared" si="4"/>
        <v>0</v>
      </c>
      <c r="J25" s="219">
        <f t="shared" si="4"/>
        <v>2361829</v>
      </c>
      <c r="K25" s="219">
        <f t="shared" si="4"/>
        <v>1501218</v>
      </c>
      <c r="L25" s="219">
        <f t="shared" si="4"/>
        <v>3745592</v>
      </c>
      <c r="M25" s="219">
        <f t="shared" si="4"/>
        <v>1848393</v>
      </c>
      <c r="N25" s="219">
        <f t="shared" si="4"/>
        <v>7095203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9457032</v>
      </c>
      <c r="X25" s="219">
        <f t="shared" si="4"/>
        <v>15364310</v>
      </c>
      <c r="Y25" s="219">
        <f t="shared" si="4"/>
        <v>-5907278</v>
      </c>
      <c r="Z25" s="231">
        <f>+IF(X25&lt;&gt;0,+(Y25/X25)*100,0)</f>
        <v>-38.448052662306345</v>
      </c>
      <c r="AA25" s="232">
        <f>+AA5+AA9+AA15+AA19+AA24</f>
        <v>25388550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21103336</v>
      </c>
      <c r="D28" s="155"/>
      <c r="E28" s="156">
        <v>17241550</v>
      </c>
      <c r="F28" s="60">
        <v>17241550</v>
      </c>
      <c r="G28" s="60">
        <v>1124414</v>
      </c>
      <c r="H28" s="60">
        <v>1107300</v>
      </c>
      <c r="I28" s="60"/>
      <c r="J28" s="60">
        <v>2231714</v>
      </c>
      <c r="K28" s="60">
        <v>1501218</v>
      </c>
      <c r="L28" s="60">
        <v>3731293</v>
      </c>
      <c r="M28" s="60">
        <v>1848393</v>
      </c>
      <c r="N28" s="60">
        <v>7080904</v>
      </c>
      <c r="O28" s="60"/>
      <c r="P28" s="60"/>
      <c r="Q28" s="60"/>
      <c r="R28" s="60"/>
      <c r="S28" s="60"/>
      <c r="T28" s="60"/>
      <c r="U28" s="60"/>
      <c r="V28" s="60"/>
      <c r="W28" s="60">
        <v>9312618</v>
      </c>
      <c r="X28" s="60">
        <v>12159000</v>
      </c>
      <c r="Y28" s="60">
        <v>-2846382</v>
      </c>
      <c r="Z28" s="140">
        <v>-23.41</v>
      </c>
      <c r="AA28" s="155">
        <v>17241550</v>
      </c>
    </row>
    <row r="29" spans="1:27" ht="12.75">
      <c r="A29" s="234" t="s">
        <v>134</v>
      </c>
      <c r="B29" s="136"/>
      <c r="C29" s="155"/>
      <c r="D29" s="155"/>
      <c r="E29" s="156">
        <v>2000000</v>
      </c>
      <c r="F29" s="60">
        <v>2000000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2000000</v>
      </c>
      <c r="Y29" s="60">
        <v>-2000000</v>
      </c>
      <c r="Z29" s="140">
        <v>-100</v>
      </c>
      <c r="AA29" s="62">
        <v>2000000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21103336</v>
      </c>
      <c r="D32" s="210">
        <f>SUM(D28:D31)</f>
        <v>0</v>
      </c>
      <c r="E32" s="211">
        <f t="shared" si="5"/>
        <v>19241550</v>
      </c>
      <c r="F32" s="77">
        <f t="shared" si="5"/>
        <v>19241550</v>
      </c>
      <c r="G32" s="77">
        <f t="shared" si="5"/>
        <v>1124414</v>
      </c>
      <c r="H32" s="77">
        <f t="shared" si="5"/>
        <v>1107300</v>
      </c>
      <c r="I32" s="77">
        <f t="shared" si="5"/>
        <v>0</v>
      </c>
      <c r="J32" s="77">
        <f t="shared" si="5"/>
        <v>2231714</v>
      </c>
      <c r="K32" s="77">
        <f t="shared" si="5"/>
        <v>1501218</v>
      </c>
      <c r="L32" s="77">
        <f t="shared" si="5"/>
        <v>3731293</v>
      </c>
      <c r="M32" s="77">
        <f t="shared" si="5"/>
        <v>1848393</v>
      </c>
      <c r="N32" s="77">
        <f t="shared" si="5"/>
        <v>7080904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9312618</v>
      </c>
      <c r="X32" s="77">
        <f t="shared" si="5"/>
        <v>14159000</v>
      </c>
      <c r="Y32" s="77">
        <f t="shared" si="5"/>
        <v>-4846382</v>
      </c>
      <c r="Z32" s="212">
        <f>+IF(X32&lt;&gt;0,+(Y32/X32)*100,0)</f>
        <v>-34.22827883325093</v>
      </c>
      <c r="AA32" s="79">
        <f>SUM(AA28:AA31)</f>
        <v>19241550</v>
      </c>
    </row>
    <row r="33" spans="1:27" ht="12.75">
      <c r="A33" s="237" t="s">
        <v>51</v>
      </c>
      <c r="B33" s="136" t="s">
        <v>137</v>
      </c>
      <c r="C33" s="155">
        <v>16313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1467472</v>
      </c>
      <c r="D35" s="155"/>
      <c r="E35" s="156">
        <v>6147000</v>
      </c>
      <c r="F35" s="60">
        <v>6147000</v>
      </c>
      <c r="G35" s="60"/>
      <c r="H35" s="60">
        <v>130115</v>
      </c>
      <c r="I35" s="60"/>
      <c r="J35" s="60">
        <v>130115</v>
      </c>
      <c r="K35" s="60"/>
      <c r="L35" s="60">
        <v>14299</v>
      </c>
      <c r="M35" s="60"/>
      <c r="N35" s="60">
        <v>14299</v>
      </c>
      <c r="O35" s="60"/>
      <c r="P35" s="60"/>
      <c r="Q35" s="60"/>
      <c r="R35" s="60"/>
      <c r="S35" s="60"/>
      <c r="T35" s="60"/>
      <c r="U35" s="60"/>
      <c r="V35" s="60"/>
      <c r="W35" s="60">
        <v>144414</v>
      </c>
      <c r="X35" s="60">
        <v>1203000</v>
      </c>
      <c r="Y35" s="60">
        <v>-1058586</v>
      </c>
      <c r="Z35" s="140">
        <v>-88</v>
      </c>
      <c r="AA35" s="62">
        <v>6147000</v>
      </c>
    </row>
    <row r="36" spans="1:27" ht="12.75">
      <c r="A36" s="238" t="s">
        <v>139</v>
      </c>
      <c r="B36" s="149"/>
      <c r="C36" s="222">
        <f aca="true" t="shared" si="6" ref="C36:Y36">SUM(C32:C35)</f>
        <v>22587121</v>
      </c>
      <c r="D36" s="222">
        <f>SUM(D32:D35)</f>
        <v>0</v>
      </c>
      <c r="E36" s="218">
        <f t="shared" si="6"/>
        <v>25388550</v>
      </c>
      <c r="F36" s="220">
        <f t="shared" si="6"/>
        <v>25388550</v>
      </c>
      <c r="G36" s="220">
        <f t="shared" si="6"/>
        <v>1124414</v>
      </c>
      <c r="H36" s="220">
        <f t="shared" si="6"/>
        <v>1237415</v>
      </c>
      <c r="I36" s="220">
        <f t="shared" si="6"/>
        <v>0</v>
      </c>
      <c r="J36" s="220">
        <f t="shared" si="6"/>
        <v>2361829</v>
      </c>
      <c r="K36" s="220">
        <f t="shared" si="6"/>
        <v>1501218</v>
      </c>
      <c r="L36" s="220">
        <f t="shared" si="6"/>
        <v>3745592</v>
      </c>
      <c r="M36" s="220">
        <f t="shared" si="6"/>
        <v>1848393</v>
      </c>
      <c r="N36" s="220">
        <f t="shared" si="6"/>
        <v>7095203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9457032</v>
      </c>
      <c r="X36" s="220">
        <f t="shared" si="6"/>
        <v>15362000</v>
      </c>
      <c r="Y36" s="220">
        <f t="shared" si="6"/>
        <v>-5904968</v>
      </c>
      <c r="Z36" s="221">
        <f>+IF(X36&lt;&gt;0,+(Y36/X36)*100,0)</f>
        <v>-38.438797031636504</v>
      </c>
      <c r="AA36" s="239">
        <f>SUM(AA32:AA35)</f>
        <v>25388550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39964521</v>
      </c>
      <c r="D6" s="155"/>
      <c r="E6" s="59">
        <v>19684480</v>
      </c>
      <c r="F6" s="60">
        <v>19684480</v>
      </c>
      <c r="G6" s="60">
        <v>39964521</v>
      </c>
      <c r="H6" s="60">
        <v>39964521</v>
      </c>
      <c r="I6" s="60">
        <v>21521743</v>
      </c>
      <c r="J6" s="60">
        <v>21521743</v>
      </c>
      <c r="K6" s="60">
        <v>665970583</v>
      </c>
      <c r="L6" s="60">
        <v>31273890</v>
      </c>
      <c r="M6" s="60">
        <v>27411965</v>
      </c>
      <c r="N6" s="60">
        <v>27411965</v>
      </c>
      <c r="O6" s="60"/>
      <c r="P6" s="60"/>
      <c r="Q6" s="60"/>
      <c r="R6" s="60"/>
      <c r="S6" s="60"/>
      <c r="T6" s="60"/>
      <c r="U6" s="60"/>
      <c r="V6" s="60"/>
      <c r="W6" s="60">
        <v>27411965</v>
      </c>
      <c r="X6" s="60">
        <v>9842240</v>
      </c>
      <c r="Y6" s="60">
        <v>17569725</v>
      </c>
      <c r="Z6" s="140">
        <v>178.51</v>
      </c>
      <c r="AA6" s="62">
        <v>19684480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>
        <v>41345630</v>
      </c>
      <c r="J7" s="60">
        <v>41345630</v>
      </c>
      <c r="K7" s="60">
        <v>-7005681732</v>
      </c>
      <c r="L7" s="60">
        <v>36715002</v>
      </c>
      <c r="M7" s="60">
        <v>37335810</v>
      </c>
      <c r="N7" s="60">
        <v>37335810</v>
      </c>
      <c r="O7" s="60"/>
      <c r="P7" s="60"/>
      <c r="Q7" s="60"/>
      <c r="R7" s="60"/>
      <c r="S7" s="60"/>
      <c r="T7" s="60"/>
      <c r="U7" s="60"/>
      <c r="V7" s="60"/>
      <c r="W7" s="60">
        <v>37335810</v>
      </c>
      <c r="X7" s="60"/>
      <c r="Y7" s="60">
        <v>37335810</v>
      </c>
      <c r="Z7" s="140"/>
      <c r="AA7" s="62"/>
    </row>
    <row r="8" spans="1:27" ht="12.75">
      <c r="A8" s="249" t="s">
        <v>145</v>
      </c>
      <c r="B8" s="182"/>
      <c r="C8" s="155">
        <v>1380519</v>
      </c>
      <c r="D8" s="155"/>
      <c r="E8" s="59">
        <v>24604001</v>
      </c>
      <c r="F8" s="60">
        <v>24604001</v>
      </c>
      <c r="G8" s="60">
        <v>1380519</v>
      </c>
      <c r="H8" s="60">
        <v>1380519</v>
      </c>
      <c r="I8" s="60">
        <v>565194</v>
      </c>
      <c r="J8" s="60">
        <v>565194</v>
      </c>
      <c r="K8" s="60">
        <v>1110412221</v>
      </c>
      <c r="L8" s="60">
        <v>20904601</v>
      </c>
      <c r="M8" s="60">
        <v>20766583</v>
      </c>
      <c r="N8" s="60">
        <v>20766583</v>
      </c>
      <c r="O8" s="60"/>
      <c r="P8" s="60"/>
      <c r="Q8" s="60"/>
      <c r="R8" s="60"/>
      <c r="S8" s="60"/>
      <c r="T8" s="60"/>
      <c r="U8" s="60"/>
      <c r="V8" s="60"/>
      <c r="W8" s="60">
        <v>20766583</v>
      </c>
      <c r="X8" s="60">
        <v>12302001</v>
      </c>
      <c r="Y8" s="60">
        <v>8464582</v>
      </c>
      <c r="Z8" s="140">
        <v>68.81</v>
      </c>
      <c r="AA8" s="62">
        <v>24604001</v>
      </c>
    </row>
    <row r="9" spans="1:27" ht="12.75">
      <c r="A9" s="249" t="s">
        <v>146</v>
      </c>
      <c r="B9" s="182"/>
      <c r="C9" s="155">
        <v>23681440</v>
      </c>
      <c r="D9" s="155"/>
      <c r="E9" s="59">
        <v>15040008</v>
      </c>
      <c r="F9" s="60">
        <v>15040008</v>
      </c>
      <c r="G9" s="60">
        <v>23681440</v>
      </c>
      <c r="H9" s="60">
        <v>23681440</v>
      </c>
      <c r="I9" s="60">
        <v>30403733</v>
      </c>
      <c r="J9" s="60">
        <v>30403733</v>
      </c>
      <c r="K9" s="60">
        <v>3880063053</v>
      </c>
      <c r="L9" s="60">
        <v>7666910</v>
      </c>
      <c r="M9" s="60">
        <v>8838643</v>
      </c>
      <c r="N9" s="60">
        <v>8838643</v>
      </c>
      <c r="O9" s="60"/>
      <c r="P9" s="60"/>
      <c r="Q9" s="60"/>
      <c r="R9" s="60"/>
      <c r="S9" s="60"/>
      <c r="T9" s="60"/>
      <c r="U9" s="60"/>
      <c r="V9" s="60"/>
      <c r="W9" s="60">
        <v>8838643</v>
      </c>
      <c r="X9" s="60">
        <v>7520004</v>
      </c>
      <c r="Y9" s="60">
        <v>1318639</v>
      </c>
      <c r="Z9" s="140">
        <v>17.54</v>
      </c>
      <c r="AA9" s="62">
        <v>15040008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995</v>
      </c>
      <c r="D11" s="155"/>
      <c r="E11" s="59"/>
      <c r="F11" s="60"/>
      <c r="G11" s="60">
        <v>995</v>
      </c>
      <c r="H11" s="60">
        <v>995</v>
      </c>
      <c r="I11" s="60">
        <v>995</v>
      </c>
      <c r="J11" s="60">
        <v>995</v>
      </c>
      <c r="K11" s="60">
        <v>99465</v>
      </c>
      <c r="L11" s="60">
        <v>995</v>
      </c>
      <c r="M11" s="60">
        <v>995</v>
      </c>
      <c r="N11" s="60">
        <v>995</v>
      </c>
      <c r="O11" s="60"/>
      <c r="P11" s="60"/>
      <c r="Q11" s="60"/>
      <c r="R11" s="60"/>
      <c r="S11" s="60"/>
      <c r="T11" s="60"/>
      <c r="U11" s="60"/>
      <c r="V11" s="60"/>
      <c r="W11" s="60">
        <v>995</v>
      </c>
      <c r="X11" s="60"/>
      <c r="Y11" s="60">
        <v>995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65027475</v>
      </c>
      <c r="D12" s="168">
        <f>SUM(D6:D11)</f>
        <v>0</v>
      </c>
      <c r="E12" s="72">
        <f t="shared" si="0"/>
        <v>59328489</v>
      </c>
      <c r="F12" s="73">
        <f t="shared" si="0"/>
        <v>59328489</v>
      </c>
      <c r="G12" s="73">
        <f t="shared" si="0"/>
        <v>65027475</v>
      </c>
      <c r="H12" s="73">
        <f t="shared" si="0"/>
        <v>65027475</v>
      </c>
      <c r="I12" s="73">
        <f t="shared" si="0"/>
        <v>93837295</v>
      </c>
      <c r="J12" s="73">
        <f t="shared" si="0"/>
        <v>93837295</v>
      </c>
      <c r="K12" s="73">
        <f t="shared" si="0"/>
        <v>-1349136410</v>
      </c>
      <c r="L12" s="73">
        <f t="shared" si="0"/>
        <v>96561398</v>
      </c>
      <c r="M12" s="73">
        <f t="shared" si="0"/>
        <v>94353996</v>
      </c>
      <c r="N12" s="73">
        <f t="shared" si="0"/>
        <v>94353996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94353996</v>
      </c>
      <c r="X12" s="73">
        <f t="shared" si="0"/>
        <v>29664245</v>
      </c>
      <c r="Y12" s="73">
        <f t="shared" si="0"/>
        <v>64689751</v>
      </c>
      <c r="Z12" s="170">
        <f>+IF(X12&lt;&gt;0,+(Y12/X12)*100,0)</f>
        <v>218.07314158846788</v>
      </c>
      <c r="AA12" s="74">
        <f>SUM(AA6:AA11)</f>
        <v>59328489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>
        <v>266</v>
      </c>
      <c r="J16" s="60">
        <v>266</v>
      </c>
      <c r="K16" s="159">
        <v>266</v>
      </c>
      <c r="L16" s="159">
        <v>266</v>
      </c>
      <c r="M16" s="60">
        <v>266</v>
      </c>
      <c r="N16" s="159">
        <v>266</v>
      </c>
      <c r="O16" s="159"/>
      <c r="P16" s="159"/>
      <c r="Q16" s="60"/>
      <c r="R16" s="159"/>
      <c r="S16" s="159"/>
      <c r="T16" s="60"/>
      <c r="U16" s="159"/>
      <c r="V16" s="159"/>
      <c r="W16" s="159">
        <v>266</v>
      </c>
      <c r="X16" s="60"/>
      <c r="Y16" s="159">
        <v>266</v>
      </c>
      <c r="Z16" s="141"/>
      <c r="AA16" s="225"/>
    </row>
    <row r="17" spans="1:27" ht="12.75">
      <c r="A17" s="249" t="s">
        <v>152</v>
      </c>
      <c r="B17" s="182"/>
      <c r="C17" s="155">
        <v>7820000</v>
      </c>
      <c r="D17" s="155"/>
      <c r="E17" s="59"/>
      <c r="F17" s="60"/>
      <c r="G17" s="60">
        <v>7820000</v>
      </c>
      <c r="H17" s="60">
        <v>7820000</v>
      </c>
      <c r="I17" s="60">
        <v>7820000</v>
      </c>
      <c r="J17" s="60">
        <v>7820000</v>
      </c>
      <c r="K17" s="60">
        <v>782000000</v>
      </c>
      <c r="L17" s="60">
        <v>7820000</v>
      </c>
      <c r="M17" s="60">
        <v>7820000</v>
      </c>
      <c r="N17" s="60">
        <v>7820000</v>
      </c>
      <c r="O17" s="60"/>
      <c r="P17" s="60"/>
      <c r="Q17" s="60"/>
      <c r="R17" s="60"/>
      <c r="S17" s="60"/>
      <c r="T17" s="60"/>
      <c r="U17" s="60"/>
      <c r="V17" s="60"/>
      <c r="W17" s="60">
        <v>7820000</v>
      </c>
      <c r="X17" s="60"/>
      <c r="Y17" s="60">
        <v>7820000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328642824</v>
      </c>
      <c r="D19" s="155"/>
      <c r="E19" s="59">
        <v>332737713</v>
      </c>
      <c r="F19" s="60">
        <v>332737713</v>
      </c>
      <c r="G19" s="60">
        <v>328642824</v>
      </c>
      <c r="H19" s="60">
        <v>328642824</v>
      </c>
      <c r="I19" s="60">
        <v>332263079</v>
      </c>
      <c r="J19" s="60">
        <v>332263079</v>
      </c>
      <c r="K19" s="60">
        <v>28710129414</v>
      </c>
      <c r="L19" s="60">
        <v>338040984</v>
      </c>
      <c r="M19" s="60">
        <v>340620965</v>
      </c>
      <c r="N19" s="60">
        <v>340620965</v>
      </c>
      <c r="O19" s="60"/>
      <c r="P19" s="60"/>
      <c r="Q19" s="60"/>
      <c r="R19" s="60"/>
      <c r="S19" s="60"/>
      <c r="T19" s="60"/>
      <c r="U19" s="60"/>
      <c r="V19" s="60"/>
      <c r="W19" s="60">
        <v>340620965</v>
      </c>
      <c r="X19" s="60">
        <v>166368857</v>
      </c>
      <c r="Y19" s="60">
        <v>174252108</v>
      </c>
      <c r="Z19" s="140">
        <v>104.74</v>
      </c>
      <c r="AA19" s="62">
        <v>332737713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1077733</v>
      </c>
      <c r="D22" s="155"/>
      <c r="E22" s="59">
        <v>815500</v>
      </c>
      <c r="F22" s="60">
        <v>815500</v>
      </c>
      <c r="G22" s="60">
        <v>1077733</v>
      </c>
      <c r="H22" s="60">
        <v>1077733</v>
      </c>
      <c r="I22" s="60">
        <v>1077733</v>
      </c>
      <c r="J22" s="60">
        <v>1077733</v>
      </c>
      <c r="K22" s="60">
        <v>107773251</v>
      </c>
      <c r="L22" s="60">
        <v>1077733</v>
      </c>
      <c r="M22" s="60">
        <v>1077733</v>
      </c>
      <c r="N22" s="60">
        <v>1077733</v>
      </c>
      <c r="O22" s="60"/>
      <c r="P22" s="60"/>
      <c r="Q22" s="60"/>
      <c r="R22" s="60"/>
      <c r="S22" s="60"/>
      <c r="T22" s="60"/>
      <c r="U22" s="60"/>
      <c r="V22" s="60"/>
      <c r="W22" s="60">
        <v>1077733</v>
      </c>
      <c r="X22" s="60">
        <v>407750</v>
      </c>
      <c r="Y22" s="60">
        <v>669983</v>
      </c>
      <c r="Z22" s="140">
        <v>164.31</v>
      </c>
      <c r="AA22" s="62">
        <v>815500</v>
      </c>
    </row>
    <row r="23" spans="1:27" ht="12.75">
      <c r="A23" s="249" t="s">
        <v>158</v>
      </c>
      <c r="B23" s="182"/>
      <c r="C23" s="155">
        <v>213033</v>
      </c>
      <c r="D23" s="155"/>
      <c r="E23" s="59"/>
      <c r="F23" s="60"/>
      <c r="G23" s="159">
        <v>213033</v>
      </c>
      <c r="H23" s="159">
        <v>213033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337753590</v>
      </c>
      <c r="D24" s="168">
        <f>SUM(D15:D23)</f>
        <v>0</v>
      </c>
      <c r="E24" s="76">
        <f t="shared" si="1"/>
        <v>333553213</v>
      </c>
      <c r="F24" s="77">
        <f t="shared" si="1"/>
        <v>333553213</v>
      </c>
      <c r="G24" s="77">
        <f t="shared" si="1"/>
        <v>337753590</v>
      </c>
      <c r="H24" s="77">
        <f t="shared" si="1"/>
        <v>337753590</v>
      </c>
      <c r="I24" s="77">
        <f t="shared" si="1"/>
        <v>341161078</v>
      </c>
      <c r="J24" s="77">
        <f t="shared" si="1"/>
        <v>341161078</v>
      </c>
      <c r="K24" s="77">
        <f t="shared" si="1"/>
        <v>29599902931</v>
      </c>
      <c r="L24" s="77">
        <f t="shared" si="1"/>
        <v>346938983</v>
      </c>
      <c r="M24" s="77">
        <f t="shared" si="1"/>
        <v>349518964</v>
      </c>
      <c r="N24" s="77">
        <f t="shared" si="1"/>
        <v>349518964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349518964</v>
      </c>
      <c r="X24" s="77">
        <f t="shared" si="1"/>
        <v>166776607</v>
      </c>
      <c r="Y24" s="77">
        <f t="shared" si="1"/>
        <v>182742357</v>
      </c>
      <c r="Z24" s="212">
        <f>+IF(X24&lt;&gt;0,+(Y24/X24)*100,0)</f>
        <v>109.57313515797813</v>
      </c>
      <c r="AA24" s="79">
        <f>SUM(AA15:AA23)</f>
        <v>333553213</v>
      </c>
    </row>
    <row r="25" spans="1:27" ht="12.75">
      <c r="A25" s="250" t="s">
        <v>159</v>
      </c>
      <c r="B25" s="251"/>
      <c r="C25" s="168">
        <f aca="true" t="shared" si="2" ref="C25:Y25">+C12+C24</f>
        <v>402781065</v>
      </c>
      <c r="D25" s="168">
        <f>+D12+D24</f>
        <v>0</v>
      </c>
      <c r="E25" s="72">
        <f t="shared" si="2"/>
        <v>392881702</v>
      </c>
      <c r="F25" s="73">
        <f t="shared" si="2"/>
        <v>392881702</v>
      </c>
      <c r="G25" s="73">
        <f t="shared" si="2"/>
        <v>402781065</v>
      </c>
      <c r="H25" s="73">
        <f t="shared" si="2"/>
        <v>402781065</v>
      </c>
      <c r="I25" s="73">
        <f t="shared" si="2"/>
        <v>434998373</v>
      </c>
      <c r="J25" s="73">
        <f t="shared" si="2"/>
        <v>434998373</v>
      </c>
      <c r="K25" s="73">
        <f t="shared" si="2"/>
        <v>28250766521</v>
      </c>
      <c r="L25" s="73">
        <f t="shared" si="2"/>
        <v>443500381</v>
      </c>
      <c r="M25" s="73">
        <f t="shared" si="2"/>
        <v>443872960</v>
      </c>
      <c r="N25" s="73">
        <f t="shared" si="2"/>
        <v>443872960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443872960</v>
      </c>
      <c r="X25" s="73">
        <f t="shared" si="2"/>
        <v>196440852</v>
      </c>
      <c r="Y25" s="73">
        <f t="shared" si="2"/>
        <v>247432108</v>
      </c>
      <c r="Z25" s="170">
        <f>+IF(X25&lt;&gt;0,+(Y25/X25)*100,0)</f>
        <v>125.95756202482771</v>
      </c>
      <c r="AA25" s="74">
        <f>+AA12+AA24</f>
        <v>392881702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27090200</v>
      </c>
      <c r="D32" s="155"/>
      <c r="E32" s="59">
        <v>21820400</v>
      </c>
      <c r="F32" s="60">
        <v>21820400</v>
      </c>
      <c r="G32" s="60">
        <v>27090200</v>
      </c>
      <c r="H32" s="60">
        <v>27090200</v>
      </c>
      <c r="I32" s="60">
        <v>11171901</v>
      </c>
      <c r="J32" s="60">
        <v>11171901</v>
      </c>
      <c r="K32" s="60">
        <v>-1989740312</v>
      </c>
      <c r="L32" s="60">
        <v>22909094</v>
      </c>
      <c r="M32" s="60">
        <v>3558608</v>
      </c>
      <c r="N32" s="60">
        <v>3558608</v>
      </c>
      <c r="O32" s="60"/>
      <c r="P32" s="60"/>
      <c r="Q32" s="60"/>
      <c r="R32" s="60"/>
      <c r="S32" s="60"/>
      <c r="T32" s="60"/>
      <c r="U32" s="60"/>
      <c r="V32" s="60"/>
      <c r="W32" s="60">
        <v>3558608</v>
      </c>
      <c r="X32" s="60">
        <v>10910200</v>
      </c>
      <c r="Y32" s="60">
        <v>-7351592</v>
      </c>
      <c r="Z32" s="140">
        <v>-67.38</v>
      </c>
      <c r="AA32" s="62">
        <v>21820400</v>
      </c>
    </row>
    <row r="33" spans="1:27" ht="12.75">
      <c r="A33" s="249" t="s">
        <v>165</v>
      </c>
      <c r="B33" s="182"/>
      <c r="C33" s="155">
        <v>397720</v>
      </c>
      <c r="D33" s="155"/>
      <c r="E33" s="59"/>
      <c r="F33" s="60"/>
      <c r="G33" s="60">
        <v>397720</v>
      </c>
      <c r="H33" s="60">
        <v>397720</v>
      </c>
      <c r="I33" s="60">
        <v>258234</v>
      </c>
      <c r="J33" s="60">
        <v>258234</v>
      </c>
      <c r="K33" s="60">
        <v>258234</v>
      </c>
      <c r="L33" s="60">
        <v>258234</v>
      </c>
      <c r="M33" s="60">
        <v>258234</v>
      </c>
      <c r="N33" s="60">
        <v>258234</v>
      </c>
      <c r="O33" s="60"/>
      <c r="P33" s="60"/>
      <c r="Q33" s="60"/>
      <c r="R33" s="60"/>
      <c r="S33" s="60"/>
      <c r="T33" s="60"/>
      <c r="U33" s="60"/>
      <c r="V33" s="60"/>
      <c r="W33" s="60">
        <v>258234</v>
      </c>
      <c r="X33" s="60"/>
      <c r="Y33" s="60">
        <v>258234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27487920</v>
      </c>
      <c r="D34" s="168">
        <f>SUM(D29:D33)</f>
        <v>0</v>
      </c>
      <c r="E34" s="72">
        <f t="shared" si="3"/>
        <v>21820400</v>
      </c>
      <c r="F34" s="73">
        <f t="shared" si="3"/>
        <v>21820400</v>
      </c>
      <c r="G34" s="73">
        <f t="shared" si="3"/>
        <v>27487920</v>
      </c>
      <c r="H34" s="73">
        <f t="shared" si="3"/>
        <v>27487920</v>
      </c>
      <c r="I34" s="73">
        <f t="shared" si="3"/>
        <v>11430135</v>
      </c>
      <c r="J34" s="73">
        <f t="shared" si="3"/>
        <v>11430135</v>
      </c>
      <c r="K34" s="73">
        <f t="shared" si="3"/>
        <v>-1989482078</v>
      </c>
      <c r="L34" s="73">
        <f t="shared" si="3"/>
        <v>23167328</v>
      </c>
      <c r="M34" s="73">
        <f t="shared" si="3"/>
        <v>3816842</v>
      </c>
      <c r="N34" s="73">
        <f t="shared" si="3"/>
        <v>3816842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3816842</v>
      </c>
      <c r="X34" s="73">
        <f t="shared" si="3"/>
        <v>10910200</v>
      </c>
      <c r="Y34" s="73">
        <f t="shared" si="3"/>
        <v>-7093358</v>
      </c>
      <c r="Z34" s="170">
        <f>+IF(X34&lt;&gt;0,+(Y34/X34)*100,0)</f>
        <v>-65.0158383897637</v>
      </c>
      <c r="AA34" s="74">
        <f>SUM(AA29:AA33)</f>
        <v>21820400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>
        <v>9188988</v>
      </c>
      <c r="J37" s="60">
        <v>9188988</v>
      </c>
      <c r="K37" s="60">
        <v>52216902</v>
      </c>
      <c r="L37" s="60">
        <v>9188988</v>
      </c>
      <c r="M37" s="60">
        <v>9188988</v>
      </c>
      <c r="N37" s="60">
        <v>9188988</v>
      </c>
      <c r="O37" s="60"/>
      <c r="P37" s="60"/>
      <c r="Q37" s="60"/>
      <c r="R37" s="60"/>
      <c r="S37" s="60"/>
      <c r="T37" s="60"/>
      <c r="U37" s="60"/>
      <c r="V37" s="60"/>
      <c r="W37" s="60">
        <v>9188988</v>
      </c>
      <c r="X37" s="60"/>
      <c r="Y37" s="60">
        <v>9188988</v>
      </c>
      <c r="Z37" s="140"/>
      <c r="AA37" s="62"/>
    </row>
    <row r="38" spans="1:27" ht="12.75">
      <c r="A38" s="249" t="s">
        <v>165</v>
      </c>
      <c r="B38" s="182"/>
      <c r="C38" s="155">
        <v>16984399</v>
      </c>
      <c r="D38" s="155"/>
      <c r="E38" s="59"/>
      <c r="F38" s="60"/>
      <c r="G38" s="60">
        <v>16984399</v>
      </c>
      <c r="H38" s="60">
        <v>16984399</v>
      </c>
      <c r="I38" s="60">
        <v>8230036</v>
      </c>
      <c r="J38" s="60">
        <v>8230036</v>
      </c>
      <c r="K38" s="60">
        <v>8230036</v>
      </c>
      <c r="L38" s="60">
        <v>8230036</v>
      </c>
      <c r="M38" s="60">
        <v>8230036</v>
      </c>
      <c r="N38" s="60">
        <v>8230036</v>
      </c>
      <c r="O38" s="60"/>
      <c r="P38" s="60"/>
      <c r="Q38" s="60"/>
      <c r="R38" s="60"/>
      <c r="S38" s="60"/>
      <c r="T38" s="60"/>
      <c r="U38" s="60"/>
      <c r="V38" s="60"/>
      <c r="W38" s="60">
        <v>8230036</v>
      </c>
      <c r="X38" s="60"/>
      <c r="Y38" s="60">
        <v>8230036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16984399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16984399</v>
      </c>
      <c r="H39" s="77">
        <f t="shared" si="4"/>
        <v>16984399</v>
      </c>
      <c r="I39" s="77">
        <f t="shared" si="4"/>
        <v>17419024</v>
      </c>
      <c r="J39" s="77">
        <f t="shared" si="4"/>
        <v>17419024</v>
      </c>
      <c r="K39" s="77">
        <f t="shared" si="4"/>
        <v>60446938</v>
      </c>
      <c r="L39" s="77">
        <f t="shared" si="4"/>
        <v>17419024</v>
      </c>
      <c r="M39" s="77">
        <f t="shared" si="4"/>
        <v>17419024</v>
      </c>
      <c r="N39" s="77">
        <f t="shared" si="4"/>
        <v>17419024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17419024</v>
      </c>
      <c r="X39" s="77">
        <f t="shared" si="4"/>
        <v>0</v>
      </c>
      <c r="Y39" s="77">
        <f t="shared" si="4"/>
        <v>17419024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44472319</v>
      </c>
      <c r="D40" s="168">
        <f>+D34+D39</f>
        <v>0</v>
      </c>
      <c r="E40" s="72">
        <f t="shared" si="5"/>
        <v>21820400</v>
      </c>
      <c r="F40" s="73">
        <f t="shared" si="5"/>
        <v>21820400</v>
      </c>
      <c r="G40" s="73">
        <f t="shared" si="5"/>
        <v>44472319</v>
      </c>
      <c r="H40" s="73">
        <f t="shared" si="5"/>
        <v>44472319</v>
      </c>
      <c r="I40" s="73">
        <f t="shared" si="5"/>
        <v>28849159</v>
      </c>
      <c r="J40" s="73">
        <f t="shared" si="5"/>
        <v>28849159</v>
      </c>
      <c r="K40" s="73">
        <f t="shared" si="5"/>
        <v>-1929035140</v>
      </c>
      <c r="L40" s="73">
        <f t="shared" si="5"/>
        <v>40586352</v>
      </c>
      <c r="M40" s="73">
        <f t="shared" si="5"/>
        <v>21235866</v>
      </c>
      <c r="N40" s="73">
        <f t="shared" si="5"/>
        <v>21235866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21235866</v>
      </c>
      <c r="X40" s="73">
        <f t="shared" si="5"/>
        <v>10910200</v>
      </c>
      <c r="Y40" s="73">
        <f t="shared" si="5"/>
        <v>10325666</v>
      </c>
      <c r="Z40" s="170">
        <f>+IF(X40&lt;&gt;0,+(Y40/X40)*100,0)</f>
        <v>94.64231636450295</v>
      </c>
      <c r="AA40" s="74">
        <f>+AA34+AA39</f>
        <v>21820400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358308746</v>
      </c>
      <c r="D42" s="257">
        <f>+D25-D40</f>
        <v>0</v>
      </c>
      <c r="E42" s="258">
        <f t="shared" si="6"/>
        <v>371061302</v>
      </c>
      <c r="F42" s="259">
        <f t="shared" si="6"/>
        <v>371061302</v>
      </c>
      <c r="G42" s="259">
        <f t="shared" si="6"/>
        <v>358308746</v>
      </c>
      <c r="H42" s="259">
        <f t="shared" si="6"/>
        <v>358308746</v>
      </c>
      <c r="I42" s="259">
        <f t="shared" si="6"/>
        <v>406149214</v>
      </c>
      <c r="J42" s="259">
        <f t="shared" si="6"/>
        <v>406149214</v>
      </c>
      <c r="K42" s="259">
        <f t="shared" si="6"/>
        <v>30179801661</v>
      </c>
      <c r="L42" s="259">
        <f t="shared" si="6"/>
        <v>402914029</v>
      </c>
      <c r="M42" s="259">
        <f t="shared" si="6"/>
        <v>422637094</v>
      </c>
      <c r="N42" s="259">
        <f t="shared" si="6"/>
        <v>422637094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422637094</v>
      </c>
      <c r="X42" s="259">
        <f t="shared" si="6"/>
        <v>185530652</v>
      </c>
      <c r="Y42" s="259">
        <f t="shared" si="6"/>
        <v>237106442</v>
      </c>
      <c r="Z42" s="260">
        <f>+IF(X42&lt;&gt;0,+(Y42/X42)*100,0)</f>
        <v>127.79906686254732</v>
      </c>
      <c r="AA42" s="261">
        <f>+AA25-AA40</f>
        <v>371061302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358308746</v>
      </c>
      <c r="D45" s="155"/>
      <c r="E45" s="59">
        <v>371061302</v>
      </c>
      <c r="F45" s="60">
        <v>371061302</v>
      </c>
      <c r="G45" s="60">
        <v>358308746</v>
      </c>
      <c r="H45" s="60">
        <v>358308746</v>
      </c>
      <c r="I45" s="60">
        <v>406149214</v>
      </c>
      <c r="J45" s="60">
        <v>406149214</v>
      </c>
      <c r="K45" s="60">
        <v>30179801661</v>
      </c>
      <c r="L45" s="60">
        <v>402914029</v>
      </c>
      <c r="M45" s="60">
        <v>422637094</v>
      </c>
      <c r="N45" s="60">
        <v>422637094</v>
      </c>
      <c r="O45" s="60"/>
      <c r="P45" s="60"/>
      <c r="Q45" s="60"/>
      <c r="R45" s="60"/>
      <c r="S45" s="60"/>
      <c r="T45" s="60"/>
      <c r="U45" s="60"/>
      <c r="V45" s="60"/>
      <c r="W45" s="60">
        <v>422637094</v>
      </c>
      <c r="X45" s="60">
        <v>185530651</v>
      </c>
      <c r="Y45" s="60">
        <v>237106443</v>
      </c>
      <c r="Z45" s="139">
        <v>127.8</v>
      </c>
      <c r="AA45" s="62">
        <v>371061302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358308746</v>
      </c>
      <c r="D48" s="217">
        <f>SUM(D45:D47)</f>
        <v>0</v>
      </c>
      <c r="E48" s="264">
        <f t="shared" si="7"/>
        <v>371061302</v>
      </c>
      <c r="F48" s="219">
        <f t="shared" si="7"/>
        <v>371061302</v>
      </c>
      <c r="G48" s="219">
        <f t="shared" si="7"/>
        <v>358308746</v>
      </c>
      <c r="H48" s="219">
        <f t="shared" si="7"/>
        <v>358308746</v>
      </c>
      <c r="I48" s="219">
        <f t="shared" si="7"/>
        <v>406149214</v>
      </c>
      <c r="J48" s="219">
        <f t="shared" si="7"/>
        <v>406149214</v>
      </c>
      <c r="K48" s="219">
        <f t="shared" si="7"/>
        <v>30179801661</v>
      </c>
      <c r="L48" s="219">
        <f t="shared" si="7"/>
        <v>402914029</v>
      </c>
      <c r="M48" s="219">
        <f t="shared" si="7"/>
        <v>422637094</v>
      </c>
      <c r="N48" s="219">
        <f t="shared" si="7"/>
        <v>422637094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422637094</v>
      </c>
      <c r="X48" s="219">
        <f t="shared" si="7"/>
        <v>185530651</v>
      </c>
      <c r="Y48" s="219">
        <f t="shared" si="7"/>
        <v>237106443</v>
      </c>
      <c r="Z48" s="265">
        <f>+IF(X48&lt;&gt;0,+(Y48/X48)*100,0)</f>
        <v>127.79906809037176</v>
      </c>
      <c r="AA48" s="232">
        <f>SUM(AA45:AA47)</f>
        <v>371061302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7613954</v>
      </c>
      <c r="D6" s="155"/>
      <c r="E6" s="59">
        <v>14436000</v>
      </c>
      <c r="F6" s="60">
        <v>14436000</v>
      </c>
      <c r="G6" s="60">
        <v>-11106</v>
      </c>
      <c r="H6" s="60">
        <v>10336748</v>
      </c>
      <c r="I6" s="60">
        <v>828984</v>
      </c>
      <c r="J6" s="60">
        <v>11154626</v>
      </c>
      <c r="K6" s="60">
        <v>79780233</v>
      </c>
      <c r="L6" s="60">
        <v>711670</v>
      </c>
      <c r="M6" s="60">
        <v>814424</v>
      </c>
      <c r="N6" s="60">
        <v>81306327</v>
      </c>
      <c r="O6" s="60"/>
      <c r="P6" s="60"/>
      <c r="Q6" s="60"/>
      <c r="R6" s="60"/>
      <c r="S6" s="60"/>
      <c r="T6" s="60"/>
      <c r="U6" s="60"/>
      <c r="V6" s="60"/>
      <c r="W6" s="60">
        <v>92460953</v>
      </c>
      <c r="X6" s="60">
        <v>8395002</v>
      </c>
      <c r="Y6" s="60">
        <v>84065951</v>
      </c>
      <c r="Z6" s="140">
        <v>1001.38</v>
      </c>
      <c r="AA6" s="62">
        <v>14436000</v>
      </c>
    </row>
    <row r="7" spans="1:27" ht="12.75">
      <c r="A7" s="249" t="s">
        <v>32</v>
      </c>
      <c r="B7" s="182"/>
      <c r="C7" s="155">
        <v>3066743</v>
      </c>
      <c r="D7" s="155"/>
      <c r="E7" s="59">
        <v>1022400</v>
      </c>
      <c r="F7" s="60">
        <v>1022400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494667</v>
      </c>
      <c r="Y7" s="60">
        <v>-494667</v>
      </c>
      <c r="Z7" s="140">
        <v>-100</v>
      </c>
      <c r="AA7" s="62">
        <v>1022400</v>
      </c>
    </row>
    <row r="8" spans="1:27" ht="12.75">
      <c r="A8" s="249" t="s">
        <v>178</v>
      </c>
      <c r="B8" s="182"/>
      <c r="C8" s="155">
        <v>2985213</v>
      </c>
      <c r="D8" s="155"/>
      <c r="E8" s="59">
        <v>3037104</v>
      </c>
      <c r="F8" s="60">
        <v>3037104</v>
      </c>
      <c r="G8" s="60">
        <v>339627</v>
      </c>
      <c r="H8" s="60">
        <v>264174</v>
      </c>
      <c r="I8" s="60">
        <v>419413</v>
      </c>
      <c r="J8" s="60">
        <v>1023214</v>
      </c>
      <c r="K8" s="60">
        <v>40385423</v>
      </c>
      <c r="L8" s="60">
        <v>13709423</v>
      </c>
      <c r="M8" s="60">
        <v>4789878</v>
      </c>
      <c r="N8" s="60">
        <v>58884724</v>
      </c>
      <c r="O8" s="60"/>
      <c r="P8" s="60"/>
      <c r="Q8" s="60"/>
      <c r="R8" s="60"/>
      <c r="S8" s="60"/>
      <c r="T8" s="60"/>
      <c r="U8" s="60"/>
      <c r="V8" s="60"/>
      <c r="W8" s="60">
        <v>59907938</v>
      </c>
      <c r="X8" s="60">
        <v>1518552</v>
      </c>
      <c r="Y8" s="60">
        <v>58389386</v>
      </c>
      <c r="Z8" s="140">
        <v>3845.07</v>
      </c>
      <c r="AA8" s="62">
        <v>3037104</v>
      </c>
    </row>
    <row r="9" spans="1:27" ht="12.75">
      <c r="A9" s="249" t="s">
        <v>179</v>
      </c>
      <c r="B9" s="182"/>
      <c r="C9" s="155">
        <v>70596300</v>
      </c>
      <c r="D9" s="155"/>
      <c r="E9" s="59">
        <v>80006450</v>
      </c>
      <c r="F9" s="60">
        <v>80006450</v>
      </c>
      <c r="G9" s="60">
        <v>35030000</v>
      </c>
      <c r="H9" s="60">
        <v>1900000</v>
      </c>
      <c r="I9" s="60"/>
      <c r="J9" s="60">
        <v>36930000</v>
      </c>
      <c r="K9" s="60">
        <v>2711000</v>
      </c>
      <c r="L9" s="60">
        <v>592174</v>
      </c>
      <c r="M9" s="60">
        <v>27824000</v>
      </c>
      <c r="N9" s="60">
        <v>31127174</v>
      </c>
      <c r="O9" s="60"/>
      <c r="P9" s="60"/>
      <c r="Q9" s="60"/>
      <c r="R9" s="60"/>
      <c r="S9" s="60"/>
      <c r="T9" s="60"/>
      <c r="U9" s="60"/>
      <c r="V9" s="60"/>
      <c r="W9" s="60">
        <v>68057174</v>
      </c>
      <c r="X9" s="60"/>
      <c r="Y9" s="60">
        <v>68057174</v>
      </c>
      <c r="Z9" s="140"/>
      <c r="AA9" s="62">
        <v>80006450</v>
      </c>
    </row>
    <row r="10" spans="1:27" ht="12.75">
      <c r="A10" s="249" t="s">
        <v>180</v>
      </c>
      <c r="B10" s="182"/>
      <c r="C10" s="155">
        <v>25534000</v>
      </c>
      <c r="D10" s="155"/>
      <c r="E10" s="59">
        <v>19241550</v>
      </c>
      <c r="F10" s="60">
        <v>19241550</v>
      </c>
      <c r="G10" s="60"/>
      <c r="H10" s="60">
        <v>17009</v>
      </c>
      <c r="I10" s="60"/>
      <c r="J10" s="60">
        <v>17009</v>
      </c>
      <c r="K10" s="60">
        <v>173913043</v>
      </c>
      <c r="L10" s="60"/>
      <c r="M10" s="60"/>
      <c r="N10" s="60">
        <v>173913043</v>
      </c>
      <c r="O10" s="60"/>
      <c r="P10" s="60"/>
      <c r="Q10" s="60"/>
      <c r="R10" s="60"/>
      <c r="S10" s="60"/>
      <c r="T10" s="60"/>
      <c r="U10" s="60"/>
      <c r="V10" s="60"/>
      <c r="W10" s="60">
        <v>173930052</v>
      </c>
      <c r="X10" s="60">
        <v>18000000</v>
      </c>
      <c r="Y10" s="60">
        <v>155930052</v>
      </c>
      <c r="Z10" s="140">
        <v>866.28</v>
      </c>
      <c r="AA10" s="62">
        <v>19241550</v>
      </c>
    </row>
    <row r="11" spans="1:27" ht="12.75">
      <c r="A11" s="249" t="s">
        <v>181</v>
      </c>
      <c r="B11" s="182"/>
      <c r="C11" s="155">
        <v>2923111</v>
      </c>
      <c r="D11" s="155"/>
      <c r="E11" s="59">
        <v>3105000</v>
      </c>
      <c r="F11" s="60">
        <v>3105000</v>
      </c>
      <c r="G11" s="60">
        <v>222999</v>
      </c>
      <c r="H11" s="60">
        <v>285359</v>
      </c>
      <c r="I11" s="60">
        <v>245569</v>
      </c>
      <c r="J11" s="60">
        <v>753927</v>
      </c>
      <c r="K11" s="60">
        <v>21586821</v>
      </c>
      <c r="L11" s="60">
        <v>205807</v>
      </c>
      <c r="M11" s="60">
        <v>171480</v>
      </c>
      <c r="N11" s="60">
        <v>21964108</v>
      </c>
      <c r="O11" s="60"/>
      <c r="P11" s="60"/>
      <c r="Q11" s="60"/>
      <c r="R11" s="60"/>
      <c r="S11" s="60"/>
      <c r="T11" s="60"/>
      <c r="U11" s="60"/>
      <c r="V11" s="60"/>
      <c r="W11" s="60">
        <v>22718035</v>
      </c>
      <c r="X11" s="60">
        <v>1552500</v>
      </c>
      <c r="Y11" s="60">
        <v>21165535</v>
      </c>
      <c r="Z11" s="140">
        <v>1363.32</v>
      </c>
      <c r="AA11" s="62">
        <v>3105000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-82050154</v>
      </c>
      <c r="D14" s="155"/>
      <c r="E14" s="59">
        <v>-102145387</v>
      </c>
      <c r="F14" s="60">
        <v>-102145387</v>
      </c>
      <c r="G14" s="60">
        <v>-28833674</v>
      </c>
      <c r="H14" s="60">
        <v>-13797542</v>
      </c>
      <c r="I14" s="60">
        <v>-840894</v>
      </c>
      <c r="J14" s="60">
        <v>-43472110</v>
      </c>
      <c r="K14" s="60">
        <v>-221870589</v>
      </c>
      <c r="L14" s="60">
        <v>-20935035</v>
      </c>
      <c r="M14" s="60">
        <v>-12801870</v>
      </c>
      <c r="N14" s="60">
        <v>-255607494</v>
      </c>
      <c r="O14" s="60"/>
      <c r="P14" s="60"/>
      <c r="Q14" s="60"/>
      <c r="R14" s="60"/>
      <c r="S14" s="60"/>
      <c r="T14" s="60"/>
      <c r="U14" s="60"/>
      <c r="V14" s="60"/>
      <c r="W14" s="60">
        <v>-299079604</v>
      </c>
      <c r="X14" s="60">
        <v>-48672822</v>
      </c>
      <c r="Y14" s="60">
        <v>-250406782</v>
      </c>
      <c r="Z14" s="140">
        <v>514.47</v>
      </c>
      <c r="AA14" s="62">
        <v>-102145387</v>
      </c>
    </row>
    <row r="15" spans="1:27" ht="12.75">
      <c r="A15" s="249" t="s">
        <v>40</v>
      </c>
      <c r="B15" s="182"/>
      <c r="C15" s="155">
        <v>-182242</v>
      </c>
      <c r="D15" s="155"/>
      <c r="E15" s="59">
        <v>-30083</v>
      </c>
      <c r="F15" s="60">
        <v>-30083</v>
      </c>
      <c r="G15" s="60"/>
      <c r="H15" s="60">
        <v>-1800</v>
      </c>
      <c r="I15" s="60"/>
      <c r="J15" s="60">
        <v>-1800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-1800</v>
      </c>
      <c r="X15" s="60">
        <v>-15042</v>
      </c>
      <c r="Y15" s="60">
        <v>13242</v>
      </c>
      <c r="Z15" s="140">
        <v>-88.03</v>
      </c>
      <c r="AA15" s="62">
        <v>-30083</v>
      </c>
    </row>
    <row r="16" spans="1:27" ht="12.75">
      <c r="A16" s="249" t="s">
        <v>42</v>
      </c>
      <c r="B16" s="182"/>
      <c r="C16" s="155"/>
      <c r="D16" s="155"/>
      <c r="E16" s="59">
        <v>-900000</v>
      </c>
      <c r="F16" s="60">
        <v>-900000</v>
      </c>
      <c r="G16" s="60"/>
      <c r="H16" s="60"/>
      <c r="I16" s="60"/>
      <c r="J16" s="60"/>
      <c r="K16" s="60"/>
      <c r="L16" s="60"/>
      <c r="M16" s="60">
        <v>-773605</v>
      </c>
      <c r="N16" s="60">
        <v>-773605</v>
      </c>
      <c r="O16" s="60"/>
      <c r="P16" s="60"/>
      <c r="Q16" s="60"/>
      <c r="R16" s="60"/>
      <c r="S16" s="60"/>
      <c r="T16" s="60"/>
      <c r="U16" s="60"/>
      <c r="V16" s="60"/>
      <c r="W16" s="60">
        <v>-773605</v>
      </c>
      <c r="X16" s="60">
        <v>-450000</v>
      </c>
      <c r="Y16" s="60">
        <v>-323605</v>
      </c>
      <c r="Z16" s="140">
        <v>71.91</v>
      </c>
      <c r="AA16" s="62">
        <v>-900000</v>
      </c>
    </row>
    <row r="17" spans="1:27" ht="12.75">
      <c r="A17" s="250" t="s">
        <v>185</v>
      </c>
      <c r="B17" s="251"/>
      <c r="C17" s="168">
        <f aca="true" t="shared" si="0" ref="C17:Y17">SUM(C6:C16)</f>
        <v>30486925</v>
      </c>
      <c r="D17" s="168">
        <f t="shared" si="0"/>
        <v>0</v>
      </c>
      <c r="E17" s="72">
        <f t="shared" si="0"/>
        <v>17773034</v>
      </c>
      <c r="F17" s="73">
        <f t="shared" si="0"/>
        <v>17773034</v>
      </c>
      <c r="G17" s="73">
        <f t="shared" si="0"/>
        <v>6747846</v>
      </c>
      <c r="H17" s="73">
        <f t="shared" si="0"/>
        <v>-996052</v>
      </c>
      <c r="I17" s="73">
        <f t="shared" si="0"/>
        <v>653072</v>
      </c>
      <c r="J17" s="73">
        <f t="shared" si="0"/>
        <v>6404866</v>
      </c>
      <c r="K17" s="73">
        <f t="shared" si="0"/>
        <v>96505931</v>
      </c>
      <c r="L17" s="73">
        <f t="shared" si="0"/>
        <v>-5715961</v>
      </c>
      <c r="M17" s="73">
        <f t="shared" si="0"/>
        <v>20024307</v>
      </c>
      <c r="N17" s="73">
        <f t="shared" si="0"/>
        <v>110814277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117219143</v>
      </c>
      <c r="X17" s="73">
        <f t="shared" si="0"/>
        <v>-19177143</v>
      </c>
      <c r="Y17" s="73">
        <f t="shared" si="0"/>
        <v>136396286</v>
      </c>
      <c r="Z17" s="170">
        <f>+IF(X17&lt;&gt;0,+(Y17/X17)*100,0)</f>
        <v>-711.2440367160009</v>
      </c>
      <c r="AA17" s="74">
        <f>SUM(AA6:AA16)</f>
        <v>17773034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-266</v>
      </c>
      <c r="H24" s="60"/>
      <c r="I24" s="60"/>
      <c r="J24" s="60">
        <v>-266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-266</v>
      </c>
      <c r="X24" s="60"/>
      <c r="Y24" s="60">
        <v>-266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-22587122</v>
      </c>
      <c r="D26" s="155"/>
      <c r="E26" s="59">
        <v>-25388550</v>
      </c>
      <c r="F26" s="60">
        <v>-25388550</v>
      </c>
      <c r="G26" s="60">
        <v>-2173224</v>
      </c>
      <c r="H26" s="60">
        <v>-1237415</v>
      </c>
      <c r="I26" s="60"/>
      <c r="J26" s="60">
        <v>-3410639</v>
      </c>
      <c r="K26" s="60">
        <v>-217645775</v>
      </c>
      <c r="L26" s="60">
        <v>-1034428</v>
      </c>
      <c r="M26" s="60">
        <v>-1105772</v>
      </c>
      <c r="N26" s="60">
        <v>-219785975</v>
      </c>
      <c r="O26" s="60"/>
      <c r="P26" s="60"/>
      <c r="Q26" s="60"/>
      <c r="R26" s="60"/>
      <c r="S26" s="60"/>
      <c r="T26" s="60"/>
      <c r="U26" s="60"/>
      <c r="V26" s="60"/>
      <c r="W26" s="60">
        <v>-223196614</v>
      </c>
      <c r="X26" s="60">
        <v>-12696000</v>
      </c>
      <c r="Y26" s="60">
        <v>-210500614</v>
      </c>
      <c r="Z26" s="140">
        <v>1658.01</v>
      </c>
      <c r="AA26" s="62">
        <v>-25388550</v>
      </c>
    </row>
    <row r="27" spans="1:27" ht="12.75">
      <c r="A27" s="250" t="s">
        <v>192</v>
      </c>
      <c r="B27" s="251"/>
      <c r="C27" s="168">
        <f aca="true" t="shared" si="1" ref="C27:Y27">SUM(C21:C26)</f>
        <v>-22587122</v>
      </c>
      <c r="D27" s="168">
        <f>SUM(D21:D26)</f>
        <v>0</v>
      </c>
      <c r="E27" s="72">
        <f t="shared" si="1"/>
        <v>-25388550</v>
      </c>
      <c r="F27" s="73">
        <f t="shared" si="1"/>
        <v>-25388550</v>
      </c>
      <c r="G27" s="73">
        <f t="shared" si="1"/>
        <v>-2173490</v>
      </c>
      <c r="H27" s="73">
        <f t="shared" si="1"/>
        <v>-1237415</v>
      </c>
      <c r="I27" s="73">
        <f t="shared" si="1"/>
        <v>0</v>
      </c>
      <c r="J27" s="73">
        <f t="shared" si="1"/>
        <v>-3410905</v>
      </c>
      <c r="K27" s="73">
        <f t="shared" si="1"/>
        <v>-217645775</v>
      </c>
      <c r="L27" s="73">
        <f t="shared" si="1"/>
        <v>-1034428</v>
      </c>
      <c r="M27" s="73">
        <f t="shared" si="1"/>
        <v>-1105772</v>
      </c>
      <c r="N27" s="73">
        <f t="shared" si="1"/>
        <v>-219785975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-223196880</v>
      </c>
      <c r="X27" s="73">
        <f t="shared" si="1"/>
        <v>-12696000</v>
      </c>
      <c r="Y27" s="73">
        <f t="shared" si="1"/>
        <v>-210500880</v>
      </c>
      <c r="Z27" s="170">
        <f>+IF(X27&lt;&gt;0,+(Y27/X27)*100,0)</f>
        <v>1658.0094517958412</v>
      </c>
      <c r="AA27" s="74">
        <f>SUM(AA21:AA26)</f>
        <v>-25388550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13361</v>
      </c>
      <c r="H33" s="159"/>
      <c r="I33" s="159"/>
      <c r="J33" s="159">
        <v>13361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13361</v>
      </c>
      <c r="X33" s="159"/>
      <c r="Y33" s="60">
        <v>13361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-34669</v>
      </c>
      <c r="D35" s="155"/>
      <c r="E35" s="59"/>
      <c r="F35" s="60"/>
      <c r="G35" s="60">
        <v>9587702</v>
      </c>
      <c r="H35" s="60"/>
      <c r="I35" s="60"/>
      <c r="J35" s="60">
        <v>9587702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9587702</v>
      </c>
      <c r="X35" s="60"/>
      <c r="Y35" s="60">
        <v>9587702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-34669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9601063</v>
      </c>
      <c r="H36" s="73">
        <f t="shared" si="2"/>
        <v>0</v>
      </c>
      <c r="I36" s="73">
        <f t="shared" si="2"/>
        <v>0</v>
      </c>
      <c r="J36" s="73">
        <f t="shared" si="2"/>
        <v>9601063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9601063</v>
      </c>
      <c r="X36" s="73">
        <f t="shared" si="2"/>
        <v>0</v>
      </c>
      <c r="Y36" s="73">
        <f t="shared" si="2"/>
        <v>9601063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7865134</v>
      </c>
      <c r="D38" s="153">
        <f>+D17+D27+D36</f>
        <v>0</v>
      </c>
      <c r="E38" s="99">
        <f t="shared" si="3"/>
        <v>-7615516</v>
      </c>
      <c r="F38" s="100">
        <f t="shared" si="3"/>
        <v>-7615516</v>
      </c>
      <c r="G38" s="100">
        <f t="shared" si="3"/>
        <v>14175419</v>
      </c>
      <c r="H38" s="100">
        <f t="shared" si="3"/>
        <v>-2233467</v>
      </c>
      <c r="I38" s="100">
        <f t="shared" si="3"/>
        <v>653072</v>
      </c>
      <c r="J38" s="100">
        <f t="shared" si="3"/>
        <v>12595024</v>
      </c>
      <c r="K38" s="100">
        <f t="shared" si="3"/>
        <v>-121139844</v>
      </c>
      <c r="L38" s="100">
        <f t="shared" si="3"/>
        <v>-6750389</v>
      </c>
      <c r="M38" s="100">
        <f t="shared" si="3"/>
        <v>18918535</v>
      </c>
      <c r="N38" s="100">
        <f t="shared" si="3"/>
        <v>-108971698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-96376674</v>
      </c>
      <c r="X38" s="100">
        <f t="shared" si="3"/>
        <v>-31873143</v>
      </c>
      <c r="Y38" s="100">
        <f t="shared" si="3"/>
        <v>-64503531</v>
      </c>
      <c r="Z38" s="137">
        <f>+IF(X38&lt;&gt;0,+(Y38/X38)*100,0)</f>
        <v>202.37580900007254</v>
      </c>
      <c r="AA38" s="102">
        <f>+AA17+AA27+AA36</f>
        <v>-7615516</v>
      </c>
    </row>
    <row r="39" spans="1:27" ht="12.75">
      <c r="A39" s="249" t="s">
        <v>200</v>
      </c>
      <c r="B39" s="182"/>
      <c r="C39" s="153">
        <v>32099387</v>
      </c>
      <c r="D39" s="153"/>
      <c r="E39" s="99">
        <v>27300000</v>
      </c>
      <c r="F39" s="100">
        <v>27300000</v>
      </c>
      <c r="G39" s="100">
        <v>39964521</v>
      </c>
      <c r="H39" s="100">
        <v>54139940</v>
      </c>
      <c r="I39" s="100">
        <v>51906473</v>
      </c>
      <c r="J39" s="100">
        <v>39964521</v>
      </c>
      <c r="K39" s="100">
        <v>52559545</v>
      </c>
      <c r="L39" s="100">
        <v>-68580299</v>
      </c>
      <c r="M39" s="100">
        <v>-75330688</v>
      </c>
      <c r="N39" s="100">
        <v>52559545</v>
      </c>
      <c r="O39" s="100"/>
      <c r="P39" s="100"/>
      <c r="Q39" s="100"/>
      <c r="R39" s="100"/>
      <c r="S39" s="100"/>
      <c r="T39" s="100"/>
      <c r="U39" s="100"/>
      <c r="V39" s="100"/>
      <c r="W39" s="100">
        <v>39964521</v>
      </c>
      <c r="X39" s="100">
        <v>27300000</v>
      </c>
      <c r="Y39" s="100">
        <v>12664521</v>
      </c>
      <c r="Z39" s="137">
        <v>46.39</v>
      </c>
      <c r="AA39" s="102">
        <v>27300000</v>
      </c>
    </row>
    <row r="40" spans="1:27" ht="12.75">
      <c r="A40" s="269" t="s">
        <v>201</v>
      </c>
      <c r="B40" s="256"/>
      <c r="C40" s="257">
        <v>39964521</v>
      </c>
      <c r="D40" s="257"/>
      <c r="E40" s="258">
        <v>19684484</v>
      </c>
      <c r="F40" s="259">
        <v>19684484</v>
      </c>
      <c r="G40" s="259">
        <v>54139940</v>
      </c>
      <c r="H40" s="259">
        <v>51906473</v>
      </c>
      <c r="I40" s="259">
        <v>52559545</v>
      </c>
      <c r="J40" s="259">
        <v>52559545</v>
      </c>
      <c r="K40" s="259">
        <v>-68580299</v>
      </c>
      <c r="L40" s="259">
        <v>-75330688</v>
      </c>
      <c r="M40" s="259">
        <v>-56412153</v>
      </c>
      <c r="N40" s="259">
        <v>-56412153</v>
      </c>
      <c r="O40" s="259"/>
      <c r="P40" s="259"/>
      <c r="Q40" s="259"/>
      <c r="R40" s="259"/>
      <c r="S40" s="259"/>
      <c r="T40" s="259"/>
      <c r="U40" s="259"/>
      <c r="V40" s="259"/>
      <c r="W40" s="259">
        <v>-56412153</v>
      </c>
      <c r="X40" s="259">
        <v>-4573143</v>
      </c>
      <c r="Y40" s="259">
        <v>-51839010</v>
      </c>
      <c r="Z40" s="260">
        <v>1133.55</v>
      </c>
      <c r="AA40" s="261">
        <v>19684484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22587121</v>
      </c>
      <c r="D5" s="200">
        <f t="shared" si="0"/>
        <v>0</v>
      </c>
      <c r="E5" s="106">
        <f t="shared" si="0"/>
        <v>15147550</v>
      </c>
      <c r="F5" s="106">
        <f t="shared" si="0"/>
        <v>15147550</v>
      </c>
      <c r="G5" s="106">
        <f t="shared" si="0"/>
        <v>1124414</v>
      </c>
      <c r="H5" s="106">
        <f t="shared" si="0"/>
        <v>1237415</v>
      </c>
      <c r="I5" s="106">
        <f t="shared" si="0"/>
        <v>0</v>
      </c>
      <c r="J5" s="106">
        <f t="shared" si="0"/>
        <v>2361829</v>
      </c>
      <c r="K5" s="106">
        <f t="shared" si="0"/>
        <v>1501218</v>
      </c>
      <c r="L5" s="106">
        <f t="shared" si="0"/>
        <v>3745592</v>
      </c>
      <c r="M5" s="106">
        <f t="shared" si="0"/>
        <v>1848393</v>
      </c>
      <c r="N5" s="106">
        <f t="shared" si="0"/>
        <v>7095203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9457032</v>
      </c>
      <c r="X5" s="106">
        <f t="shared" si="0"/>
        <v>7573775</v>
      </c>
      <c r="Y5" s="106">
        <f t="shared" si="0"/>
        <v>1883257</v>
      </c>
      <c r="Z5" s="201">
        <f>+IF(X5&lt;&gt;0,+(Y5/X5)*100,0)</f>
        <v>24.865499701271823</v>
      </c>
      <c r="AA5" s="199">
        <f>SUM(AA11:AA18)</f>
        <v>15147550</v>
      </c>
    </row>
    <row r="6" spans="1:27" ht="12.75">
      <c r="A6" s="291" t="s">
        <v>206</v>
      </c>
      <c r="B6" s="142"/>
      <c r="C6" s="62">
        <v>13480178</v>
      </c>
      <c r="D6" s="156"/>
      <c r="E6" s="60">
        <v>6000550</v>
      </c>
      <c r="F6" s="60">
        <v>6000550</v>
      </c>
      <c r="G6" s="60">
        <v>833216</v>
      </c>
      <c r="H6" s="60">
        <v>334968</v>
      </c>
      <c r="I6" s="60"/>
      <c r="J6" s="60">
        <v>1168184</v>
      </c>
      <c r="K6" s="60">
        <v>1097412</v>
      </c>
      <c r="L6" s="60">
        <v>1361419</v>
      </c>
      <c r="M6" s="60">
        <v>609567</v>
      </c>
      <c r="N6" s="60">
        <v>3068398</v>
      </c>
      <c r="O6" s="60"/>
      <c r="P6" s="60"/>
      <c r="Q6" s="60"/>
      <c r="R6" s="60"/>
      <c r="S6" s="60"/>
      <c r="T6" s="60"/>
      <c r="U6" s="60"/>
      <c r="V6" s="60"/>
      <c r="W6" s="60">
        <v>4236582</v>
      </c>
      <c r="X6" s="60">
        <v>3000275</v>
      </c>
      <c r="Y6" s="60">
        <v>1236307</v>
      </c>
      <c r="Z6" s="140">
        <v>41.21</v>
      </c>
      <c r="AA6" s="155">
        <v>6000550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>
        <v>500000</v>
      </c>
      <c r="F9" s="60">
        <v>500000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250000</v>
      </c>
      <c r="Y9" s="60">
        <v>-250000</v>
      </c>
      <c r="Z9" s="140">
        <v>-100</v>
      </c>
      <c r="AA9" s="155">
        <v>500000</v>
      </c>
    </row>
    <row r="10" spans="1:27" ht="12.75">
      <c r="A10" s="291" t="s">
        <v>210</v>
      </c>
      <c r="B10" s="142"/>
      <c r="C10" s="62">
        <v>670455</v>
      </c>
      <c r="D10" s="156"/>
      <c r="E10" s="60"/>
      <c r="F10" s="60"/>
      <c r="G10" s="60">
        <v>106700</v>
      </c>
      <c r="H10" s="60"/>
      <c r="I10" s="60"/>
      <c r="J10" s="60">
        <v>106700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106700</v>
      </c>
      <c r="X10" s="60"/>
      <c r="Y10" s="60">
        <v>106700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14150633</v>
      </c>
      <c r="D11" s="294">
        <f t="shared" si="1"/>
        <v>0</v>
      </c>
      <c r="E11" s="295">
        <f t="shared" si="1"/>
        <v>6500550</v>
      </c>
      <c r="F11" s="295">
        <f t="shared" si="1"/>
        <v>6500550</v>
      </c>
      <c r="G11" s="295">
        <f t="shared" si="1"/>
        <v>939916</v>
      </c>
      <c r="H11" s="295">
        <f t="shared" si="1"/>
        <v>334968</v>
      </c>
      <c r="I11" s="295">
        <f t="shared" si="1"/>
        <v>0</v>
      </c>
      <c r="J11" s="295">
        <f t="shared" si="1"/>
        <v>1274884</v>
      </c>
      <c r="K11" s="295">
        <f t="shared" si="1"/>
        <v>1097412</v>
      </c>
      <c r="L11" s="295">
        <f t="shared" si="1"/>
        <v>1361419</v>
      </c>
      <c r="M11" s="295">
        <f t="shared" si="1"/>
        <v>609567</v>
      </c>
      <c r="N11" s="295">
        <f t="shared" si="1"/>
        <v>3068398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4343282</v>
      </c>
      <c r="X11" s="295">
        <f t="shared" si="1"/>
        <v>3250275</v>
      </c>
      <c r="Y11" s="295">
        <f t="shared" si="1"/>
        <v>1093007</v>
      </c>
      <c r="Z11" s="296">
        <f>+IF(X11&lt;&gt;0,+(Y11/X11)*100,0)</f>
        <v>33.628139157455905</v>
      </c>
      <c r="AA11" s="297">
        <f>SUM(AA6:AA10)</f>
        <v>6500550</v>
      </c>
    </row>
    <row r="12" spans="1:27" ht="12.75">
      <c r="A12" s="298" t="s">
        <v>212</v>
      </c>
      <c r="B12" s="136"/>
      <c r="C12" s="62">
        <v>8139183</v>
      </c>
      <c r="D12" s="156"/>
      <c r="E12" s="60">
        <v>6500000</v>
      </c>
      <c r="F12" s="60">
        <v>6500000</v>
      </c>
      <c r="G12" s="60">
        <v>184498</v>
      </c>
      <c r="H12" s="60">
        <v>772332</v>
      </c>
      <c r="I12" s="60"/>
      <c r="J12" s="60">
        <v>956830</v>
      </c>
      <c r="K12" s="60">
        <v>403806</v>
      </c>
      <c r="L12" s="60">
        <v>2369874</v>
      </c>
      <c r="M12" s="60">
        <v>1238826</v>
      </c>
      <c r="N12" s="60">
        <v>4012506</v>
      </c>
      <c r="O12" s="60"/>
      <c r="P12" s="60"/>
      <c r="Q12" s="60"/>
      <c r="R12" s="60"/>
      <c r="S12" s="60"/>
      <c r="T12" s="60"/>
      <c r="U12" s="60"/>
      <c r="V12" s="60"/>
      <c r="W12" s="60">
        <v>4969336</v>
      </c>
      <c r="X12" s="60">
        <v>3250000</v>
      </c>
      <c r="Y12" s="60">
        <v>1719336</v>
      </c>
      <c r="Z12" s="140">
        <v>52.9</v>
      </c>
      <c r="AA12" s="155">
        <v>6500000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>
        <v>2000000</v>
      </c>
      <c r="F14" s="60">
        <v>2000000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1000000</v>
      </c>
      <c r="Y14" s="60">
        <v>-1000000</v>
      </c>
      <c r="Z14" s="140">
        <v>-100</v>
      </c>
      <c r="AA14" s="155">
        <v>2000000</v>
      </c>
    </row>
    <row r="15" spans="1:27" ht="12.75">
      <c r="A15" s="298" t="s">
        <v>215</v>
      </c>
      <c r="B15" s="136" t="s">
        <v>138</v>
      </c>
      <c r="C15" s="62">
        <v>297305</v>
      </c>
      <c r="D15" s="156"/>
      <c r="E15" s="60">
        <v>147000</v>
      </c>
      <c r="F15" s="60">
        <v>147000</v>
      </c>
      <c r="G15" s="60"/>
      <c r="H15" s="60">
        <v>130115</v>
      </c>
      <c r="I15" s="60"/>
      <c r="J15" s="60">
        <v>130115</v>
      </c>
      <c r="K15" s="60"/>
      <c r="L15" s="60">
        <v>14299</v>
      </c>
      <c r="M15" s="60"/>
      <c r="N15" s="60">
        <v>14299</v>
      </c>
      <c r="O15" s="60"/>
      <c r="P15" s="60"/>
      <c r="Q15" s="60"/>
      <c r="R15" s="60"/>
      <c r="S15" s="60"/>
      <c r="T15" s="60"/>
      <c r="U15" s="60"/>
      <c r="V15" s="60"/>
      <c r="W15" s="60">
        <v>144414</v>
      </c>
      <c r="X15" s="60">
        <v>73500</v>
      </c>
      <c r="Y15" s="60">
        <v>70914</v>
      </c>
      <c r="Z15" s="140">
        <v>96.48</v>
      </c>
      <c r="AA15" s="155">
        <v>147000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10241000</v>
      </c>
      <c r="F20" s="100">
        <f t="shared" si="2"/>
        <v>10241000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5120500</v>
      </c>
      <c r="Y20" s="100">
        <f t="shared" si="2"/>
        <v>-5120500</v>
      </c>
      <c r="Z20" s="137">
        <f>+IF(X20&lt;&gt;0,+(Y20/X20)*100,0)</f>
        <v>-100</v>
      </c>
      <c r="AA20" s="153">
        <f>SUM(AA26:AA33)</f>
        <v>10241000</v>
      </c>
    </row>
    <row r="21" spans="1:27" ht="12.75">
      <c r="A21" s="291" t="s">
        <v>206</v>
      </c>
      <c r="B21" s="142"/>
      <c r="C21" s="62"/>
      <c r="D21" s="156"/>
      <c r="E21" s="60">
        <v>7741000</v>
      </c>
      <c r="F21" s="60">
        <v>7741000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3870500</v>
      </c>
      <c r="Y21" s="60">
        <v>-3870500</v>
      </c>
      <c r="Z21" s="140">
        <v>-100</v>
      </c>
      <c r="AA21" s="155">
        <v>7741000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7741000</v>
      </c>
      <c r="F26" s="295">
        <f t="shared" si="3"/>
        <v>7741000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3870500</v>
      </c>
      <c r="Y26" s="295">
        <f t="shared" si="3"/>
        <v>-3870500</v>
      </c>
      <c r="Z26" s="296">
        <f>+IF(X26&lt;&gt;0,+(Y26/X26)*100,0)</f>
        <v>-100</v>
      </c>
      <c r="AA26" s="297">
        <f>SUM(AA21:AA25)</f>
        <v>7741000</v>
      </c>
    </row>
    <row r="27" spans="1:27" ht="12.75">
      <c r="A27" s="298" t="s">
        <v>212</v>
      </c>
      <c r="B27" s="147"/>
      <c r="C27" s="62"/>
      <c r="D27" s="156"/>
      <c r="E27" s="60">
        <v>2500000</v>
      </c>
      <c r="F27" s="60">
        <v>2500000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1250000</v>
      </c>
      <c r="Y27" s="60">
        <v>-1250000</v>
      </c>
      <c r="Z27" s="140">
        <v>-100</v>
      </c>
      <c r="AA27" s="155">
        <v>2500000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13480178</v>
      </c>
      <c r="D36" s="156">
        <f t="shared" si="4"/>
        <v>0</v>
      </c>
      <c r="E36" s="60">
        <f t="shared" si="4"/>
        <v>13741550</v>
      </c>
      <c r="F36" s="60">
        <f t="shared" si="4"/>
        <v>13741550</v>
      </c>
      <c r="G36" s="60">
        <f t="shared" si="4"/>
        <v>833216</v>
      </c>
      <c r="H36" s="60">
        <f t="shared" si="4"/>
        <v>334968</v>
      </c>
      <c r="I36" s="60">
        <f t="shared" si="4"/>
        <v>0</v>
      </c>
      <c r="J36" s="60">
        <f t="shared" si="4"/>
        <v>1168184</v>
      </c>
      <c r="K36" s="60">
        <f t="shared" si="4"/>
        <v>1097412</v>
      </c>
      <c r="L36" s="60">
        <f t="shared" si="4"/>
        <v>1361419</v>
      </c>
      <c r="M36" s="60">
        <f t="shared" si="4"/>
        <v>609567</v>
      </c>
      <c r="N36" s="60">
        <f t="shared" si="4"/>
        <v>3068398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4236582</v>
      </c>
      <c r="X36" s="60">
        <f t="shared" si="4"/>
        <v>6870775</v>
      </c>
      <c r="Y36" s="60">
        <f t="shared" si="4"/>
        <v>-2634193</v>
      </c>
      <c r="Z36" s="140">
        <f aca="true" t="shared" si="5" ref="Z36:Z49">+IF(X36&lt;&gt;0,+(Y36/X36)*100,0)</f>
        <v>-38.33909566242527</v>
      </c>
      <c r="AA36" s="155">
        <f>AA6+AA21</f>
        <v>13741550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500000</v>
      </c>
      <c r="F39" s="60">
        <f t="shared" si="4"/>
        <v>500000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250000</v>
      </c>
      <c r="Y39" s="60">
        <f t="shared" si="4"/>
        <v>-250000</v>
      </c>
      <c r="Z39" s="140">
        <f t="shared" si="5"/>
        <v>-100</v>
      </c>
      <c r="AA39" s="155">
        <f>AA9+AA24</f>
        <v>500000</v>
      </c>
    </row>
    <row r="40" spans="1:27" ht="12.75">
      <c r="A40" s="291" t="s">
        <v>210</v>
      </c>
      <c r="B40" s="142"/>
      <c r="C40" s="62">
        <f t="shared" si="4"/>
        <v>670455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106700</v>
      </c>
      <c r="H40" s="60">
        <f t="shared" si="4"/>
        <v>0</v>
      </c>
      <c r="I40" s="60">
        <f t="shared" si="4"/>
        <v>0</v>
      </c>
      <c r="J40" s="60">
        <f t="shared" si="4"/>
        <v>106700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106700</v>
      </c>
      <c r="X40" s="60">
        <f t="shared" si="4"/>
        <v>0</v>
      </c>
      <c r="Y40" s="60">
        <f t="shared" si="4"/>
        <v>106700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14150633</v>
      </c>
      <c r="D41" s="294">
        <f t="shared" si="6"/>
        <v>0</v>
      </c>
      <c r="E41" s="295">
        <f t="shared" si="6"/>
        <v>14241550</v>
      </c>
      <c r="F41" s="295">
        <f t="shared" si="6"/>
        <v>14241550</v>
      </c>
      <c r="G41" s="295">
        <f t="shared" si="6"/>
        <v>939916</v>
      </c>
      <c r="H41" s="295">
        <f t="shared" si="6"/>
        <v>334968</v>
      </c>
      <c r="I41" s="295">
        <f t="shared" si="6"/>
        <v>0</v>
      </c>
      <c r="J41" s="295">
        <f t="shared" si="6"/>
        <v>1274884</v>
      </c>
      <c r="K41" s="295">
        <f t="shared" si="6"/>
        <v>1097412</v>
      </c>
      <c r="L41" s="295">
        <f t="shared" si="6"/>
        <v>1361419</v>
      </c>
      <c r="M41" s="295">
        <f t="shared" si="6"/>
        <v>609567</v>
      </c>
      <c r="N41" s="295">
        <f t="shared" si="6"/>
        <v>3068398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4343282</v>
      </c>
      <c r="X41" s="295">
        <f t="shared" si="6"/>
        <v>7120775</v>
      </c>
      <c r="Y41" s="295">
        <f t="shared" si="6"/>
        <v>-2777493</v>
      </c>
      <c r="Z41" s="296">
        <f t="shared" si="5"/>
        <v>-39.00548746449649</v>
      </c>
      <c r="AA41" s="297">
        <f>SUM(AA36:AA40)</f>
        <v>14241550</v>
      </c>
    </row>
    <row r="42" spans="1:27" ht="12.75">
      <c r="A42" s="298" t="s">
        <v>212</v>
      </c>
      <c r="B42" s="136"/>
      <c r="C42" s="95">
        <f aca="true" t="shared" si="7" ref="C42:Y48">C12+C27</f>
        <v>8139183</v>
      </c>
      <c r="D42" s="129">
        <f t="shared" si="7"/>
        <v>0</v>
      </c>
      <c r="E42" s="54">
        <f t="shared" si="7"/>
        <v>9000000</v>
      </c>
      <c r="F42" s="54">
        <f t="shared" si="7"/>
        <v>9000000</v>
      </c>
      <c r="G42" s="54">
        <f t="shared" si="7"/>
        <v>184498</v>
      </c>
      <c r="H42" s="54">
        <f t="shared" si="7"/>
        <v>772332</v>
      </c>
      <c r="I42" s="54">
        <f t="shared" si="7"/>
        <v>0</v>
      </c>
      <c r="J42" s="54">
        <f t="shared" si="7"/>
        <v>956830</v>
      </c>
      <c r="K42" s="54">
        <f t="shared" si="7"/>
        <v>403806</v>
      </c>
      <c r="L42" s="54">
        <f t="shared" si="7"/>
        <v>2369874</v>
      </c>
      <c r="M42" s="54">
        <f t="shared" si="7"/>
        <v>1238826</v>
      </c>
      <c r="N42" s="54">
        <f t="shared" si="7"/>
        <v>4012506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4969336</v>
      </c>
      <c r="X42" s="54">
        <f t="shared" si="7"/>
        <v>4500000</v>
      </c>
      <c r="Y42" s="54">
        <f t="shared" si="7"/>
        <v>469336</v>
      </c>
      <c r="Z42" s="184">
        <f t="shared" si="5"/>
        <v>10.429688888888888</v>
      </c>
      <c r="AA42" s="130">
        <f aca="true" t="shared" si="8" ref="AA42:AA48">AA12+AA27</f>
        <v>9000000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2000000</v>
      </c>
      <c r="F44" s="54">
        <f t="shared" si="7"/>
        <v>2000000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1000000</v>
      </c>
      <c r="Y44" s="54">
        <f t="shared" si="7"/>
        <v>-1000000</v>
      </c>
      <c r="Z44" s="184">
        <f t="shared" si="5"/>
        <v>-100</v>
      </c>
      <c r="AA44" s="130">
        <f t="shared" si="8"/>
        <v>2000000</v>
      </c>
    </row>
    <row r="45" spans="1:27" ht="12.75">
      <c r="A45" s="298" t="s">
        <v>215</v>
      </c>
      <c r="B45" s="136" t="s">
        <v>138</v>
      </c>
      <c r="C45" s="95">
        <f t="shared" si="7"/>
        <v>297305</v>
      </c>
      <c r="D45" s="129">
        <f t="shared" si="7"/>
        <v>0</v>
      </c>
      <c r="E45" s="54">
        <f t="shared" si="7"/>
        <v>147000</v>
      </c>
      <c r="F45" s="54">
        <f t="shared" si="7"/>
        <v>147000</v>
      </c>
      <c r="G45" s="54">
        <f t="shared" si="7"/>
        <v>0</v>
      </c>
      <c r="H45" s="54">
        <f t="shared" si="7"/>
        <v>130115</v>
      </c>
      <c r="I45" s="54">
        <f t="shared" si="7"/>
        <v>0</v>
      </c>
      <c r="J45" s="54">
        <f t="shared" si="7"/>
        <v>130115</v>
      </c>
      <c r="K45" s="54">
        <f t="shared" si="7"/>
        <v>0</v>
      </c>
      <c r="L45" s="54">
        <f t="shared" si="7"/>
        <v>14299</v>
      </c>
      <c r="M45" s="54">
        <f t="shared" si="7"/>
        <v>0</v>
      </c>
      <c r="N45" s="54">
        <f t="shared" si="7"/>
        <v>14299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144414</v>
      </c>
      <c r="X45" s="54">
        <f t="shared" si="7"/>
        <v>73500</v>
      </c>
      <c r="Y45" s="54">
        <f t="shared" si="7"/>
        <v>70914</v>
      </c>
      <c r="Z45" s="184">
        <f t="shared" si="5"/>
        <v>96.48163265306123</v>
      </c>
      <c r="AA45" s="130">
        <f t="shared" si="8"/>
        <v>147000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22587121</v>
      </c>
      <c r="D49" s="218">
        <f t="shared" si="9"/>
        <v>0</v>
      </c>
      <c r="E49" s="220">
        <f t="shared" si="9"/>
        <v>25388550</v>
      </c>
      <c r="F49" s="220">
        <f t="shared" si="9"/>
        <v>25388550</v>
      </c>
      <c r="G49" s="220">
        <f t="shared" si="9"/>
        <v>1124414</v>
      </c>
      <c r="H49" s="220">
        <f t="shared" si="9"/>
        <v>1237415</v>
      </c>
      <c r="I49" s="220">
        <f t="shared" si="9"/>
        <v>0</v>
      </c>
      <c r="J49" s="220">
        <f t="shared" si="9"/>
        <v>2361829</v>
      </c>
      <c r="K49" s="220">
        <f t="shared" si="9"/>
        <v>1501218</v>
      </c>
      <c r="L49" s="220">
        <f t="shared" si="9"/>
        <v>3745592</v>
      </c>
      <c r="M49" s="220">
        <f t="shared" si="9"/>
        <v>1848393</v>
      </c>
      <c r="N49" s="220">
        <f t="shared" si="9"/>
        <v>7095203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9457032</v>
      </c>
      <c r="X49" s="220">
        <f t="shared" si="9"/>
        <v>12694275</v>
      </c>
      <c r="Y49" s="220">
        <f t="shared" si="9"/>
        <v>-3237243</v>
      </c>
      <c r="Z49" s="221">
        <f t="shared" si="5"/>
        <v>-25.501598161375895</v>
      </c>
      <c r="AA49" s="222">
        <f>SUM(AA41:AA48)</f>
        <v>25388550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45719464</v>
      </c>
      <c r="F51" s="54">
        <f t="shared" si="10"/>
        <v>45719464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22859732</v>
      </c>
      <c r="Y51" s="54">
        <f t="shared" si="10"/>
        <v>-22859732</v>
      </c>
      <c r="Z51" s="184">
        <f>+IF(X51&lt;&gt;0,+(Y51/X51)*100,0)</f>
        <v>-100</v>
      </c>
      <c r="AA51" s="130">
        <f>SUM(AA57:AA61)</f>
        <v>45719464</v>
      </c>
    </row>
    <row r="52" spans="1:27" ht="12.75">
      <c r="A52" s="310" t="s">
        <v>206</v>
      </c>
      <c r="B52" s="142"/>
      <c r="C52" s="62"/>
      <c r="D52" s="156"/>
      <c r="E52" s="60">
        <v>40638814</v>
      </c>
      <c r="F52" s="60">
        <v>40638814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20319407</v>
      </c>
      <c r="Y52" s="60">
        <v>-20319407</v>
      </c>
      <c r="Z52" s="140">
        <v>-100</v>
      </c>
      <c r="AA52" s="155">
        <v>40638814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>
        <v>150000</v>
      </c>
      <c r="F54" s="60">
        <v>150000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75000</v>
      </c>
      <c r="Y54" s="60">
        <v>-75000</v>
      </c>
      <c r="Z54" s="140">
        <v>-100</v>
      </c>
      <c r="AA54" s="155">
        <v>150000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40788814</v>
      </c>
      <c r="F57" s="295">
        <f t="shared" si="11"/>
        <v>40788814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20394407</v>
      </c>
      <c r="Y57" s="295">
        <f t="shared" si="11"/>
        <v>-20394407</v>
      </c>
      <c r="Z57" s="296">
        <f>+IF(X57&lt;&gt;0,+(Y57/X57)*100,0)</f>
        <v>-100</v>
      </c>
      <c r="AA57" s="297">
        <f>SUM(AA52:AA56)</f>
        <v>40788814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>
        <v>289012</v>
      </c>
      <c r="F60" s="60">
        <v>289012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144506</v>
      </c>
      <c r="Y60" s="60">
        <v>-144506</v>
      </c>
      <c r="Z60" s="140">
        <v>-100</v>
      </c>
      <c r="AA60" s="155">
        <v>289012</v>
      </c>
    </row>
    <row r="61" spans="1:27" ht="12.75">
      <c r="A61" s="311" t="s">
        <v>215</v>
      </c>
      <c r="B61" s="136" t="s">
        <v>223</v>
      </c>
      <c r="C61" s="62"/>
      <c r="D61" s="156"/>
      <c r="E61" s="60">
        <v>4641638</v>
      </c>
      <c r="F61" s="60">
        <v>4641638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2320819</v>
      </c>
      <c r="Y61" s="60">
        <v>-2320819</v>
      </c>
      <c r="Z61" s="140">
        <v>-100</v>
      </c>
      <c r="AA61" s="155">
        <v>4641638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>
        <v>359241</v>
      </c>
      <c r="J65" s="60">
        <v>359241</v>
      </c>
      <c r="K65" s="60">
        <v>239908</v>
      </c>
      <c r="L65" s="60">
        <v>1366261</v>
      </c>
      <c r="M65" s="60">
        <v>1366261</v>
      </c>
      <c r="N65" s="60">
        <v>2972430</v>
      </c>
      <c r="O65" s="60"/>
      <c r="P65" s="60"/>
      <c r="Q65" s="60"/>
      <c r="R65" s="60"/>
      <c r="S65" s="60"/>
      <c r="T65" s="60"/>
      <c r="U65" s="60"/>
      <c r="V65" s="60"/>
      <c r="W65" s="60">
        <v>3331671</v>
      </c>
      <c r="X65" s="60"/>
      <c r="Y65" s="60">
        <v>3331671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45719464</v>
      </c>
      <c r="F68" s="60"/>
      <c r="G68" s="60"/>
      <c r="H68" s="60"/>
      <c r="I68" s="60">
        <v>288666</v>
      </c>
      <c r="J68" s="60">
        <v>288666</v>
      </c>
      <c r="K68" s="60">
        <v>402565</v>
      </c>
      <c r="L68" s="60">
        <v>415026</v>
      </c>
      <c r="M68" s="60">
        <v>415026</v>
      </c>
      <c r="N68" s="60">
        <v>1232617</v>
      </c>
      <c r="O68" s="60"/>
      <c r="P68" s="60"/>
      <c r="Q68" s="60"/>
      <c r="R68" s="60"/>
      <c r="S68" s="60"/>
      <c r="T68" s="60"/>
      <c r="U68" s="60"/>
      <c r="V68" s="60"/>
      <c r="W68" s="60">
        <v>1521283</v>
      </c>
      <c r="X68" s="60"/>
      <c r="Y68" s="60">
        <v>1521283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45719464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647907</v>
      </c>
      <c r="J69" s="220">
        <f t="shared" si="12"/>
        <v>647907</v>
      </c>
      <c r="K69" s="220">
        <f t="shared" si="12"/>
        <v>642473</v>
      </c>
      <c r="L69" s="220">
        <f t="shared" si="12"/>
        <v>1781287</v>
      </c>
      <c r="M69" s="220">
        <f t="shared" si="12"/>
        <v>1781287</v>
      </c>
      <c r="N69" s="220">
        <f t="shared" si="12"/>
        <v>4205047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4852954</v>
      </c>
      <c r="X69" s="220">
        <f t="shared" si="12"/>
        <v>0</v>
      </c>
      <c r="Y69" s="220">
        <f t="shared" si="12"/>
        <v>4852954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14150633</v>
      </c>
      <c r="D5" s="357">
        <f t="shared" si="0"/>
        <v>0</v>
      </c>
      <c r="E5" s="356">
        <f t="shared" si="0"/>
        <v>6500550</v>
      </c>
      <c r="F5" s="358">
        <f t="shared" si="0"/>
        <v>6500550</v>
      </c>
      <c r="G5" s="358">
        <f t="shared" si="0"/>
        <v>939916</v>
      </c>
      <c r="H5" s="356">
        <f t="shared" si="0"/>
        <v>334968</v>
      </c>
      <c r="I5" s="356">
        <f t="shared" si="0"/>
        <v>0</v>
      </c>
      <c r="J5" s="358">
        <f t="shared" si="0"/>
        <v>1274884</v>
      </c>
      <c r="K5" s="358">
        <f t="shared" si="0"/>
        <v>1097412</v>
      </c>
      <c r="L5" s="356">
        <f t="shared" si="0"/>
        <v>1361419</v>
      </c>
      <c r="M5" s="356">
        <f t="shared" si="0"/>
        <v>609567</v>
      </c>
      <c r="N5" s="358">
        <f t="shared" si="0"/>
        <v>3068398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4343282</v>
      </c>
      <c r="X5" s="356">
        <f t="shared" si="0"/>
        <v>3250275</v>
      </c>
      <c r="Y5" s="358">
        <f t="shared" si="0"/>
        <v>1093007</v>
      </c>
      <c r="Z5" s="359">
        <f>+IF(X5&lt;&gt;0,+(Y5/X5)*100,0)</f>
        <v>33.628139157455905</v>
      </c>
      <c r="AA5" s="360">
        <f>+AA6+AA8+AA11+AA13+AA15</f>
        <v>6500550</v>
      </c>
    </row>
    <row r="6" spans="1:27" ht="12.75">
      <c r="A6" s="361" t="s">
        <v>206</v>
      </c>
      <c r="B6" s="142"/>
      <c r="C6" s="60">
        <f>+C7</f>
        <v>13480178</v>
      </c>
      <c r="D6" s="340">
        <f aca="true" t="shared" si="1" ref="D6:AA6">+D7</f>
        <v>0</v>
      </c>
      <c r="E6" s="60">
        <f t="shared" si="1"/>
        <v>6000550</v>
      </c>
      <c r="F6" s="59">
        <f t="shared" si="1"/>
        <v>6000550</v>
      </c>
      <c r="G6" s="59">
        <f t="shared" si="1"/>
        <v>833216</v>
      </c>
      <c r="H6" s="60">
        <f t="shared" si="1"/>
        <v>334968</v>
      </c>
      <c r="I6" s="60">
        <f t="shared" si="1"/>
        <v>0</v>
      </c>
      <c r="J6" s="59">
        <f t="shared" si="1"/>
        <v>1168184</v>
      </c>
      <c r="K6" s="59">
        <f t="shared" si="1"/>
        <v>1097412</v>
      </c>
      <c r="L6" s="60">
        <f t="shared" si="1"/>
        <v>1361419</v>
      </c>
      <c r="M6" s="60">
        <f t="shared" si="1"/>
        <v>609567</v>
      </c>
      <c r="N6" s="59">
        <f t="shared" si="1"/>
        <v>3068398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4236582</v>
      </c>
      <c r="X6" s="60">
        <f t="shared" si="1"/>
        <v>3000275</v>
      </c>
      <c r="Y6" s="59">
        <f t="shared" si="1"/>
        <v>1236307</v>
      </c>
      <c r="Z6" s="61">
        <f>+IF(X6&lt;&gt;0,+(Y6/X6)*100,0)</f>
        <v>41.2064560748598</v>
      </c>
      <c r="AA6" s="62">
        <f t="shared" si="1"/>
        <v>6000550</v>
      </c>
    </row>
    <row r="7" spans="1:27" ht="12.75">
      <c r="A7" s="291" t="s">
        <v>230</v>
      </c>
      <c r="B7" s="142"/>
      <c r="C7" s="60">
        <v>13480178</v>
      </c>
      <c r="D7" s="340"/>
      <c r="E7" s="60">
        <v>6000550</v>
      </c>
      <c r="F7" s="59">
        <v>6000550</v>
      </c>
      <c r="G7" s="59">
        <v>833216</v>
      </c>
      <c r="H7" s="60">
        <v>334968</v>
      </c>
      <c r="I7" s="60"/>
      <c r="J7" s="59">
        <v>1168184</v>
      </c>
      <c r="K7" s="59">
        <v>1097412</v>
      </c>
      <c r="L7" s="60">
        <v>1361419</v>
      </c>
      <c r="M7" s="60">
        <v>609567</v>
      </c>
      <c r="N7" s="59">
        <v>3068398</v>
      </c>
      <c r="O7" s="59"/>
      <c r="P7" s="60"/>
      <c r="Q7" s="60"/>
      <c r="R7" s="59"/>
      <c r="S7" s="59"/>
      <c r="T7" s="60"/>
      <c r="U7" s="60"/>
      <c r="V7" s="59"/>
      <c r="W7" s="59">
        <v>4236582</v>
      </c>
      <c r="X7" s="60">
        <v>3000275</v>
      </c>
      <c r="Y7" s="59">
        <v>1236307</v>
      </c>
      <c r="Z7" s="61">
        <v>41.21</v>
      </c>
      <c r="AA7" s="62">
        <v>6000550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500000</v>
      </c>
      <c r="F13" s="342">
        <f t="shared" si="4"/>
        <v>500000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250000</v>
      </c>
      <c r="Y13" s="342">
        <f t="shared" si="4"/>
        <v>-250000</v>
      </c>
      <c r="Z13" s="335">
        <f>+IF(X13&lt;&gt;0,+(Y13/X13)*100,0)</f>
        <v>-100</v>
      </c>
      <c r="AA13" s="273">
        <f t="shared" si="4"/>
        <v>500000</v>
      </c>
    </row>
    <row r="14" spans="1:27" ht="12.75">
      <c r="A14" s="291" t="s">
        <v>234</v>
      </c>
      <c r="B14" s="136"/>
      <c r="C14" s="60"/>
      <c r="D14" s="340"/>
      <c r="E14" s="60">
        <v>500000</v>
      </c>
      <c r="F14" s="59">
        <v>500000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250000</v>
      </c>
      <c r="Y14" s="59">
        <v>-250000</v>
      </c>
      <c r="Z14" s="61">
        <v>-100</v>
      </c>
      <c r="AA14" s="62">
        <v>500000</v>
      </c>
    </row>
    <row r="15" spans="1:27" ht="12.75">
      <c r="A15" s="361" t="s">
        <v>210</v>
      </c>
      <c r="B15" s="136"/>
      <c r="C15" s="60">
        <f aca="true" t="shared" si="5" ref="C15:Y15">SUM(C16:C20)</f>
        <v>670455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106700</v>
      </c>
      <c r="H15" s="60">
        <f t="shared" si="5"/>
        <v>0</v>
      </c>
      <c r="I15" s="60">
        <f t="shared" si="5"/>
        <v>0</v>
      </c>
      <c r="J15" s="59">
        <f t="shared" si="5"/>
        <v>106700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106700</v>
      </c>
      <c r="X15" s="60">
        <f t="shared" si="5"/>
        <v>0</v>
      </c>
      <c r="Y15" s="59">
        <f t="shared" si="5"/>
        <v>106700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670455</v>
      </c>
      <c r="D20" s="340"/>
      <c r="E20" s="60"/>
      <c r="F20" s="59"/>
      <c r="G20" s="59">
        <v>106700</v>
      </c>
      <c r="H20" s="60"/>
      <c r="I20" s="60"/>
      <c r="J20" s="59">
        <v>106700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106700</v>
      </c>
      <c r="X20" s="60"/>
      <c r="Y20" s="59">
        <v>106700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8139183</v>
      </c>
      <c r="D22" s="344">
        <f t="shared" si="6"/>
        <v>0</v>
      </c>
      <c r="E22" s="343">
        <f t="shared" si="6"/>
        <v>6500000</v>
      </c>
      <c r="F22" s="345">
        <f t="shared" si="6"/>
        <v>6500000</v>
      </c>
      <c r="G22" s="345">
        <f t="shared" si="6"/>
        <v>184498</v>
      </c>
      <c r="H22" s="343">
        <f t="shared" si="6"/>
        <v>772332</v>
      </c>
      <c r="I22" s="343">
        <f t="shared" si="6"/>
        <v>0</v>
      </c>
      <c r="J22" s="345">
        <f t="shared" si="6"/>
        <v>956830</v>
      </c>
      <c r="K22" s="345">
        <f t="shared" si="6"/>
        <v>403806</v>
      </c>
      <c r="L22" s="343">
        <f t="shared" si="6"/>
        <v>2369874</v>
      </c>
      <c r="M22" s="343">
        <f t="shared" si="6"/>
        <v>1238826</v>
      </c>
      <c r="N22" s="345">
        <f t="shared" si="6"/>
        <v>4012506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4969336</v>
      </c>
      <c r="X22" s="343">
        <f t="shared" si="6"/>
        <v>3250000</v>
      </c>
      <c r="Y22" s="345">
        <f t="shared" si="6"/>
        <v>1719336</v>
      </c>
      <c r="Z22" s="336">
        <f>+IF(X22&lt;&gt;0,+(Y22/X22)*100,0)</f>
        <v>52.902646153846156</v>
      </c>
      <c r="AA22" s="350">
        <f>SUM(AA23:AA32)</f>
        <v>6500000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3912982</v>
      </c>
      <c r="D24" s="340"/>
      <c r="E24" s="60">
        <v>3500000</v>
      </c>
      <c r="F24" s="59">
        <v>3500000</v>
      </c>
      <c r="G24" s="59"/>
      <c r="H24" s="60"/>
      <c r="I24" s="60"/>
      <c r="J24" s="59"/>
      <c r="K24" s="59"/>
      <c r="L24" s="60">
        <v>1084693</v>
      </c>
      <c r="M24" s="60"/>
      <c r="N24" s="59">
        <v>1084693</v>
      </c>
      <c r="O24" s="59"/>
      <c r="P24" s="60"/>
      <c r="Q24" s="60"/>
      <c r="R24" s="59"/>
      <c r="S24" s="59"/>
      <c r="T24" s="60"/>
      <c r="U24" s="60"/>
      <c r="V24" s="59"/>
      <c r="W24" s="59">
        <v>1084693</v>
      </c>
      <c r="X24" s="60">
        <v>1750000</v>
      </c>
      <c r="Y24" s="59">
        <v>-665307</v>
      </c>
      <c r="Z24" s="61">
        <v>-38.02</v>
      </c>
      <c r="AA24" s="62">
        <v>3500000</v>
      </c>
    </row>
    <row r="25" spans="1:27" ht="12.75">
      <c r="A25" s="361" t="s">
        <v>240</v>
      </c>
      <c r="B25" s="142"/>
      <c r="C25" s="60"/>
      <c r="D25" s="340"/>
      <c r="E25" s="60">
        <v>3000000</v>
      </c>
      <c r="F25" s="59">
        <v>3000000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1500000</v>
      </c>
      <c r="Y25" s="59">
        <v>-1500000</v>
      </c>
      <c r="Z25" s="61">
        <v>-100</v>
      </c>
      <c r="AA25" s="62">
        <v>3000000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>
        <v>2914030</v>
      </c>
      <c r="D27" s="340"/>
      <c r="E27" s="60"/>
      <c r="F27" s="59"/>
      <c r="G27" s="59">
        <v>184498</v>
      </c>
      <c r="H27" s="60">
        <v>453544</v>
      </c>
      <c r="I27" s="60"/>
      <c r="J27" s="59">
        <v>638042</v>
      </c>
      <c r="K27" s="59">
        <v>403806</v>
      </c>
      <c r="L27" s="60">
        <v>1143871</v>
      </c>
      <c r="M27" s="60">
        <v>1238826</v>
      </c>
      <c r="N27" s="59">
        <v>2786503</v>
      </c>
      <c r="O27" s="59"/>
      <c r="P27" s="60"/>
      <c r="Q27" s="60"/>
      <c r="R27" s="59"/>
      <c r="S27" s="59"/>
      <c r="T27" s="60"/>
      <c r="U27" s="60"/>
      <c r="V27" s="59"/>
      <c r="W27" s="59">
        <v>3424545</v>
      </c>
      <c r="X27" s="60"/>
      <c r="Y27" s="59">
        <v>3424545</v>
      </c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1312171</v>
      </c>
      <c r="D32" s="340"/>
      <c r="E32" s="60"/>
      <c r="F32" s="59"/>
      <c r="G32" s="59"/>
      <c r="H32" s="60">
        <v>318788</v>
      </c>
      <c r="I32" s="60"/>
      <c r="J32" s="59">
        <v>318788</v>
      </c>
      <c r="K32" s="59"/>
      <c r="L32" s="60">
        <v>141310</v>
      </c>
      <c r="M32" s="60"/>
      <c r="N32" s="59">
        <v>141310</v>
      </c>
      <c r="O32" s="59"/>
      <c r="P32" s="60"/>
      <c r="Q32" s="60"/>
      <c r="R32" s="59"/>
      <c r="S32" s="59"/>
      <c r="T32" s="60"/>
      <c r="U32" s="60"/>
      <c r="V32" s="59"/>
      <c r="W32" s="59">
        <v>460098</v>
      </c>
      <c r="X32" s="60"/>
      <c r="Y32" s="59">
        <v>460098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2000000</v>
      </c>
      <c r="F37" s="345">
        <f t="shared" si="8"/>
        <v>2000000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1000000</v>
      </c>
      <c r="Y37" s="345">
        <f t="shared" si="8"/>
        <v>-1000000</v>
      </c>
      <c r="Z37" s="336">
        <f>+IF(X37&lt;&gt;0,+(Y37/X37)*100,0)</f>
        <v>-100</v>
      </c>
      <c r="AA37" s="350">
        <f t="shared" si="8"/>
        <v>2000000</v>
      </c>
    </row>
    <row r="38" spans="1:27" ht="12.75">
      <c r="A38" s="361" t="s">
        <v>214</v>
      </c>
      <c r="B38" s="142"/>
      <c r="C38" s="60"/>
      <c r="D38" s="340"/>
      <c r="E38" s="60">
        <v>2000000</v>
      </c>
      <c r="F38" s="59">
        <v>2000000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1000000</v>
      </c>
      <c r="Y38" s="59">
        <v>-1000000</v>
      </c>
      <c r="Z38" s="61">
        <v>-100</v>
      </c>
      <c r="AA38" s="62">
        <v>2000000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297305</v>
      </c>
      <c r="D40" s="344">
        <f t="shared" si="9"/>
        <v>0</v>
      </c>
      <c r="E40" s="343">
        <f t="shared" si="9"/>
        <v>147000</v>
      </c>
      <c r="F40" s="345">
        <f t="shared" si="9"/>
        <v>147000</v>
      </c>
      <c r="G40" s="345">
        <f t="shared" si="9"/>
        <v>0</v>
      </c>
      <c r="H40" s="343">
        <f t="shared" si="9"/>
        <v>130115</v>
      </c>
      <c r="I40" s="343">
        <f t="shared" si="9"/>
        <v>0</v>
      </c>
      <c r="J40" s="345">
        <f t="shared" si="9"/>
        <v>130115</v>
      </c>
      <c r="K40" s="345">
        <f t="shared" si="9"/>
        <v>0</v>
      </c>
      <c r="L40" s="343">
        <f t="shared" si="9"/>
        <v>14299</v>
      </c>
      <c r="M40" s="343">
        <f t="shared" si="9"/>
        <v>0</v>
      </c>
      <c r="N40" s="345">
        <f t="shared" si="9"/>
        <v>14299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144414</v>
      </c>
      <c r="X40" s="343">
        <f t="shared" si="9"/>
        <v>73500</v>
      </c>
      <c r="Y40" s="345">
        <f t="shared" si="9"/>
        <v>70914</v>
      </c>
      <c r="Z40" s="336">
        <f>+IF(X40&lt;&gt;0,+(Y40/X40)*100,0)</f>
        <v>96.48163265306123</v>
      </c>
      <c r="AA40" s="350">
        <f>SUM(AA41:AA49)</f>
        <v>147000</v>
      </c>
    </row>
    <row r="41" spans="1:27" ht="12.75">
      <c r="A41" s="361" t="s">
        <v>249</v>
      </c>
      <c r="B41" s="142"/>
      <c r="C41" s="362">
        <v>43043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16000</v>
      </c>
      <c r="F43" s="370">
        <v>16000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8000</v>
      </c>
      <c r="Y43" s="370">
        <v>-8000</v>
      </c>
      <c r="Z43" s="371">
        <v>-100</v>
      </c>
      <c r="AA43" s="303">
        <v>16000</v>
      </c>
    </row>
    <row r="44" spans="1:27" ht="12.75">
      <c r="A44" s="361" t="s">
        <v>252</v>
      </c>
      <c r="B44" s="136"/>
      <c r="C44" s="60">
        <v>75173</v>
      </c>
      <c r="D44" s="368"/>
      <c r="E44" s="54">
        <v>131000</v>
      </c>
      <c r="F44" s="53">
        <v>131000</v>
      </c>
      <c r="G44" s="53"/>
      <c r="H44" s="54"/>
      <c r="I44" s="54"/>
      <c r="J44" s="53"/>
      <c r="K44" s="53"/>
      <c r="L44" s="54">
        <v>14299</v>
      </c>
      <c r="M44" s="54"/>
      <c r="N44" s="53">
        <v>14299</v>
      </c>
      <c r="O44" s="53"/>
      <c r="P44" s="54"/>
      <c r="Q44" s="54"/>
      <c r="R44" s="53"/>
      <c r="S44" s="53"/>
      <c r="T44" s="54"/>
      <c r="U44" s="54"/>
      <c r="V44" s="53"/>
      <c r="W44" s="53">
        <v>14299</v>
      </c>
      <c r="X44" s="54">
        <v>65500</v>
      </c>
      <c r="Y44" s="53">
        <v>-51201</v>
      </c>
      <c r="Z44" s="94">
        <v>-78.17</v>
      </c>
      <c r="AA44" s="95">
        <v>131000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179089</v>
      </c>
      <c r="D49" s="368"/>
      <c r="E49" s="54"/>
      <c r="F49" s="53"/>
      <c r="G49" s="53"/>
      <c r="H49" s="54">
        <v>130115</v>
      </c>
      <c r="I49" s="54"/>
      <c r="J49" s="53">
        <v>130115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130115</v>
      </c>
      <c r="X49" s="54"/>
      <c r="Y49" s="53">
        <v>130115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22587121</v>
      </c>
      <c r="D60" s="346">
        <f t="shared" si="14"/>
        <v>0</v>
      </c>
      <c r="E60" s="219">
        <f t="shared" si="14"/>
        <v>15147550</v>
      </c>
      <c r="F60" s="264">
        <f t="shared" si="14"/>
        <v>15147550</v>
      </c>
      <c r="G60" s="264">
        <f t="shared" si="14"/>
        <v>1124414</v>
      </c>
      <c r="H60" s="219">
        <f t="shared" si="14"/>
        <v>1237415</v>
      </c>
      <c r="I60" s="219">
        <f t="shared" si="14"/>
        <v>0</v>
      </c>
      <c r="J60" s="264">
        <f t="shared" si="14"/>
        <v>2361829</v>
      </c>
      <c r="K60" s="264">
        <f t="shared" si="14"/>
        <v>1501218</v>
      </c>
      <c r="L60" s="219">
        <f t="shared" si="14"/>
        <v>3745592</v>
      </c>
      <c r="M60" s="219">
        <f t="shared" si="14"/>
        <v>1848393</v>
      </c>
      <c r="N60" s="264">
        <f t="shared" si="14"/>
        <v>7095203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9457032</v>
      </c>
      <c r="X60" s="219">
        <f t="shared" si="14"/>
        <v>7573775</v>
      </c>
      <c r="Y60" s="264">
        <f t="shared" si="14"/>
        <v>1883257</v>
      </c>
      <c r="Z60" s="337">
        <f>+IF(X60&lt;&gt;0,+(Y60/X60)*100,0)</f>
        <v>24.865499701271823</v>
      </c>
      <c r="AA60" s="232">
        <f>+AA57+AA54+AA51+AA40+AA37+AA34+AA22+AA5</f>
        <v>15147550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7741000</v>
      </c>
      <c r="F5" s="358">
        <f t="shared" si="0"/>
        <v>7741000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3870500</v>
      </c>
      <c r="Y5" s="358">
        <f t="shared" si="0"/>
        <v>-3870500</v>
      </c>
      <c r="Z5" s="359">
        <f>+IF(X5&lt;&gt;0,+(Y5/X5)*100,0)</f>
        <v>-100</v>
      </c>
      <c r="AA5" s="360">
        <f>+AA6+AA8+AA11+AA13+AA15</f>
        <v>7741000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7741000</v>
      </c>
      <c r="F6" s="59">
        <f t="shared" si="1"/>
        <v>7741000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3870500</v>
      </c>
      <c r="Y6" s="59">
        <f t="shared" si="1"/>
        <v>-3870500</v>
      </c>
      <c r="Z6" s="61">
        <f>+IF(X6&lt;&gt;0,+(Y6/X6)*100,0)</f>
        <v>-100</v>
      </c>
      <c r="AA6" s="62">
        <f t="shared" si="1"/>
        <v>7741000</v>
      </c>
    </row>
    <row r="7" spans="1:27" ht="12.75">
      <c r="A7" s="291" t="s">
        <v>230</v>
      </c>
      <c r="B7" s="142"/>
      <c r="C7" s="60"/>
      <c r="D7" s="340"/>
      <c r="E7" s="60">
        <v>7741000</v>
      </c>
      <c r="F7" s="59">
        <v>7741000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3870500</v>
      </c>
      <c r="Y7" s="59">
        <v>-3870500</v>
      </c>
      <c r="Z7" s="61">
        <v>-100</v>
      </c>
      <c r="AA7" s="62">
        <v>7741000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2500000</v>
      </c>
      <c r="F22" s="345">
        <f t="shared" si="6"/>
        <v>2500000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1250000</v>
      </c>
      <c r="Y22" s="345">
        <f t="shared" si="6"/>
        <v>-1250000</v>
      </c>
      <c r="Z22" s="336">
        <f>+IF(X22&lt;&gt;0,+(Y22/X22)*100,0)</f>
        <v>-100</v>
      </c>
      <c r="AA22" s="350">
        <f>SUM(AA23:AA32)</f>
        <v>2500000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2500000</v>
      </c>
      <c r="F25" s="59">
        <v>2500000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1250000</v>
      </c>
      <c r="Y25" s="59">
        <v>-1250000</v>
      </c>
      <c r="Z25" s="61">
        <v>-100</v>
      </c>
      <c r="AA25" s="62">
        <v>2500000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10241000</v>
      </c>
      <c r="F60" s="264">
        <f t="shared" si="14"/>
        <v>10241000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5120500</v>
      </c>
      <c r="Y60" s="264">
        <f t="shared" si="14"/>
        <v>-5120500</v>
      </c>
      <c r="Z60" s="337">
        <f>+IF(X60&lt;&gt;0,+(Y60/X60)*100,0)</f>
        <v>-100</v>
      </c>
      <c r="AA60" s="232">
        <f>+AA57+AA54+AA51+AA40+AA37+AA34+AA22+AA5</f>
        <v>10241000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2019-01-31T13:37:10Z</dcterms:created>
  <dcterms:modified xsi:type="dcterms:W3CDTF">2019-01-31T13:37:14Z</dcterms:modified>
  <cp:category/>
  <cp:version/>
  <cp:contentType/>
  <cp:contentStatus/>
</cp:coreProperties>
</file>