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<sst xmlns="http://schemas.openxmlformats.org/spreadsheetml/2006/main" count="859" uniqueCount="304">
  <si>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Alfred Duma(KZN238)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</si>
  <si>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</si>
  <si>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</si>
  <si>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</si>
  <si>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</si>
  <si>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</si>
  <si>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</si>
  <si>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</si>
  <si>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</si>
  <si>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</si>
  <si>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</si>
  <si>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</si>
  <si>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</si>
  <si>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</si>
  <si>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</si>
  <si>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</si>
  <si>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</si>
  <si>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</si>
  <si>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</si>
  <si>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</si>
  <si>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</si>
  <si>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</si>
  <si>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</si>
  <si>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</si>
  <si>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</si>
  <si>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</si>
  <si>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</si>
  <si>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</si>
  <si>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</si>
  <si>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</si>
  <si>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</si>
  <si>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</si>
  <si>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</si>
  <si>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</si>
  <si>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</si>
  <si>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</si>
  <si>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</si>
  <si>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</si>
  <si>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</si>
  <si>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</si>
  <si>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</si>
  <si>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</si>
  <si>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</si>
  <si>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</si>
  <si>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</si>
  <si>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</si>
  <si>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</si>
  <si>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</si>
  <si>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</si>
  <si>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</si>
  <si>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</si>
  <si>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</si>
  <si>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</si>
  <si>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</si>
  <si>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</si>
  <si>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</si>
  <si>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</si>
  <si>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</si>
  <si>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</si>
  <si>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</si>
  <si>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</si>
  <si>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</si>
  <si>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</si>
  <si>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</si>
  <si>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</si>
  <si>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</si>
  <si>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</si>
  <si>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</si>
  <si>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</si>
  <si>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</si>
  <si>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Alfred Duma(KZN238)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</si>
  <si>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</si>
  <si>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</si>
  <si>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</si>
  <si>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</si>
  <si>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</si>
  <si>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</si>
  <si>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</si>
  <si>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</si>
  <si>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</si>
  <si>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</si>
  <si>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</si>
  <si>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</si>
  <si>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</si>
  <si>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</si>
  <si>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</si>
  <si>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</si>
  <si>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</si>
  <si>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</si>
  <si>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</si>
  <si>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</si>
  <si>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</si>
  <si>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</si>
  <si>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</si>
  <si>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</si>
  <si>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</si>
  <si>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</si>
  <si>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</si>
  <si>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</si>
  <si>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</si>
  <si>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Alfred Duma(KZN238)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</si>
  <si>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</si>
  <si>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</si>
  <si>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</si>
  <si>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</si>
  <si>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</si>
  <si>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</si>
  <si>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</si>
  <si>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</si>
  <si>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</si>
  <si>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</si>
  <si>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</si>
  <si>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</si>
  <si>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</si>
  <si>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</si>
  <si>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</si>
  <si>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</si>
  <si>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</si>
  <si>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</si>
  <si>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</si>
  <si>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</si>
  <si>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</si>
  <si>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</si>
  <si>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</si>
  <si>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</si>
  <si>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</si>
  <si>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</si>
  <si>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</si>
  <si>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</si>
  <si>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Alfred Duma(KZN238)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</si>
  <si>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</si>
  <si>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</si>
  <si>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</si>
  <si>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</si>
  <si>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</si>
  <si>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</si>
  <si>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</si>
  <si>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</si>
  <si>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</si>
  <si>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</si>
  <si>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Alfred Duma(KZN238)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</si>
  <si>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</si>
  <si>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</si>
  <si>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</si>
  <si>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</si>
  <si>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</si>
  <si>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</si>
  <si>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</si>
  <si>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</si>
  <si>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</si>
  <si>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</si>
  <si>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</si>
  <si>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</si>
  <si>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</si>
  <si>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</si>
  <si>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</si>
  <si>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</si>
  <si>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</si>
  <si>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</si>
  <si>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</si>
  <si>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</si>
  <si>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</si>
  <si>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</si>
  <si>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</si>
  <si>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</si>
  <si>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</si>
  <si>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</si>
  <si>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</si>
  <si>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</si>
  <si>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</si>
  <si>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</si>
  <si>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</si>
  <si>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</si>
  <si>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</si>
  <si>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Alfred Duma(KZN238)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</si>
  <si>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</si>
  <si>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</si>
  <si>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</si>
  <si>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</si>
  <si>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</si>
  <si>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</si>
  <si>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</si>
  <si>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</si>
  <si>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</si>
  <si>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</si>
  <si>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</si>
  <si>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</si>
  <si>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</si>
  <si>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</si>
  <si>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</si>
  <si>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</si>
  <si>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</si>
  <si>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</si>
  <si>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</si>
  <si>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</si>
  <si>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</si>
  <si>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</si>
  <si>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</si>
  <si>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</si>
  <si>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</si>
  <si>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</si>
  <si>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</si>
  <si>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Alfred Duma(KZN238)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</si>
  <si>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</si>
  <si>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</si>
  <si>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</si>
  <si>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</si>
  <si>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</si>
  <si>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</si>
  <si>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</si>
  <si>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</si>
  <si>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</si>
  <si>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</si>
  <si>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</si>
  <si>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</si>
  <si>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</si>
  <si>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</si>
  <si>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</si>
  <si>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</si>
  <si>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</si>
  <si>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</si>
  <si>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</si>
  <si>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</si>
  <si>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</si>
  <si>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</si>
  <si>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</si>
  <si>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</si>
  <si>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</si>
  <si>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Alfred Duma(KZN238)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</si>
  <si>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</si>
  <si>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</si>
  <si>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</si>
  <si>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</si>
  <si>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</si>
  <si>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</si>
  <si>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</si>
  <si>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</si>
  <si>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</si>
  <si>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</si>
  <si>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</si>
  <si>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</si>
  <si>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</si>
  <si>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</si>
  <si>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</si>
  <si>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</si>
  <si>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</si>
  <si>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</si>
  <si>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</si>
  <si>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</si>
  <si>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</si>
  <si>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</si>
  <si>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</si>
  <si>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</si>
  <si>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</si>
  <si>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</si>
  <si>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</si>
  <si>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</si>
  <si>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</si>
  <si>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</si>
  <si>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</si>
  <si>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</si>
  <si>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</si>
  <si>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</si>
  <si>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</si>
  <si>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Alfred Duma(KZN238)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</si>
  <si>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</si>
  <si>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</si>
  <si>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Alfred Duma(KZN238)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</si>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</sst>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193262788</v>
      </c>
      <c r="C5" s="19">
        <v>0</v>
      </c>
      <c r="D5" s="59">
        <v>190239331</v>
      </c>
      <c r="E5" s="60">
        <v>190239331</v>
      </c>
      <c r="F5" s="60">
        <v>19861186</v>
      </c>
      <c r="G5" s="60">
        <v>18903063</v>
      </c>
      <c r="H5" s="60">
        <v>23809312</v>
      </c>
      <c r="I5" s="60">
        <v>62573561</v>
      </c>
      <c r="J5" s="60">
        <v>18734205</v>
      </c>
      <c r="K5" s="60">
        <v>16982006</v>
      </c>
      <c r="L5" s="60">
        <v>15701566</v>
      </c>
      <c r="M5" s="60">
        <v>51417777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113991338</v>
      </c>
      <c r="W5" s="60">
        <v>87692000</v>
      </c>
      <c r="X5" s="60">
        <v>26299338</v>
      </c>
      <c r="Y5" s="61">
        <v>29.99</v>
      </c>
      <c r="Z5" s="62">
        <v>190239331</v>
      </c>
    </row>
    <row r="6" spans="1:26" ht="12.75">
      <c r="A6" s="58" t="s">
        <v>32</v>
      </c>
      <c r="B6" s="19">
        <v>332059519</v>
      </c>
      <c r="C6" s="19">
        <v>0</v>
      </c>
      <c r="D6" s="59">
        <v>353024466</v>
      </c>
      <c r="E6" s="60">
        <v>353024466</v>
      </c>
      <c r="F6" s="60">
        <v>43186688</v>
      </c>
      <c r="G6" s="60">
        <v>47499337</v>
      </c>
      <c r="H6" s="60">
        <v>36672822</v>
      </c>
      <c r="I6" s="60">
        <v>127358847</v>
      </c>
      <c r="J6" s="60">
        <v>36293586</v>
      </c>
      <c r="K6" s="60">
        <v>-1713326</v>
      </c>
      <c r="L6" s="60">
        <v>34118677</v>
      </c>
      <c r="M6" s="60">
        <v>68698937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196057784</v>
      </c>
      <c r="W6" s="60">
        <v>165776000</v>
      </c>
      <c r="X6" s="60">
        <v>30281784</v>
      </c>
      <c r="Y6" s="61">
        <v>18.27</v>
      </c>
      <c r="Z6" s="62">
        <v>353024466</v>
      </c>
    </row>
    <row r="7" spans="1:26" ht="12.75">
      <c r="A7" s="58" t="s">
        <v>33</v>
      </c>
      <c r="B7" s="19">
        <v>15236453</v>
      </c>
      <c r="C7" s="19">
        <v>0</v>
      </c>
      <c r="D7" s="59">
        <v>12520900</v>
      </c>
      <c r="E7" s="60">
        <v>12520900</v>
      </c>
      <c r="F7" s="60">
        <v>1603940</v>
      </c>
      <c r="G7" s="60">
        <v>1213074</v>
      </c>
      <c r="H7" s="60">
        <v>1125357</v>
      </c>
      <c r="I7" s="60">
        <v>3942371</v>
      </c>
      <c r="J7" s="60">
        <v>1286523</v>
      </c>
      <c r="K7" s="60">
        <v>943993</v>
      </c>
      <c r="L7" s="60">
        <v>760644</v>
      </c>
      <c r="M7" s="60">
        <v>2991160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6933531</v>
      </c>
      <c r="W7" s="60">
        <v>6258000</v>
      </c>
      <c r="X7" s="60">
        <v>675531</v>
      </c>
      <c r="Y7" s="61">
        <v>10.79</v>
      </c>
      <c r="Z7" s="62">
        <v>12520900</v>
      </c>
    </row>
    <row r="8" spans="1:26" ht="12.75">
      <c r="A8" s="58" t="s">
        <v>34</v>
      </c>
      <c r="B8" s="19">
        <v>211757253</v>
      </c>
      <c r="C8" s="19">
        <v>0</v>
      </c>
      <c r="D8" s="59">
        <v>229308000</v>
      </c>
      <c r="E8" s="60">
        <v>229308000</v>
      </c>
      <c r="F8" s="60">
        <v>0</v>
      </c>
      <c r="G8" s="60">
        <v>86111000</v>
      </c>
      <c r="H8" s="60">
        <v>0</v>
      </c>
      <c r="I8" s="60">
        <v>86111000</v>
      </c>
      <c r="J8" s="60">
        <v>0</v>
      </c>
      <c r="K8" s="60">
        <v>0</v>
      </c>
      <c r="L8" s="60">
        <v>68888000</v>
      </c>
      <c r="M8" s="60">
        <v>68888000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154999000</v>
      </c>
      <c r="W8" s="60">
        <v>114654000</v>
      </c>
      <c r="X8" s="60">
        <v>40345000</v>
      </c>
      <c r="Y8" s="61">
        <v>35.19</v>
      </c>
      <c r="Z8" s="62">
        <v>229308000</v>
      </c>
    </row>
    <row r="9" spans="1:26" ht="12.75">
      <c r="A9" s="58" t="s">
        <v>35</v>
      </c>
      <c r="B9" s="19">
        <v>115674540</v>
      </c>
      <c r="C9" s="19">
        <v>0</v>
      </c>
      <c r="D9" s="59">
        <v>47227151</v>
      </c>
      <c r="E9" s="60">
        <v>47227151</v>
      </c>
      <c r="F9" s="60">
        <v>1828822</v>
      </c>
      <c r="G9" s="60">
        <v>3437026</v>
      </c>
      <c r="H9" s="60">
        <v>3535823</v>
      </c>
      <c r="I9" s="60">
        <v>8801671</v>
      </c>
      <c r="J9" s="60">
        <v>6610512</v>
      </c>
      <c r="K9" s="60">
        <v>3780742</v>
      </c>
      <c r="L9" s="60">
        <v>4904448</v>
      </c>
      <c r="M9" s="60">
        <v>15295702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24097373</v>
      </c>
      <c r="W9" s="60">
        <v>25658000</v>
      </c>
      <c r="X9" s="60">
        <v>-1560627</v>
      </c>
      <c r="Y9" s="61">
        <v>-6.08</v>
      </c>
      <c r="Z9" s="62">
        <v>47227151</v>
      </c>
    </row>
    <row r="10" spans="1:26" ht="22.5">
      <c r="A10" s="63" t="s">
        <v>279</v>
      </c>
      <c r="B10" s="64">
        <f>SUM(B5:B9)</f>
        <v>867990553</v>
      </c>
      <c r="C10" s="64">
        <f>SUM(C5:C9)</f>
        <v>0</v>
      </c>
      <c r="D10" s="65">
        <f aca="true" t="shared" si="0" ref="D10:Z10">SUM(D5:D9)</f>
        <v>832319848</v>
      </c>
      <c r="E10" s="66">
        <f t="shared" si="0"/>
        <v>832319848</v>
      </c>
      <c r="F10" s="66">
        <f t="shared" si="0"/>
        <v>66480636</v>
      </c>
      <c r="G10" s="66">
        <f t="shared" si="0"/>
        <v>157163500</v>
      </c>
      <c r="H10" s="66">
        <f t="shared" si="0"/>
        <v>65143314</v>
      </c>
      <c r="I10" s="66">
        <f t="shared" si="0"/>
        <v>288787450</v>
      </c>
      <c r="J10" s="66">
        <f t="shared" si="0"/>
        <v>62924826</v>
      </c>
      <c r="K10" s="66">
        <f t="shared" si="0"/>
        <v>19993415</v>
      </c>
      <c r="L10" s="66">
        <f t="shared" si="0"/>
        <v>124373335</v>
      </c>
      <c r="M10" s="66">
        <f t="shared" si="0"/>
        <v>207291576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496079026</v>
      </c>
      <c r="W10" s="66">
        <f t="shared" si="0"/>
        <v>400038000</v>
      </c>
      <c r="X10" s="66">
        <f t="shared" si="0"/>
        <v>96041026</v>
      </c>
      <c r="Y10" s="67">
        <f>+IF(W10&lt;&gt;0,(X10/W10)*100,0)</f>
        <v>24.00797574230448</v>
      </c>
      <c r="Z10" s="68">
        <f t="shared" si="0"/>
        <v>832319848</v>
      </c>
    </row>
    <row r="11" spans="1:26" ht="12.75">
      <c r="A11" s="58" t="s">
        <v>37</v>
      </c>
      <c r="B11" s="19">
        <v>259032032</v>
      </c>
      <c r="C11" s="19">
        <v>0</v>
      </c>
      <c r="D11" s="59">
        <v>332550144</v>
      </c>
      <c r="E11" s="60">
        <v>332550144</v>
      </c>
      <c r="F11" s="60">
        <v>23107064</v>
      </c>
      <c r="G11" s="60">
        <v>25289001</v>
      </c>
      <c r="H11" s="60">
        <v>23088163</v>
      </c>
      <c r="I11" s="60">
        <v>71484228</v>
      </c>
      <c r="J11" s="60">
        <v>24602961</v>
      </c>
      <c r="K11" s="60">
        <v>23352670</v>
      </c>
      <c r="L11" s="60">
        <v>24937547</v>
      </c>
      <c r="M11" s="60">
        <v>72893178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144377406</v>
      </c>
      <c r="W11" s="60">
        <v>147882000</v>
      </c>
      <c r="X11" s="60">
        <v>-3504594</v>
      </c>
      <c r="Y11" s="61">
        <v>-2.37</v>
      </c>
      <c r="Z11" s="62">
        <v>332550144</v>
      </c>
    </row>
    <row r="12" spans="1:26" ht="12.75">
      <c r="A12" s="58" t="s">
        <v>38</v>
      </c>
      <c r="B12" s="19">
        <v>24350926</v>
      </c>
      <c r="C12" s="19">
        <v>0</v>
      </c>
      <c r="D12" s="59">
        <v>26460396</v>
      </c>
      <c r="E12" s="60">
        <v>26460396</v>
      </c>
      <c r="F12" s="60">
        <v>2037506</v>
      </c>
      <c r="G12" s="60">
        <v>2034989</v>
      </c>
      <c r="H12" s="60">
        <v>2038596</v>
      </c>
      <c r="I12" s="60">
        <v>6111091</v>
      </c>
      <c r="J12" s="60">
        <v>2015197</v>
      </c>
      <c r="K12" s="60">
        <v>2009794</v>
      </c>
      <c r="L12" s="60">
        <v>2009794</v>
      </c>
      <c r="M12" s="60">
        <v>6034785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12145876</v>
      </c>
      <c r="W12" s="60">
        <v>13182000</v>
      </c>
      <c r="X12" s="60">
        <v>-1036124</v>
      </c>
      <c r="Y12" s="61">
        <v>-7.86</v>
      </c>
      <c r="Z12" s="62">
        <v>26460396</v>
      </c>
    </row>
    <row r="13" spans="1:26" ht="12.75">
      <c r="A13" s="58" t="s">
        <v>280</v>
      </c>
      <c r="B13" s="19">
        <v>169372713</v>
      </c>
      <c r="C13" s="19">
        <v>0</v>
      </c>
      <c r="D13" s="59">
        <v>186889529</v>
      </c>
      <c r="E13" s="60">
        <v>186889529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93444000</v>
      </c>
      <c r="X13" s="60">
        <v>-93444000</v>
      </c>
      <c r="Y13" s="61">
        <v>-100</v>
      </c>
      <c r="Z13" s="62">
        <v>186889529</v>
      </c>
    </row>
    <row r="14" spans="1:26" ht="12.75">
      <c r="A14" s="58" t="s">
        <v>40</v>
      </c>
      <c r="B14" s="19">
        <v>513446</v>
      </c>
      <c r="C14" s="19">
        <v>0</v>
      </c>
      <c r="D14" s="59">
        <v>491853</v>
      </c>
      <c r="E14" s="60">
        <v>491853</v>
      </c>
      <c r="F14" s="60">
        <v>29411</v>
      </c>
      <c r="G14" s="60">
        <v>29211</v>
      </c>
      <c r="H14" s="60">
        <v>100860</v>
      </c>
      <c r="I14" s="60">
        <v>159482</v>
      </c>
      <c r="J14" s="60">
        <v>28762</v>
      </c>
      <c r="K14" s="60">
        <v>27618</v>
      </c>
      <c r="L14" s="60">
        <v>28307</v>
      </c>
      <c r="M14" s="60">
        <v>84687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244169</v>
      </c>
      <c r="W14" s="60">
        <v>210000</v>
      </c>
      <c r="X14" s="60">
        <v>34169</v>
      </c>
      <c r="Y14" s="61">
        <v>16.27</v>
      </c>
      <c r="Z14" s="62">
        <v>491853</v>
      </c>
    </row>
    <row r="15" spans="1:26" ht="12.75">
      <c r="A15" s="58" t="s">
        <v>41</v>
      </c>
      <c r="B15" s="19">
        <v>208831186</v>
      </c>
      <c r="C15" s="19">
        <v>0</v>
      </c>
      <c r="D15" s="59">
        <v>226880969</v>
      </c>
      <c r="E15" s="60">
        <v>226880969</v>
      </c>
      <c r="F15" s="60">
        <v>0</v>
      </c>
      <c r="G15" s="60">
        <v>29791657</v>
      </c>
      <c r="H15" s="60">
        <v>31554745</v>
      </c>
      <c r="I15" s="60">
        <v>61346402</v>
      </c>
      <c r="J15" s="60">
        <v>17642237</v>
      </c>
      <c r="K15" s="60">
        <v>20356964</v>
      </c>
      <c r="L15" s="60">
        <v>18205076</v>
      </c>
      <c r="M15" s="60">
        <v>56204277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117550679</v>
      </c>
      <c r="W15" s="60">
        <v>119000000</v>
      </c>
      <c r="X15" s="60">
        <v>-1449321</v>
      </c>
      <c r="Y15" s="61">
        <v>-1.22</v>
      </c>
      <c r="Z15" s="62">
        <v>226880969</v>
      </c>
    </row>
    <row r="16" spans="1:26" ht="12.75">
      <c r="A16" s="69" t="s">
        <v>42</v>
      </c>
      <c r="B16" s="19">
        <v>0</v>
      </c>
      <c r="C16" s="19">
        <v>0</v>
      </c>
      <c r="D16" s="59">
        <v>9702440</v>
      </c>
      <c r="E16" s="60">
        <v>9702440</v>
      </c>
      <c r="F16" s="60">
        <v>649833</v>
      </c>
      <c r="G16" s="60">
        <v>0</v>
      </c>
      <c r="H16" s="60">
        <v>0</v>
      </c>
      <c r="I16" s="60">
        <v>649833</v>
      </c>
      <c r="J16" s="60">
        <v>0</v>
      </c>
      <c r="K16" s="60">
        <v>2721498</v>
      </c>
      <c r="L16" s="60">
        <v>0</v>
      </c>
      <c r="M16" s="60">
        <v>2721498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3371331</v>
      </c>
      <c r="W16" s="60">
        <v>368496</v>
      </c>
      <c r="X16" s="60">
        <v>3002835</v>
      </c>
      <c r="Y16" s="61">
        <v>814.89</v>
      </c>
      <c r="Z16" s="62">
        <v>9702440</v>
      </c>
    </row>
    <row r="17" spans="1:26" ht="12.75">
      <c r="A17" s="58" t="s">
        <v>43</v>
      </c>
      <c r="B17" s="19">
        <v>224565090</v>
      </c>
      <c r="C17" s="19">
        <v>0</v>
      </c>
      <c r="D17" s="59">
        <v>212500022</v>
      </c>
      <c r="E17" s="60">
        <v>212500022</v>
      </c>
      <c r="F17" s="60">
        <v>9536377</v>
      </c>
      <c r="G17" s="60">
        <v>12338299</v>
      </c>
      <c r="H17" s="60">
        <v>7690842</v>
      </c>
      <c r="I17" s="60">
        <v>29565518</v>
      </c>
      <c r="J17" s="60">
        <v>15998547</v>
      </c>
      <c r="K17" s="60">
        <v>5536000</v>
      </c>
      <c r="L17" s="60">
        <v>10875321</v>
      </c>
      <c r="M17" s="60">
        <v>32409868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61975386</v>
      </c>
      <c r="W17" s="60">
        <v>124284000</v>
      </c>
      <c r="X17" s="60">
        <v>-62308614</v>
      </c>
      <c r="Y17" s="61">
        <v>-50.13</v>
      </c>
      <c r="Z17" s="62">
        <v>212500022</v>
      </c>
    </row>
    <row r="18" spans="1:26" ht="12.75">
      <c r="A18" s="70" t="s">
        <v>44</v>
      </c>
      <c r="B18" s="71">
        <f>SUM(B11:B17)</f>
        <v>886665393</v>
      </c>
      <c r="C18" s="71">
        <f>SUM(C11:C17)</f>
        <v>0</v>
      </c>
      <c r="D18" s="72">
        <f aca="true" t="shared" si="1" ref="D18:Z18">SUM(D11:D17)</f>
        <v>995475353</v>
      </c>
      <c r="E18" s="73">
        <f t="shared" si="1"/>
        <v>995475353</v>
      </c>
      <c r="F18" s="73">
        <f t="shared" si="1"/>
        <v>35360191</v>
      </c>
      <c r="G18" s="73">
        <f t="shared" si="1"/>
        <v>69483157</v>
      </c>
      <c r="H18" s="73">
        <f t="shared" si="1"/>
        <v>64473206</v>
      </c>
      <c r="I18" s="73">
        <f t="shared" si="1"/>
        <v>169316554</v>
      </c>
      <c r="J18" s="73">
        <f t="shared" si="1"/>
        <v>60287704</v>
      </c>
      <c r="K18" s="73">
        <f t="shared" si="1"/>
        <v>54004544</v>
      </c>
      <c r="L18" s="73">
        <f t="shared" si="1"/>
        <v>56056045</v>
      </c>
      <c r="M18" s="73">
        <f t="shared" si="1"/>
        <v>170348293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339664847</v>
      </c>
      <c r="W18" s="73">
        <f t="shared" si="1"/>
        <v>498370496</v>
      </c>
      <c r="X18" s="73">
        <f t="shared" si="1"/>
        <v>-158705649</v>
      </c>
      <c r="Y18" s="67">
        <f>+IF(W18&lt;&gt;0,(X18/W18)*100,0)</f>
        <v>-31.84491262500419</v>
      </c>
      <c r="Z18" s="74">
        <f t="shared" si="1"/>
        <v>995475353</v>
      </c>
    </row>
    <row r="19" spans="1:26" ht="12.75">
      <c r="A19" s="70" t="s">
        <v>45</v>
      </c>
      <c r="B19" s="75">
        <f>+B10-B18</f>
        <v>-18674840</v>
      </c>
      <c r="C19" s="75">
        <f>+C10-C18</f>
        <v>0</v>
      </c>
      <c r="D19" s="76">
        <f aca="true" t="shared" si="2" ref="D19:Z19">+D10-D18</f>
        <v>-163155505</v>
      </c>
      <c r="E19" s="77">
        <f t="shared" si="2"/>
        <v>-163155505</v>
      </c>
      <c r="F19" s="77">
        <f t="shared" si="2"/>
        <v>31120445</v>
      </c>
      <c r="G19" s="77">
        <f t="shared" si="2"/>
        <v>87680343</v>
      </c>
      <c r="H19" s="77">
        <f t="shared" si="2"/>
        <v>670108</v>
      </c>
      <c r="I19" s="77">
        <f t="shared" si="2"/>
        <v>119470896</v>
      </c>
      <c r="J19" s="77">
        <f t="shared" si="2"/>
        <v>2637122</v>
      </c>
      <c r="K19" s="77">
        <f t="shared" si="2"/>
        <v>-34011129</v>
      </c>
      <c r="L19" s="77">
        <f t="shared" si="2"/>
        <v>68317290</v>
      </c>
      <c r="M19" s="77">
        <f t="shared" si="2"/>
        <v>36943283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156414179</v>
      </c>
      <c r="W19" s="77">
        <f>IF(E10=E18,0,W10-W18)</f>
        <v>-98332496</v>
      </c>
      <c r="X19" s="77">
        <f t="shared" si="2"/>
        <v>254746675</v>
      </c>
      <c r="Y19" s="78">
        <f>+IF(W19&lt;&gt;0,(X19/W19)*100,0)</f>
        <v>-259.06662127238184</v>
      </c>
      <c r="Z19" s="79">
        <f t="shared" si="2"/>
        <v>-163155505</v>
      </c>
    </row>
    <row r="20" spans="1:26" ht="12.75">
      <c r="A20" s="58" t="s">
        <v>46</v>
      </c>
      <c r="B20" s="19">
        <v>71029000</v>
      </c>
      <c r="C20" s="19">
        <v>0</v>
      </c>
      <c r="D20" s="59">
        <v>91987000</v>
      </c>
      <c r="E20" s="60">
        <v>91987000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53292000</v>
      </c>
      <c r="X20" s="60">
        <v>-53292000</v>
      </c>
      <c r="Y20" s="61">
        <v>-100</v>
      </c>
      <c r="Z20" s="62">
        <v>91987000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52354160</v>
      </c>
      <c r="C22" s="86">
        <f>SUM(C19:C21)</f>
        <v>0</v>
      </c>
      <c r="D22" s="87">
        <f aca="true" t="shared" si="3" ref="D22:Z22">SUM(D19:D21)</f>
        <v>-71168505</v>
      </c>
      <c r="E22" s="88">
        <f t="shared" si="3"/>
        <v>-71168505</v>
      </c>
      <c r="F22" s="88">
        <f t="shared" si="3"/>
        <v>31120445</v>
      </c>
      <c r="G22" s="88">
        <f t="shared" si="3"/>
        <v>87680343</v>
      </c>
      <c r="H22" s="88">
        <f t="shared" si="3"/>
        <v>670108</v>
      </c>
      <c r="I22" s="88">
        <f t="shared" si="3"/>
        <v>119470896</v>
      </c>
      <c r="J22" s="88">
        <f t="shared" si="3"/>
        <v>2637122</v>
      </c>
      <c r="K22" s="88">
        <f t="shared" si="3"/>
        <v>-34011129</v>
      </c>
      <c r="L22" s="88">
        <f t="shared" si="3"/>
        <v>68317290</v>
      </c>
      <c r="M22" s="88">
        <f t="shared" si="3"/>
        <v>36943283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156414179</v>
      </c>
      <c r="W22" s="88">
        <f t="shared" si="3"/>
        <v>-45040496</v>
      </c>
      <c r="X22" s="88">
        <f t="shared" si="3"/>
        <v>201454675</v>
      </c>
      <c r="Y22" s="89">
        <f>+IF(W22&lt;&gt;0,(X22/W22)*100,0)</f>
        <v>-447.2745482198952</v>
      </c>
      <c r="Z22" s="90">
        <f t="shared" si="3"/>
        <v>-71168505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52354160</v>
      </c>
      <c r="C24" s="75">
        <f>SUM(C22:C23)</f>
        <v>0</v>
      </c>
      <c r="D24" s="76">
        <f aca="true" t="shared" si="4" ref="D24:Z24">SUM(D22:D23)</f>
        <v>-71168505</v>
      </c>
      <c r="E24" s="77">
        <f t="shared" si="4"/>
        <v>-71168505</v>
      </c>
      <c r="F24" s="77">
        <f t="shared" si="4"/>
        <v>31120445</v>
      </c>
      <c r="G24" s="77">
        <f t="shared" si="4"/>
        <v>87680343</v>
      </c>
      <c r="H24" s="77">
        <f t="shared" si="4"/>
        <v>670108</v>
      </c>
      <c r="I24" s="77">
        <f t="shared" si="4"/>
        <v>119470896</v>
      </c>
      <c r="J24" s="77">
        <f t="shared" si="4"/>
        <v>2637122</v>
      </c>
      <c r="K24" s="77">
        <f t="shared" si="4"/>
        <v>-34011129</v>
      </c>
      <c r="L24" s="77">
        <f t="shared" si="4"/>
        <v>68317290</v>
      </c>
      <c r="M24" s="77">
        <f t="shared" si="4"/>
        <v>36943283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156414179</v>
      </c>
      <c r="W24" s="77">
        <f t="shared" si="4"/>
        <v>-45040496</v>
      </c>
      <c r="X24" s="77">
        <f t="shared" si="4"/>
        <v>201454675</v>
      </c>
      <c r="Y24" s="78">
        <f>+IF(W24&lt;&gt;0,(X24/W24)*100,0)</f>
        <v>-447.2745482198952</v>
      </c>
      <c r="Z24" s="79">
        <f t="shared" si="4"/>
        <v>-71168505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98676024</v>
      </c>
      <c r="C27" s="22">
        <v>0</v>
      </c>
      <c r="D27" s="99">
        <v>127846863</v>
      </c>
      <c r="E27" s="100">
        <v>127846863</v>
      </c>
      <c r="F27" s="100">
        <v>4835674</v>
      </c>
      <c r="G27" s="100">
        <v>1607973</v>
      </c>
      <c r="H27" s="100">
        <v>521371</v>
      </c>
      <c r="I27" s="100">
        <v>6965018</v>
      </c>
      <c r="J27" s="100">
        <v>4560667</v>
      </c>
      <c r="K27" s="100">
        <v>13772975</v>
      </c>
      <c r="L27" s="100">
        <v>6224210</v>
      </c>
      <c r="M27" s="100">
        <v>24557852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31522870</v>
      </c>
      <c r="W27" s="100">
        <v>63923432</v>
      </c>
      <c r="X27" s="100">
        <v>-32400562</v>
      </c>
      <c r="Y27" s="101">
        <v>-50.69</v>
      </c>
      <c r="Z27" s="102">
        <v>127846863</v>
      </c>
    </row>
    <row r="28" spans="1:26" ht="12.75">
      <c r="A28" s="103" t="s">
        <v>46</v>
      </c>
      <c r="B28" s="19">
        <v>79149000</v>
      </c>
      <c r="C28" s="19">
        <v>0</v>
      </c>
      <c r="D28" s="59">
        <v>91987000</v>
      </c>
      <c r="E28" s="60">
        <v>91987000</v>
      </c>
      <c r="F28" s="60">
        <v>0</v>
      </c>
      <c r="G28" s="60">
        <v>1595321</v>
      </c>
      <c r="H28" s="60">
        <v>0</v>
      </c>
      <c r="I28" s="60">
        <v>1595321</v>
      </c>
      <c r="J28" s="60">
        <v>2061663</v>
      </c>
      <c r="K28" s="60">
        <v>13772975</v>
      </c>
      <c r="L28" s="60">
        <v>4315145</v>
      </c>
      <c r="M28" s="60">
        <v>20149783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21745104</v>
      </c>
      <c r="W28" s="60">
        <v>45993500</v>
      </c>
      <c r="X28" s="60">
        <v>-24248396</v>
      </c>
      <c r="Y28" s="61">
        <v>-52.72</v>
      </c>
      <c r="Z28" s="62">
        <v>91987000</v>
      </c>
    </row>
    <row r="29" spans="1:26" ht="12.75">
      <c r="A29" s="58" t="s">
        <v>284</v>
      </c>
      <c r="B29" s="19">
        <v>19527024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35859863</v>
      </c>
      <c r="E31" s="60">
        <v>35859863</v>
      </c>
      <c r="F31" s="60">
        <v>4835674</v>
      </c>
      <c r="G31" s="60">
        <v>12652</v>
      </c>
      <c r="H31" s="60">
        <v>521371</v>
      </c>
      <c r="I31" s="60">
        <v>5369697</v>
      </c>
      <c r="J31" s="60">
        <v>2499004</v>
      </c>
      <c r="K31" s="60">
        <v>0</v>
      </c>
      <c r="L31" s="60">
        <v>1909065</v>
      </c>
      <c r="M31" s="60">
        <v>4408069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9777766</v>
      </c>
      <c r="W31" s="60">
        <v>17929932</v>
      </c>
      <c r="X31" s="60">
        <v>-8152166</v>
      </c>
      <c r="Y31" s="61">
        <v>-45.47</v>
      </c>
      <c r="Z31" s="62">
        <v>35859863</v>
      </c>
    </row>
    <row r="32" spans="1:26" ht="12.75">
      <c r="A32" s="70" t="s">
        <v>54</v>
      </c>
      <c r="B32" s="22">
        <f>SUM(B28:B31)</f>
        <v>98676024</v>
      </c>
      <c r="C32" s="22">
        <f>SUM(C28:C31)</f>
        <v>0</v>
      </c>
      <c r="D32" s="99">
        <f aca="true" t="shared" si="5" ref="D32:Z32">SUM(D28:D31)</f>
        <v>127846863</v>
      </c>
      <c r="E32" s="100">
        <f t="shared" si="5"/>
        <v>127846863</v>
      </c>
      <c r="F32" s="100">
        <f t="shared" si="5"/>
        <v>4835674</v>
      </c>
      <c r="G32" s="100">
        <f t="shared" si="5"/>
        <v>1607973</v>
      </c>
      <c r="H32" s="100">
        <f t="shared" si="5"/>
        <v>521371</v>
      </c>
      <c r="I32" s="100">
        <f t="shared" si="5"/>
        <v>6965018</v>
      </c>
      <c r="J32" s="100">
        <f t="shared" si="5"/>
        <v>4560667</v>
      </c>
      <c r="K32" s="100">
        <f t="shared" si="5"/>
        <v>13772975</v>
      </c>
      <c r="L32" s="100">
        <f t="shared" si="5"/>
        <v>6224210</v>
      </c>
      <c r="M32" s="100">
        <f t="shared" si="5"/>
        <v>24557852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31522870</v>
      </c>
      <c r="W32" s="100">
        <f t="shared" si="5"/>
        <v>63923432</v>
      </c>
      <c r="X32" s="100">
        <f t="shared" si="5"/>
        <v>-32400562</v>
      </c>
      <c r="Y32" s="101">
        <f>+IF(W32&lt;&gt;0,(X32/W32)*100,0)</f>
        <v>-50.686518208221365</v>
      </c>
      <c r="Z32" s="102">
        <f t="shared" si="5"/>
        <v>127846863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533748633</v>
      </c>
      <c r="C35" s="19">
        <v>0</v>
      </c>
      <c r="D35" s="59">
        <v>461714258</v>
      </c>
      <c r="E35" s="60">
        <v>461714258</v>
      </c>
      <c r="F35" s="60">
        <v>-224158173</v>
      </c>
      <c r="G35" s="60">
        <v>620494079</v>
      </c>
      <c r="H35" s="60">
        <v>662089834</v>
      </c>
      <c r="I35" s="60">
        <v>662089834</v>
      </c>
      <c r="J35" s="60">
        <v>654014466</v>
      </c>
      <c r="K35" s="60">
        <v>640012122</v>
      </c>
      <c r="L35" s="60">
        <v>730215203</v>
      </c>
      <c r="M35" s="60">
        <v>730215203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730215203</v>
      </c>
      <c r="W35" s="60">
        <v>230857129</v>
      </c>
      <c r="X35" s="60">
        <v>499358074</v>
      </c>
      <c r="Y35" s="61">
        <v>216.31</v>
      </c>
      <c r="Z35" s="62">
        <v>461714258</v>
      </c>
    </row>
    <row r="36" spans="1:26" ht="12.75">
      <c r="A36" s="58" t="s">
        <v>57</v>
      </c>
      <c r="B36" s="19">
        <v>2165528174</v>
      </c>
      <c r="C36" s="19">
        <v>0</v>
      </c>
      <c r="D36" s="59">
        <v>1343968674</v>
      </c>
      <c r="E36" s="60">
        <v>1343968674</v>
      </c>
      <c r="F36" s="60">
        <v>2505872298</v>
      </c>
      <c r="G36" s="60">
        <v>2400544546</v>
      </c>
      <c r="H36" s="60">
        <v>2403352837</v>
      </c>
      <c r="I36" s="60">
        <v>2403352837</v>
      </c>
      <c r="J36" s="60">
        <v>2452210636</v>
      </c>
      <c r="K36" s="60">
        <v>2281488628</v>
      </c>
      <c r="L36" s="60">
        <v>2290763524</v>
      </c>
      <c r="M36" s="60">
        <v>2290763524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2290763524</v>
      </c>
      <c r="W36" s="60">
        <v>671984337</v>
      </c>
      <c r="X36" s="60">
        <v>1618779187</v>
      </c>
      <c r="Y36" s="61">
        <v>240.9</v>
      </c>
      <c r="Z36" s="62">
        <v>1343968674</v>
      </c>
    </row>
    <row r="37" spans="1:26" ht="12.75">
      <c r="A37" s="58" t="s">
        <v>58</v>
      </c>
      <c r="B37" s="19">
        <v>226370278</v>
      </c>
      <c r="C37" s="19">
        <v>0</v>
      </c>
      <c r="D37" s="59">
        <v>214590038</v>
      </c>
      <c r="E37" s="60">
        <v>214590038</v>
      </c>
      <c r="F37" s="60">
        <v>210546848</v>
      </c>
      <c r="G37" s="60">
        <v>148335729</v>
      </c>
      <c r="H37" s="60">
        <v>181276018</v>
      </c>
      <c r="I37" s="60">
        <v>181276018</v>
      </c>
      <c r="J37" s="60">
        <v>191132280</v>
      </c>
      <c r="K37" s="60">
        <v>200531615</v>
      </c>
      <c r="L37" s="60">
        <v>224323962</v>
      </c>
      <c r="M37" s="60">
        <v>224323962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224323962</v>
      </c>
      <c r="W37" s="60">
        <v>107295019</v>
      </c>
      <c r="X37" s="60">
        <v>117028943</v>
      </c>
      <c r="Y37" s="61">
        <v>109.07</v>
      </c>
      <c r="Z37" s="62">
        <v>214590038</v>
      </c>
    </row>
    <row r="38" spans="1:26" ht="12.75">
      <c r="A38" s="58" t="s">
        <v>59</v>
      </c>
      <c r="B38" s="19">
        <v>91258945</v>
      </c>
      <c r="C38" s="19">
        <v>0</v>
      </c>
      <c r="D38" s="59">
        <v>13409175</v>
      </c>
      <c r="E38" s="60">
        <v>13409175</v>
      </c>
      <c r="F38" s="60">
        <v>90464784</v>
      </c>
      <c r="G38" s="60">
        <v>91057748</v>
      </c>
      <c r="H38" s="60">
        <v>90921631</v>
      </c>
      <c r="I38" s="60">
        <v>90921631</v>
      </c>
      <c r="J38" s="60">
        <v>90892727</v>
      </c>
      <c r="K38" s="60">
        <v>90862679</v>
      </c>
      <c r="L38" s="60">
        <v>90833319</v>
      </c>
      <c r="M38" s="60">
        <v>90833319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90833319</v>
      </c>
      <c r="W38" s="60">
        <v>6704588</v>
      </c>
      <c r="X38" s="60">
        <v>84128731</v>
      </c>
      <c r="Y38" s="61">
        <v>1254.79</v>
      </c>
      <c r="Z38" s="62">
        <v>13409175</v>
      </c>
    </row>
    <row r="39" spans="1:26" ht="12.75">
      <c r="A39" s="58" t="s">
        <v>60</v>
      </c>
      <c r="B39" s="19">
        <v>2381647584</v>
      </c>
      <c r="C39" s="19">
        <v>0</v>
      </c>
      <c r="D39" s="59">
        <v>1577683719</v>
      </c>
      <c r="E39" s="60">
        <v>1577683719</v>
      </c>
      <c r="F39" s="60">
        <v>1980702493</v>
      </c>
      <c r="G39" s="60">
        <v>2781645148</v>
      </c>
      <c r="H39" s="60">
        <v>2793245022</v>
      </c>
      <c r="I39" s="60">
        <v>2793245022</v>
      </c>
      <c r="J39" s="60">
        <v>2824200095</v>
      </c>
      <c r="K39" s="60">
        <v>2630106456</v>
      </c>
      <c r="L39" s="60">
        <v>2705821446</v>
      </c>
      <c r="M39" s="60">
        <v>2705821446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2705821446</v>
      </c>
      <c r="W39" s="60">
        <v>788841860</v>
      </c>
      <c r="X39" s="60">
        <v>1916979586</v>
      </c>
      <c r="Y39" s="61">
        <v>243.01</v>
      </c>
      <c r="Z39" s="62">
        <v>1577683719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92742943</v>
      </c>
      <c r="C42" s="19">
        <v>0</v>
      </c>
      <c r="D42" s="59">
        <v>92786284</v>
      </c>
      <c r="E42" s="60">
        <v>92786284</v>
      </c>
      <c r="F42" s="60">
        <v>26645766</v>
      </c>
      <c r="G42" s="60">
        <v>147640411</v>
      </c>
      <c r="H42" s="60">
        <v>-1731489</v>
      </c>
      <c r="I42" s="60">
        <v>172554688</v>
      </c>
      <c r="J42" s="60">
        <v>1577384</v>
      </c>
      <c r="K42" s="60">
        <v>-36521262</v>
      </c>
      <c r="L42" s="60">
        <v>66135130</v>
      </c>
      <c r="M42" s="60">
        <v>31191252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203745940</v>
      </c>
      <c r="W42" s="60">
        <v>32493968</v>
      </c>
      <c r="X42" s="60">
        <v>171251972</v>
      </c>
      <c r="Y42" s="61">
        <v>527.03</v>
      </c>
      <c r="Z42" s="62">
        <v>92786284</v>
      </c>
    </row>
    <row r="43" spans="1:26" ht="12.75">
      <c r="A43" s="58" t="s">
        <v>63</v>
      </c>
      <c r="B43" s="19">
        <v>-80147697</v>
      </c>
      <c r="C43" s="19">
        <v>0</v>
      </c>
      <c r="D43" s="59">
        <v>-127846863</v>
      </c>
      <c r="E43" s="60">
        <v>-127846863</v>
      </c>
      <c r="F43" s="60">
        <v>-32075455</v>
      </c>
      <c r="G43" s="60">
        <v>-32445282</v>
      </c>
      <c r="H43" s="60">
        <v>-545871</v>
      </c>
      <c r="I43" s="60">
        <v>-65066608</v>
      </c>
      <c r="J43" s="60">
        <v>-4562967</v>
      </c>
      <c r="K43" s="60">
        <v>-13809289</v>
      </c>
      <c r="L43" s="60">
        <v>-9258610</v>
      </c>
      <c r="M43" s="60">
        <v>-27630866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-92697474</v>
      </c>
      <c r="W43" s="60">
        <v>-63923430</v>
      </c>
      <c r="X43" s="60">
        <v>-28774044</v>
      </c>
      <c r="Y43" s="61">
        <v>45.01</v>
      </c>
      <c r="Z43" s="62">
        <v>-127846863</v>
      </c>
    </row>
    <row r="44" spans="1:26" ht="12.75">
      <c r="A44" s="58" t="s">
        <v>64</v>
      </c>
      <c r="B44" s="19">
        <v>-537173</v>
      </c>
      <c r="C44" s="19">
        <v>0</v>
      </c>
      <c r="D44" s="59">
        <v>-576000</v>
      </c>
      <c r="E44" s="60">
        <v>-576000</v>
      </c>
      <c r="F44" s="60">
        <v>102708641</v>
      </c>
      <c r="G44" s="60">
        <v>-49929967</v>
      </c>
      <c r="H44" s="60">
        <v>-114190117</v>
      </c>
      <c r="I44" s="60">
        <v>-61411443</v>
      </c>
      <c r="J44" s="60">
        <v>-28904</v>
      </c>
      <c r="K44" s="60">
        <v>-30048</v>
      </c>
      <c r="L44" s="60">
        <v>-29360</v>
      </c>
      <c r="M44" s="60">
        <v>-88312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-61499755</v>
      </c>
      <c r="W44" s="60">
        <v>-288000</v>
      </c>
      <c r="X44" s="60">
        <v>-61211755</v>
      </c>
      <c r="Y44" s="61">
        <v>21254.08</v>
      </c>
      <c r="Z44" s="62">
        <v>-576000</v>
      </c>
    </row>
    <row r="45" spans="1:26" ht="12.75">
      <c r="A45" s="70" t="s">
        <v>65</v>
      </c>
      <c r="B45" s="22">
        <v>274265932</v>
      </c>
      <c r="C45" s="22">
        <v>0</v>
      </c>
      <c r="D45" s="99">
        <v>226571280</v>
      </c>
      <c r="E45" s="100">
        <v>226571280</v>
      </c>
      <c r="F45" s="100">
        <v>371544884</v>
      </c>
      <c r="G45" s="100">
        <v>436810046</v>
      </c>
      <c r="H45" s="100">
        <v>320342569</v>
      </c>
      <c r="I45" s="100">
        <v>320342569</v>
      </c>
      <c r="J45" s="100">
        <v>317328082</v>
      </c>
      <c r="K45" s="100">
        <v>266967483</v>
      </c>
      <c r="L45" s="100">
        <v>323814643</v>
      </c>
      <c r="M45" s="100">
        <v>323814643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323814643</v>
      </c>
      <c r="W45" s="100">
        <v>230490397</v>
      </c>
      <c r="X45" s="100">
        <v>93324246</v>
      </c>
      <c r="Y45" s="101">
        <v>40.49</v>
      </c>
      <c r="Z45" s="102">
        <v>226571280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49746885</v>
      </c>
      <c r="C49" s="52">
        <v>0</v>
      </c>
      <c r="D49" s="129">
        <v>13711634</v>
      </c>
      <c r="E49" s="54">
        <v>11103688</v>
      </c>
      <c r="F49" s="54">
        <v>0</v>
      </c>
      <c r="G49" s="54">
        <v>0</v>
      </c>
      <c r="H49" s="54">
        <v>0</v>
      </c>
      <c r="I49" s="54">
        <v>13052438</v>
      </c>
      <c r="J49" s="54">
        <v>0</v>
      </c>
      <c r="K49" s="54">
        <v>0</v>
      </c>
      <c r="L49" s="54">
        <v>0</v>
      </c>
      <c r="M49" s="54">
        <v>13585397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-161032</v>
      </c>
      <c r="W49" s="54">
        <v>46735315</v>
      </c>
      <c r="X49" s="54">
        <v>250358262</v>
      </c>
      <c r="Y49" s="54">
        <v>398132587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31042178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31042178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90.27782828376509</v>
      </c>
      <c r="C58" s="5">
        <f>IF(C67=0,0,+(C76/C67)*100)</f>
        <v>0</v>
      </c>
      <c r="D58" s="6">
        <f aca="true" t="shared" si="6" ref="D58:Z58">IF(D67=0,0,+(D76/D67)*100)</f>
        <v>89.93498093518801</v>
      </c>
      <c r="E58" s="7">
        <f t="shared" si="6"/>
        <v>89.93498093518801</v>
      </c>
      <c r="F58" s="7">
        <f t="shared" si="6"/>
        <v>92.88036861811933</v>
      </c>
      <c r="G58" s="7">
        <f t="shared" si="6"/>
        <v>96.19883581179256</v>
      </c>
      <c r="H58" s="7">
        <f t="shared" si="6"/>
        <v>95.32103690051495</v>
      </c>
      <c r="I58" s="7">
        <f t="shared" si="6"/>
        <v>94.83550821188042</v>
      </c>
      <c r="J58" s="7">
        <f t="shared" si="6"/>
        <v>34.62128151820145</v>
      </c>
      <c r="K58" s="7">
        <f t="shared" si="6"/>
        <v>82.84120949756033</v>
      </c>
      <c r="L58" s="7">
        <f t="shared" si="6"/>
        <v>95.4250448563574</v>
      </c>
      <c r="M58" s="7">
        <f t="shared" si="6"/>
        <v>66.31535496298594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83.62859521993646</v>
      </c>
      <c r="W58" s="7">
        <f t="shared" si="6"/>
        <v>93.35787493939347</v>
      </c>
      <c r="X58" s="7">
        <f t="shared" si="6"/>
        <v>0</v>
      </c>
      <c r="Y58" s="7">
        <f t="shared" si="6"/>
        <v>0</v>
      </c>
      <c r="Z58" s="8">
        <f t="shared" si="6"/>
        <v>89.93498093518801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81.39999714359803</v>
      </c>
      <c r="E59" s="10">
        <f t="shared" si="7"/>
        <v>81.39999714359803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80.26792637868905</v>
      </c>
      <c r="X59" s="10">
        <f t="shared" si="7"/>
        <v>0</v>
      </c>
      <c r="Y59" s="10">
        <f t="shared" si="7"/>
        <v>0</v>
      </c>
      <c r="Z59" s="11">
        <f t="shared" si="7"/>
        <v>81.39999714359803</v>
      </c>
    </row>
    <row r="60" spans="1:26" ht="12.75">
      <c r="A60" s="38" t="s">
        <v>32</v>
      </c>
      <c r="B60" s="12">
        <f t="shared" si="7"/>
        <v>138.99288127319127</v>
      </c>
      <c r="C60" s="12">
        <f t="shared" si="7"/>
        <v>0</v>
      </c>
      <c r="D60" s="3">
        <f t="shared" si="7"/>
        <v>95.69626655847699</v>
      </c>
      <c r="E60" s="13">
        <f t="shared" si="7"/>
        <v>95.69626655847699</v>
      </c>
      <c r="F60" s="13">
        <f t="shared" si="7"/>
        <v>89.81331701101969</v>
      </c>
      <c r="G60" s="13">
        <f t="shared" si="7"/>
        <v>94.64657369849184</v>
      </c>
      <c r="H60" s="13">
        <f t="shared" si="7"/>
        <v>92.21956248690107</v>
      </c>
      <c r="I60" s="13">
        <f t="shared" si="7"/>
        <v>92.30878793995363</v>
      </c>
      <c r="J60" s="13">
        <f t="shared" si="7"/>
        <v>0</v>
      </c>
      <c r="K60" s="13">
        <f t="shared" si="7"/>
        <v>257.97956722771966</v>
      </c>
      <c r="L60" s="13">
        <f t="shared" si="7"/>
        <v>91.33770046241828</v>
      </c>
      <c r="M60" s="13">
        <f t="shared" si="7"/>
        <v>38.928089964477905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73.60411255081817</v>
      </c>
      <c r="W60" s="13">
        <f t="shared" si="7"/>
        <v>101.56617845767784</v>
      </c>
      <c r="X60" s="13">
        <f t="shared" si="7"/>
        <v>0</v>
      </c>
      <c r="Y60" s="13">
        <f t="shared" si="7"/>
        <v>0</v>
      </c>
      <c r="Z60" s="14">
        <f t="shared" si="7"/>
        <v>95.69626655847699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98.39999777524629</v>
      </c>
      <c r="E61" s="13">
        <f t="shared" si="7"/>
        <v>98.39999777524629</v>
      </c>
      <c r="F61" s="13">
        <f t="shared" si="7"/>
        <v>95.24076782715471</v>
      </c>
      <c r="G61" s="13">
        <f t="shared" si="7"/>
        <v>100.07159371896725</v>
      </c>
      <c r="H61" s="13">
        <f t="shared" si="7"/>
        <v>99.99280053359429</v>
      </c>
      <c r="I61" s="13">
        <f t="shared" si="7"/>
        <v>98.40255416698086</v>
      </c>
      <c r="J61" s="13">
        <f t="shared" si="7"/>
        <v>0</v>
      </c>
      <c r="K61" s="13">
        <f t="shared" si="7"/>
        <v>97.96587043727712</v>
      </c>
      <c r="L61" s="13">
        <f t="shared" si="7"/>
        <v>100.10790686068036</v>
      </c>
      <c r="M61" s="13">
        <f t="shared" si="7"/>
        <v>44.2824971732287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80.23089028496616</v>
      </c>
      <c r="W61" s="13">
        <f t="shared" si="7"/>
        <v>104.69153045489593</v>
      </c>
      <c r="X61" s="13">
        <f t="shared" si="7"/>
        <v>0</v>
      </c>
      <c r="Y61" s="13">
        <f t="shared" si="7"/>
        <v>0</v>
      </c>
      <c r="Z61" s="14">
        <f t="shared" si="7"/>
        <v>98.39999777524629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54.700030981965305</v>
      </c>
      <c r="E64" s="13">
        <f t="shared" si="7"/>
        <v>54.700030981965305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53.5758681925809</v>
      </c>
      <c r="X64" s="13">
        <f t="shared" si="7"/>
        <v>0</v>
      </c>
      <c r="Y64" s="13">
        <f t="shared" si="7"/>
        <v>0</v>
      </c>
      <c r="Z64" s="14">
        <f t="shared" si="7"/>
        <v>54.700030981965305</v>
      </c>
    </row>
    <row r="65" spans="1:26" ht="12.75">
      <c r="A65" s="39" t="s">
        <v>107</v>
      </c>
      <c r="B65" s="12">
        <f t="shared" si="7"/>
        <v>138.99288127319127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-716.037864156897</v>
      </c>
      <c r="M66" s="16">
        <f t="shared" si="7"/>
        <v>165.40949615065114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125.07136983279068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511243017</v>
      </c>
      <c r="C67" s="24"/>
      <c r="D67" s="25">
        <v>547824705</v>
      </c>
      <c r="E67" s="26">
        <v>547824705</v>
      </c>
      <c r="F67" s="26">
        <v>61790994</v>
      </c>
      <c r="G67" s="26">
        <v>66896400</v>
      </c>
      <c r="H67" s="26">
        <v>60981588</v>
      </c>
      <c r="I67" s="26">
        <v>189668982</v>
      </c>
      <c r="J67" s="26">
        <v>55512844</v>
      </c>
      <c r="K67" s="26">
        <v>15774451</v>
      </c>
      <c r="L67" s="26">
        <v>51486013</v>
      </c>
      <c r="M67" s="26">
        <v>122773308</v>
      </c>
      <c r="N67" s="26"/>
      <c r="O67" s="26"/>
      <c r="P67" s="26"/>
      <c r="Q67" s="26"/>
      <c r="R67" s="26"/>
      <c r="S67" s="26"/>
      <c r="T67" s="26"/>
      <c r="U67" s="26"/>
      <c r="V67" s="26">
        <v>312442290</v>
      </c>
      <c r="W67" s="26">
        <v>255748000</v>
      </c>
      <c r="X67" s="26"/>
      <c r="Y67" s="25"/>
      <c r="Z67" s="27">
        <v>547824705</v>
      </c>
    </row>
    <row r="68" spans="1:26" ht="12.75" hidden="1">
      <c r="A68" s="37" t="s">
        <v>31</v>
      </c>
      <c r="B68" s="19">
        <v>174536032</v>
      </c>
      <c r="C68" s="19"/>
      <c r="D68" s="20">
        <v>190239331</v>
      </c>
      <c r="E68" s="21">
        <v>190239331</v>
      </c>
      <c r="F68" s="21">
        <v>18121890</v>
      </c>
      <c r="G68" s="21">
        <v>18903063</v>
      </c>
      <c r="H68" s="21">
        <v>23809312</v>
      </c>
      <c r="I68" s="21">
        <v>60834265</v>
      </c>
      <c r="J68" s="21">
        <v>18734205</v>
      </c>
      <c r="K68" s="21">
        <v>16982006</v>
      </c>
      <c r="L68" s="21">
        <v>17440862</v>
      </c>
      <c r="M68" s="21">
        <v>53157073</v>
      </c>
      <c r="N68" s="21"/>
      <c r="O68" s="21"/>
      <c r="P68" s="21"/>
      <c r="Q68" s="21"/>
      <c r="R68" s="21"/>
      <c r="S68" s="21"/>
      <c r="T68" s="21"/>
      <c r="U68" s="21"/>
      <c r="V68" s="21">
        <v>113991338</v>
      </c>
      <c r="W68" s="21">
        <v>87692000</v>
      </c>
      <c r="X68" s="21"/>
      <c r="Y68" s="20"/>
      <c r="Z68" s="23">
        <v>190239331</v>
      </c>
    </row>
    <row r="69" spans="1:26" ht="12.75" hidden="1">
      <c r="A69" s="38" t="s">
        <v>32</v>
      </c>
      <c r="B69" s="19">
        <v>332059519</v>
      </c>
      <c r="C69" s="19"/>
      <c r="D69" s="20">
        <v>353024466</v>
      </c>
      <c r="E69" s="21">
        <v>353024466</v>
      </c>
      <c r="F69" s="21">
        <v>43186688</v>
      </c>
      <c r="G69" s="21">
        <v>47499337</v>
      </c>
      <c r="H69" s="21">
        <v>36672822</v>
      </c>
      <c r="I69" s="21">
        <v>127358847</v>
      </c>
      <c r="J69" s="21">
        <v>36293586</v>
      </c>
      <c r="K69" s="21">
        <v>-1713326</v>
      </c>
      <c r="L69" s="21">
        <v>34118677</v>
      </c>
      <c r="M69" s="21">
        <v>68698937</v>
      </c>
      <c r="N69" s="21"/>
      <c r="O69" s="21"/>
      <c r="P69" s="21"/>
      <c r="Q69" s="21"/>
      <c r="R69" s="21"/>
      <c r="S69" s="21"/>
      <c r="T69" s="21"/>
      <c r="U69" s="21"/>
      <c r="V69" s="21">
        <v>196057784</v>
      </c>
      <c r="W69" s="21">
        <v>165776000</v>
      </c>
      <c r="X69" s="21"/>
      <c r="Y69" s="20"/>
      <c r="Z69" s="23">
        <v>353024466</v>
      </c>
    </row>
    <row r="70" spans="1:26" ht="12.75" hidden="1">
      <c r="A70" s="39" t="s">
        <v>103</v>
      </c>
      <c r="B70" s="19"/>
      <c r="C70" s="19"/>
      <c r="D70" s="20">
        <v>331182727</v>
      </c>
      <c r="E70" s="21">
        <v>331182727</v>
      </c>
      <c r="F70" s="21">
        <v>40725624</v>
      </c>
      <c r="G70" s="21">
        <v>44924332</v>
      </c>
      <c r="H70" s="21">
        <v>33821951</v>
      </c>
      <c r="I70" s="21">
        <v>119471907</v>
      </c>
      <c r="J70" s="21">
        <v>33774405</v>
      </c>
      <c r="K70" s="21">
        <v>-4511807</v>
      </c>
      <c r="L70" s="21">
        <v>31129624</v>
      </c>
      <c r="M70" s="21">
        <v>60392222</v>
      </c>
      <c r="N70" s="21"/>
      <c r="O70" s="21"/>
      <c r="P70" s="21"/>
      <c r="Q70" s="21"/>
      <c r="R70" s="21"/>
      <c r="S70" s="21"/>
      <c r="T70" s="21"/>
      <c r="U70" s="21"/>
      <c r="V70" s="21">
        <v>179864129</v>
      </c>
      <c r="W70" s="21">
        <v>155640000</v>
      </c>
      <c r="X70" s="21"/>
      <c r="Y70" s="20"/>
      <c r="Z70" s="23">
        <v>331182727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21841739</v>
      </c>
      <c r="E73" s="21">
        <v>21841739</v>
      </c>
      <c r="F73" s="21">
        <v>2461064</v>
      </c>
      <c r="G73" s="21">
        <v>2543034</v>
      </c>
      <c r="H73" s="21">
        <v>2854054</v>
      </c>
      <c r="I73" s="21">
        <v>7858152</v>
      </c>
      <c r="J73" s="21">
        <v>2434118</v>
      </c>
      <c r="K73" s="21">
        <v>2706898</v>
      </c>
      <c r="L73" s="21">
        <v>2953606</v>
      </c>
      <c r="M73" s="21">
        <v>8094622</v>
      </c>
      <c r="N73" s="21"/>
      <c r="O73" s="21"/>
      <c r="P73" s="21"/>
      <c r="Q73" s="21"/>
      <c r="R73" s="21"/>
      <c r="S73" s="21"/>
      <c r="T73" s="21"/>
      <c r="U73" s="21"/>
      <c r="V73" s="21">
        <v>15952774</v>
      </c>
      <c r="W73" s="21">
        <v>10136000</v>
      </c>
      <c r="X73" s="21"/>
      <c r="Y73" s="20"/>
      <c r="Z73" s="23">
        <v>21841739</v>
      </c>
    </row>
    <row r="74" spans="1:26" ht="12.75" hidden="1">
      <c r="A74" s="39" t="s">
        <v>107</v>
      </c>
      <c r="B74" s="19">
        <v>332059519</v>
      </c>
      <c r="C74" s="19"/>
      <c r="D74" s="20"/>
      <c r="E74" s="21"/>
      <c r="F74" s="21"/>
      <c r="G74" s="21">
        <v>31971</v>
      </c>
      <c r="H74" s="21">
        <v>-3183</v>
      </c>
      <c r="I74" s="21">
        <v>28788</v>
      </c>
      <c r="J74" s="21">
        <v>85063</v>
      </c>
      <c r="K74" s="21">
        <v>91583</v>
      </c>
      <c r="L74" s="21">
        <v>35447</v>
      </c>
      <c r="M74" s="21">
        <v>212093</v>
      </c>
      <c r="N74" s="21"/>
      <c r="O74" s="21"/>
      <c r="P74" s="21"/>
      <c r="Q74" s="21"/>
      <c r="R74" s="21"/>
      <c r="S74" s="21"/>
      <c r="T74" s="21"/>
      <c r="U74" s="21"/>
      <c r="V74" s="21">
        <v>240881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4647466</v>
      </c>
      <c r="C75" s="28"/>
      <c r="D75" s="29">
        <v>4560908</v>
      </c>
      <c r="E75" s="30">
        <v>4560908</v>
      </c>
      <c r="F75" s="30">
        <v>482416</v>
      </c>
      <c r="G75" s="30">
        <v>494000</v>
      </c>
      <c r="H75" s="30">
        <v>499454</v>
      </c>
      <c r="I75" s="30">
        <v>1475870</v>
      </c>
      <c r="J75" s="30">
        <v>485053</v>
      </c>
      <c r="K75" s="30">
        <v>505771</v>
      </c>
      <c r="L75" s="30">
        <v>-73526</v>
      </c>
      <c r="M75" s="30">
        <v>917298</v>
      </c>
      <c r="N75" s="30"/>
      <c r="O75" s="30"/>
      <c r="P75" s="30"/>
      <c r="Q75" s="30"/>
      <c r="R75" s="30"/>
      <c r="S75" s="30"/>
      <c r="T75" s="30"/>
      <c r="U75" s="30"/>
      <c r="V75" s="30">
        <v>2393168</v>
      </c>
      <c r="W75" s="30">
        <v>2280000</v>
      </c>
      <c r="X75" s="30"/>
      <c r="Y75" s="29"/>
      <c r="Z75" s="31">
        <v>4560908</v>
      </c>
    </row>
    <row r="76" spans="1:26" ht="12.75" hidden="1">
      <c r="A76" s="42" t="s">
        <v>288</v>
      </c>
      <c r="B76" s="32">
        <v>461539093</v>
      </c>
      <c r="C76" s="32"/>
      <c r="D76" s="33">
        <v>492686044</v>
      </c>
      <c r="E76" s="34">
        <v>492686044</v>
      </c>
      <c r="F76" s="34">
        <v>57391703</v>
      </c>
      <c r="G76" s="34">
        <v>64353558</v>
      </c>
      <c r="H76" s="34">
        <v>58128282</v>
      </c>
      <c r="I76" s="34">
        <v>179873543</v>
      </c>
      <c r="J76" s="34">
        <v>19219258</v>
      </c>
      <c r="K76" s="34">
        <v>13067746</v>
      </c>
      <c r="L76" s="34">
        <v>49130551</v>
      </c>
      <c r="M76" s="34">
        <v>81417555</v>
      </c>
      <c r="N76" s="34"/>
      <c r="O76" s="34"/>
      <c r="P76" s="34"/>
      <c r="Q76" s="34"/>
      <c r="R76" s="34"/>
      <c r="S76" s="34"/>
      <c r="T76" s="34"/>
      <c r="U76" s="34"/>
      <c r="V76" s="34">
        <v>261291098</v>
      </c>
      <c r="W76" s="34">
        <v>238760898</v>
      </c>
      <c r="X76" s="34"/>
      <c r="Y76" s="33"/>
      <c r="Z76" s="35">
        <v>492686044</v>
      </c>
    </row>
    <row r="77" spans="1:26" ht="12.75" hidden="1">
      <c r="A77" s="37" t="s">
        <v>31</v>
      </c>
      <c r="B77" s="19"/>
      <c r="C77" s="19"/>
      <c r="D77" s="20">
        <v>154854810</v>
      </c>
      <c r="E77" s="21">
        <v>154854810</v>
      </c>
      <c r="F77" s="21">
        <v>18121890</v>
      </c>
      <c r="G77" s="21">
        <v>18903063</v>
      </c>
      <c r="H77" s="21">
        <v>23809312</v>
      </c>
      <c r="I77" s="21">
        <v>60834265</v>
      </c>
      <c r="J77" s="21">
        <v>18734205</v>
      </c>
      <c r="K77" s="21">
        <v>16982006</v>
      </c>
      <c r="L77" s="21">
        <v>17440862</v>
      </c>
      <c r="M77" s="21">
        <v>53157073</v>
      </c>
      <c r="N77" s="21"/>
      <c r="O77" s="21"/>
      <c r="P77" s="21"/>
      <c r="Q77" s="21"/>
      <c r="R77" s="21"/>
      <c r="S77" s="21"/>
      <c r="T77" s="21"/>
      <c r="U77" s="21"/>
      <c r="V77" s="21">
        <v>113991338</v>
      </c>
      <c r="W77" s="21">
        <v>70388550</v>
      </c>
      <c r="X77" s="21"/>
      <c r="Y77" s="20"/>
      <c r="Z77" s="23">
        <v>154854810</v>
      </c>
    </row>
    <row r="78" spans="1:26" ht="12.75" hidden="1">
      <c r="A78" s="38" t="s">
        <v>32</v>
      </c>
      <c r="B78" s="19">
        <v>461539093</v>
      </c>
      <c r="C78" s="19"/>
      <c r="D78" s="20">
        <v>337831234</v>
      </c>
      <c r="E78" s="21">
        <v>337831234</v>
      </c>
      <c r="F78" s="21">
        <v>38787397</v>
      </c>
      <c r="G78" s="21">
        <v>44956495</v>
      </c>
      <c r="H78" s="21">
        <v>33819516</v>
      </c>
      <c r="I78" s="21">
        <v>117563408</v>
      </c>
      <c r="J78" s="21"/>
      <c r="K78" s="21">
        <v>-4420031</v>
      </c>
      <c r="L78" s="21">
        <v>31163215</v>
      </c>
      <c r="M78" s="21">
        <v>26743184</v>
      </c>
      <c r="N78" s="21"/>
      <c r="O78" s="21"/>
      <c r="P78" s="21"/>
      <c r="Q78" s="21"/>
      <c r="R78" s="21"/>
      <c r="S78" s="21"/>
      <c r="T78" s="21"/>
      <c r="U78" s="21"/>
      <c r="V78" s="21">
        <v>144306592</v>
      </c>
      <c r="W78" s="21">
        <v>168372348</v>
      </c>
      <c r="X78" s="21"/>
      <c r="Y78" s="20"/>
      <c r="Z78" s="23">
        <v>337831234</v>
      </c>
    </row>
    <row r="79" spans="1:26" ht="12.75" hidden="1">
      <c r="A79" s="39" t="s">
        <v>103</v>
      </c>
      <c r="B79" s="19"/>
      <c r="C79" s="19"/>
      <c r="D79" s="20">
        <v>325883796</v>
      </c>
      <c r="E79" s="21">
        <v>325883796</v>
      </c>
      <c r="F79" s="21">
        <v>38787397</v>
      </c>
      <c r="G79" s="21">
        <v>44956495</v>
      </c>
      <c r="H79" s="21">
        <v>33819516</v>
      </c>
      <c r="I79" s="21">
        <v>117563408</v>
      </c>
      <c r="J79" s="21"/>
      <c r="K79" s="21">
        <v>-4420031</v>
      </c>
      <c r="L79" s="21">
        <v>31163215</v>
      </c>
      <c r="M79" s="21">
        <v>26743184</v>
      </c>
      <c r="N79" s="21"/>
      <c r="O79" s="21"/>
      <c r="P79" s="21"/>
      <c r="Q79" s="21"/>
      <c r="R79" s="21"/>
      <c r="S79" s="21"/>
      <c r="T79" s="21"/>
      <c r="U79" s="21"/>
      <c r="V79" s="21">
        <v>144306592</v>
      </c>
      <c r="W79" s="21">
        <v>162941898</v>
      </c>
      <c r="X79" s="21"/>
      <c r="Y79" s="20"/>
      <c r="Z79" s="23">
        <v>325883796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11947438</v>
      </c>
      <c r="E82" s="21">
        <v>11947438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5430450</v>
      </c>
      <c r="X82" s="21"/>
      <c r="Y82" s="20"/>
      <c r="Z82" s="23">
        <v>11947438</v>
      </c>
    </row>
    <row r="83" spans="1:26" ht="12.75" hidden="1">
      <c r="A83" s="39" t="s">
        <v>107</v>
      </c>
      <c r="B83" s="19">
        <v>461539093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>
        <v>482416</v>
      </c>
      <c r="G84" s="30">
        <v>494000</v>
      </c>
      <c r="H84" s="30">
        <v>499454</v>
      </c>
      <c r="I84" s="30">
        <v>1475870</v>
      </c>
      <c r="J84" s="30">
        <v>485053</v>
      </c>
      <c r="K84" s="30">
        <v>505771</v>
      </c>
      <c r="L84" s="30">
        <v>526474</v>
      </c>
      <c r="M84" s="30">
        <v>1517298</v>
      </c>
      <c r="N84" s="30"/>
      <c r="O84" s="30"/>
      <c r="P84" s="30"/>
      <c r="Q84" s="30"/>
      <c r="R84" s="30"/>
      <c r="S84" s="30"/>
      <c r="T84" s="30"/>
      <c r="U84" s="30"/>
      <c r="V84" s="30">
        <v>2993168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5057015</v>
      </c>
      <c r="D5" s="357">
        <f t="shared" si="0"/>
        <v>0</v>
      </c>
      <c r="E5" s="356">
        <f t="shared" si="0"/>
        <v>40036744</v>
      </c>
      <c r="F5" s="358">
        <f t="shared" si="0"/>
        <v>40036744</v>
      </c>
      <c r="G5" s="358">
        <f t="shared" si="0"/>
        <v>0</v>
      </c>
      <c r="H5" s="356">
        <f t="shared" si="0"/>
        <v>1687697</v>
      </c>
      <c r="I5" s="356">
        <f t="shared" si="0"/>
        <v>0</v>
      </c>
      <c r="J5" s="358">
        <f t="shared" si="0"/>
        <v>1687697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1687697</v>
      </c>
      <c r="X5" s="356">
        <f t="shared" si="0"/>
        <v>20018372</v>
      </c>
      <c r="Y5" s="358">
        <f t="shared" si="0"/>
        <v>-18330675</v>
      </c>
      <c r="Z5" s="359">
        <f>+IF(X5&lt;&gt;0,+(Y5/X5)*100,0)</f>
        <v>-91.56925947824328</v>
      </c>
      <c r="AA5" s="360">
        <f>+AA6+AA8+AA11+AA13+AA15</f>
        <v>40036744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29610112</v>
      </c>
      <c r="F6" s="59">
        <f t="shared" si="1"/>
        <v>29610112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14805056</v>
      </c>
      <c r="Y6" s="59">
        <f t="shared" si="1"/>
        <v>-14805056</v>
      </c>
      <c r="Z6" s="61">
        <f>+IF(X6&lt;&gt;0,+(Y6/X6)*100,0)</f>
        <v>-100</v>
      </c>
      <c r="AA6" s="62">
        <f t="shared" si="1"/>
        <v>29610112</v>
      </c>
    </row>
    <row r="7" spans="1:27" ht="12.75">
      <c r="A7" s="291" t="s">
        <v>230</v>
      </c>
      <c r="B7" s="142"/>
      <c r="C7" s="60"/>
      <c r="D7" s="340"/>
      <c r="E7" s="60">
        <v>29610112</v>
      </c>
      <c r="F7" s="59">
        <v>29610112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14805056</v>
      </c>
      <c r="Y7" s="59">
        <v>-14805056</v>
      </c>
      <c r="Z7" s="61">
        <v>-100</v>
      </c>
      <c r="AA7" s="62">
        <v>29610112</v>
      </c>
    </row>
    <row r="8" spans="1:27" ht="12.75">
      <c r="A8" s="361" t="s">
        <v>207</v>
      </c>
      <c r="B8" s="142"/>
      <c r="C8" s="60">
        <f aca="true" t="shared" si="2" ref="C8:Y8">SUM(C9:C10)</f>
        <v>2112718</v>
      </c>
      <c r="D8" s="340">
        <f t="shared" si="2"/>
        <v>0</v>
      </c>
      <c r="E8" s="60">
        <f t="shared" si="2"/>
        <v>9630000</v>
      </c>
      <c r="F8" s="59">
        <f t="shared" si="2"/>
        <v>9630000</v>
      </c>
      <c r="G8" s="59">
        <f t="shared" si="2"/>
        <v>0</v>
      </c>
      <c r="H8" s="60">
        <f t="shared" si="2"/>
        <v>1687697</v>
      </c>
      <c r="I8" s="60">
        <f t="shared" si="2"/>
        <v>0</v>
      </c>
      <c r="J8" s="59">
        <f t="shared" si="2"/>
        <v>1687697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1687697</v>
      </c>
      <c r="X8" s="60">
        <f t="shared" si="2"/>
        <v>4815000</v>
      </c>
      <c r="Y8" s="59">
        <f t="shared" si="2"/>
        <v>-3127303</v>
      </c>
      <c r="Z8" s="61">
        <f>+IF(X8&lt;&gt;0,+(Y8/X8)*100,0)</f>
        <v>-64.94917964693666</v>
      </c>
      <c r="AA8" s="62">
        <f>SUM(AA9:AA10)</f>
        <v>9630000</v>
      </c>
    </row>
    <row r="9" spans="1:27" ht="12.75">
      <c r="A9" s="291" t="s">
        <v>231</v>
      </c>
      <c r="B9" s="142"/>
      <c r="C9" s="60">
        <v>2112718</v>
      </c>
      <c r="D9" s="340"/>
      <c r="E9" s="60">
        <v>9630000</v>
      </c>
      <c r="F9" s="59">
        <v>9630000</v>
      </c>
      <c r="G9" s="59"/>
      <c r="H9" s="60">
        <v>1687697</v>
      </c>
      <c r="I9" s="60"/>
      <c r="J9" s="59">
        <v>1687697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1687697</v>
      </c>
      <c r="X9" s="60">
        <v>4815000</v>
      </c>
      <c r="Y9" s="59">
        <v>-3127303</v>
      </c>
      <c r="Z9" s="61">
        <v>-64.95</v>
      </c>
      <c r="AA9" s="62">
        <v>9630000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796632</v>
      </c>
      <c r="F13" s="342">
        <f t="shared" si="4"/>
        <v>796632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398316</v>
      </c>
      <c r="Y13" s="342">
        <f t="shared" si="4"/>
        <v>-398316</v>
      </c>
      <c r="Z13" s="335">
        <f>+IF(X13&lt;&gt;0,+(Y13/X13)*100,0)</f>
        <v>-100</v>
      </c>
      <c r="AA13" s="273">
        <f t="shared" si="4"/>
        <v>796632</v>
      </c>
    </row>
    <row r="14" spans="1:27" ht="12.75">
      <c r="A14" s="291" t="s">
        <v>234</v>
      </c>
      <c r="B14" s="136"/>
      <c r="C14" s="60"/>
      <c r="D14" s="340"/>
      <c r="E14" s="60">
        <v>796632</v>
      </c>
      <c r="F14" s="59">
        <v>796632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398316</v>
      </c>
      <c r="Y14" s="59">
        <v>-398316</v>
      </c>
      <c r="Z14" s="61">
        <v>-100</v>
      </c>
      <c r="AA14" s="62">
        <v>796632</v>
      </c>
    </row>
    <row r="15" spans="1:27" ht="12.75">
      <c r="A15" s="361" t="s">
        <v>210</v>
      </c>
      <c r="B15" s="136"/>
      <c r="C15" s="60">
        <f aca="true" t="shared" si="5" ref="C15:Y15">SUM(C16:C20)</f>
        <v>2944297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>
        <v>926867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>
        <v>2017430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792576</v>
      </c>
      <c r="F22" s="345">
        <f t="shared" si="6"/>
        <v>792576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396288</v>
      </c>
      <c r="Y22" s="345">
        <f t="shared" si="6"/>
        <v>-396288</v>
      </c>
      <c r="Z22" s="336">
        <f>+IF(X22&lt;&gt;0,+(Y22/X22)*100,0)</f>
        <v>-100</v>
      </c>
      <c r="AA22" s="350">
        <f>SUM(AA23:AA32)</f>
        <v>792576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577464</v>
      </c>
      <c r="F24" s="59">
        <v>577464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288732</v>
      </c>
      <c r="Y24" s="59">
        <v>-288732</v>
      </c>
      <c r="Z24" s="61">
        <v>-100</v>
      </c>
      <c r="AA24" s="62">
        <v>577464</v>
      </c>
    </row>
    <row r="25" spans="1:27" ht="12.75">
      <c r="A25" s="361" t="s">
        <v>240</v>
      </c>
      <c r="B25" s="142"/>
      <c r="C25" s="60"/>
      <c r="D25" s="340"/>
      <c r="E25" s="60">
        <v>215112</v>
      </c>
      <c r="F25" s="59">
        <v>215112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107556</v>
      </c>
      <c r="Y25" s="59">
        <v>-107556</v>
      </c>
      <c r="Z25" s="61">
        <v>-100</v>
      </c>
      <c r="AA25" s="62">
        <v>215112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4122300</v>
      </c>
      <c r="F37" s="345">
        <f t="shared" si="8"/>
        <v>4122300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2061150</v>
      </c>
      <c r="Y37" s="345">
        <f t="shared" si="8"/>
        <v>-2061150</v>
      </c>
      <c r="Z37" s="336">
        <f>+IF(X37&lt;&gt;0,+(Y37/X37)*100,0)</f>
        <v>-100</v>
      </c>
      <c r="AA37" s="350">
        <f t="shared" si="8"/>
        <v>4122300</v>
      </c>
    </row>
    <row r="38" spans="1:27" ht="12.75">
      <c r="A38" s="361" t="s">
        <v>214</v>
      </c>
      <c r="B38" s="142"/>
      <c r="C38" s="60"/>
      <c r="D38" s="340"/>
      <c r="E38" s="60">
        <v>4122300</v>
      </c>
      <c r="F38" s="59">
        <v>4122300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2061150</v>
      </c>
      <c r="Y38" s="59">
        <v>-2061150</v>
      </c>
      <c r="Z38" s="61">
        <v>-100</v>
      </c>
      <c r="AA38" s="62">
        <v>4122300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31647000</v>
      </c>
      <c r="F40" s="345">
        <f t="shared" si="9"/>
        <v>31647000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15823500</v>
      </c>
      <c r="Y40" s="345">
        <f t="shared" si="9"/>
        <v>-15823500</v>
      </c>
      <c r="Z40" s="336">
        <f>+IF(X40&lt;&gt;0,+(Y40/X40)*100,0)</f>
        <v>-100</v>
      </c>
      <c r="AA40" s="350">
        <f>SUM(AA41:AA49)</f>
        <v>31647000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10740000</v>
      </c>
      <c r="F43" s="370">
        <v>10740000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5370000</v>
      </c>
      <c r="Y43" s="370">
        <v>-5370000</v>
      </c>
      <c r="Z43" s="371">
        <v>-100</v>
      </c>
      <c r="AA43" s="303">
        <v>10740000</v>
      </c>
    </row>
    <row r="44" spans="1:27" ht="12.75">
      <c r="A44" s="361" t="s">
        <v>252</v>
      </c>
      <c r="B44" s="136"/>
      <c r="C44" s="60"/>
      <c r="D44" s="368"/>
      <c r="E44" s="54">
        <v>20907000</v>
      </c>
      <c r="F44" s="53">
        <v>20907000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10453500</v>
      </c>
      <c r="Y44" s="53">
        <v>-10453500</v>
      </c>
      <c r="Z44" s="94">
        <v>-100</v>
      </c>
      <c r="AA44" s="95">
        <v>20907000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1413468</v>
      </c>
      <c r="F57" s="345">
        <f t="shared" si="13"/>
        <v>1413468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706734</v>
      </c>
      <c r="Y57" s="345">
        <f t="shared" si="13"/>
        <v>-706734</v>
      </c>
      <c r="Z57" s="336">
        <f>+IF(X57&lt;&gt;0,+(Y57/X57)*100,0)</f>
        <v>-100</v>
      </c>
      <c r="AA57" s="350">
        <f t="shared" si="13"/>
        <v>1413468</v>
      </c>
    </row>
    <row r="58" spans="1:27" ht="12.75">
      <c r="A58" s="361" t="s">
        <v>218</v>
      </c>
      <c r="B58" s="136"/>
      <c r="C58" s="60"/>
      <c r="D58" s="340"/>
      <c r="E58" s="60">
        <v>1413468</v>
      </c>
      <c r="F58" s="59">
        <v>1413468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706734</v>
      </c>
      <c r="Y58" s="59">
        <v>-706734</v>
      </c>
      <c r="Z58" s="61">
        <v>-100</v>
      </c>
      <c r="AA58" s="62">
        <v>1413468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5057015</v>
      </c>
      <c r="D60" s="346">
        <f t="shared" si="14"/>
        <v>0</v>
      </c>
      <c r="E60" s="219">
        <f t="shared" si="14"/>
        <v>78012088</v>
      </c>
      <c r="F60" s="264">
        <f t="shared" si="14"/>
        <v>78012088</v>
      </c>
      <c r="G60" s="264">
        <f t="shared" si="14"/>
        <v>0</v>
      </c>
      <c r="H60" s="219">
        <f t="shared" si="14"/>
        <v>1687697</v>
      </c>
      <c r="I60" s="219">
        <f t="shared" si="14"/>
        <v>0</v>
      </c>
      <c r="J60" s="264">
        <f t="shared" si="14"/>
        <v>1687697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1687697</v>
      </c>
      <c r="X60" s="219">
        <f t="shared" si="14"/>
        <v>39006044</v>
      </c>
      <c r="Y60" s="264">
        <f t="shared" si="14"/>
        <v>-37318347</v>
      </c>
      <c r="Z60" s="337">
        <f>+IF(X60&lt;&gt;0,+(Y60/X60)*100,0)</f>
        <v>-95.67324233136793</v>
      </c>
      <c r="AA60" s="232">
        <f>+AA57+AA54+AA51+AA40+AA37+AA34+AA22+AA5</f>
        <v>78012088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939019553</v>
      </c>
      <c r="D5" s="153">
        <f>SUM(D6:D8)</f>
        <v>0</v>
      </c>
      <c r="E5" s="154">
        <f t="shared" si="0"/>
        <v>373707440</v>
      </c>
      <c r="F5" s="100">
        <f t="shared" si="0"/>
        <v>373707440</v>
      </c>
      <c r="G5" s="100">
        <f t="shared" si="0"/>
        <v>23293948</v>
      </c>
      <c r="H5" s="100">
        <f t="shared" si="0"/>
        <v>82512967</v>
      </c>
      <c r="I5" s="100">
        <f t="shared" si="0"/>
        <v>27018872</v>
      </c>
      <c r="J5" s="100">
        <f t="shared" si="0"/>
        <v>132825787</v>
      </c>
      <c r="K5" s="100">
        <f t="shared" si="0"/>
        <v>22158995</v>
      </c>
      <c r="L5" s="100">
        <f t="shared" si="0"/>
        <v>20144672</v>
      </c>
      <c r="M5" s="100">
        <f t="shared" si="0"/>
        <v>68596073</v>
      </c>
      <c r="N5" s="100">
        <f t="shared" si="0"/>
        <v>110899740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243725527</v>
      </c>
      <c r="X5" s="100">
        <f t="shared" si="0"/>
        <v>177012000</v>
      </c>
      <c r="Y5" s="100">
        <f t="shared" si="0"/>
        <v>66713527</v>
      </c>
      <c r="Z5" s="137">
        <f>+IF(X5&lt;&gt;0,+(Y5/X5)*100,0)</f>
        <v>37.68870302578357</v>
      </c>
      <c r="AA5" s="153">
        <f>SUM(AA6:AA8)</f>
        <v>373707440</v>
      </c>
    </row>
    <row r="6" spans="1:27" ht="12.75">
      <c r="A6" s="138" t="s">
        <v>75</v>
      </c>
      <c r="B6" s="136"/>
      <c r="C6" s="155">
        <v>745756765</v>
      </c>
      <c r="D6" s="155"/>
      <c r="E6" s="156">
        <v>173779608</v>
      </c>
      <c r="F6" s="60">
        <v>173779608</v>
      </c>
      <c r="G6" s="60">
        <v>3432762</v>
      </c>
      <c r="H6" s="60">
        <v>63508061</v>
      </c>
      <c r="I6" s="60">
        <v>3143423</v>
      </c>
      <c r="J6" s="60">
        <v>70084246</v>
      </c>
      <c r="K6" s="60">
        <v>3253928</v>
      </c>
      <c r="L6" s="60">
        <v>2969432</v>
      </c>
      <c r="M6" s="60">
        <v>52798247</v>
      </c>
      <c r="N6" s="60">
        <v>59021607</v>
      </c>
      <c r="O6" s="60"/>
      <c r="P6" s="60"/>
      <c r="Q6" s="60"/>
      <c r="R6" s="60"/>
      <c r="S6" s="60"/>
      <c r="T6" s="60"/>
      <c r="U6" s="60"/>
      <c r="V6" s="60"/>
      <c r="W6" s="60">
        <v>129105853</v>
      </c>
      <c r="X6" s="60">
        <v>173748000</v>
      </c>
      <c r="Y6" s="60">
        <v>-44642147</v>
      </c>
      <c r="Z6" s="140">
        <v>-25.69</v>
      </c>
      <c r="AA6" s="155">
        <v>173779608</v>
      </c>
    </row>
    <row r="7" spans="1:27" ht="12.75">
      <c r="A7" s="138" t="s">
        <v>76</v>
      </c>
      <c r="B7" s="136"/>
      <c r="C7" s="157">
        <v>193262788</v>
      </c>
      <c r="D7" s="157"/>
      <c r="E7" s="158">
        <v>199927832</v>
      </c>
      <c r="F7" s="159">
        <v>199927832</v>
      </c>
      <c r="G7" s="159">
        <v>19861186</v>
      </c>
      <c r="H7" s="159">
        <v>18971757</v>
      </c>
      <c r="I7" s="159">
        <v>23843380</v>
      </c>
      <c r="J7" s="159">
        <v>62676323</v>
      </c>
      <c r="K7" s="159">
        <v>18872203</v>
      </c>
      <c r="L7" s="159">
        <v>17143012</v>
      </c>
      <c r="M7" s="159">
        <v>15766485</v>
      </c>
      <c r="N7" s="159">
        <v>51781700</v>
      </c>
      <c r="O7" s="159"/>
      <c r="P7" s="159"/>
      <c r="Q7" s="159"/>
      <c r="R7" s="159"/>
      <c r="S7" s="159"/>
      <c r="T7" s="159"/>
      <c r="U7" s="159"/>
      <c r="V7" s="159"/>
      <c r="W7" s="159">
        <v>114458023</v>
      </c>
      <c r="X7" s="159">
        <v>3264000</v>
      </c>
      <c r="Y7" s="159">
        <v>111194023</v>
      </c>
      <c r="Z7" s="141">
        <v>3406.68</v>
      </c>
      <c r="AA7" s="157">
        <v>199927832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33149</v>
      </c>
      <c r="I8" s="60">
        <v>32069</v>
      </c>
      <c r="J8" s="60">
        <v>65218</v>
      </c>
      <c r="K8" s="60">
        <v>32864</v>
      </c>
      <c r="L8" s="60">
        <v>32228</v>
      </c>
      <c r="M8" s="60">
        <v>31341</v>
      </c>
      <c r="N8" s="60">
        <v>96433</v>
      </c>
      <c r="O8" s="60"/>
      <c r="P8" s="60"/>
      <c r="Q8" s="60"/>
      <c r="R8" s="60"/>
      <c r="S8" s="60"/>
      <c r="T8" s="60"/>
      <c r="U8" s="60"/>
      <c r="V8" s="60"/>
      <c r="W8" s="60">
        <v>161651</v>
      </c>
      <c r="X8" s="60"/>
      <c r="Y8" s="60">
        <v>161651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12438276</v>
      </c>
      <c r="F9" s="100">
        <f t="shared" si="1"/>
        <v>12438276</v>
      </c>
      <c r="G9" s="100">
        <f t="shared" si="1"/>
        <v>0</v>
      </c>
      <c r="H9" s="100">
        <f t="shared" si="1"/>
        <v>131920</v>
      </c>
      <c r="I9" s="100">
        <f t="shared" si="1"/>
        <v>204841</v>
      </c>
      <c r="J9" s="100">
        <f t="shared" si="1"/>
        <v>336761</v>
      </c>
      <c r="K9" s="100">
        <f t="shared" si="1"/>
        <v>209135</v>
      </c>
      <c r="L9" s="100">
        <f t="shared" si="1"/>
        <v>232495</v>
      </c>
      <c r="M9" s="100">
        <f t="shared" si="1"/>
        <v>153616</v>
      </c>
      <c r="N9" s="100">
        <f t="shared" si="1"/>
        <v>595246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932007</v>
      </c>
      <c r="X9" s="100">
        <f t="shared" si="1"/>
        <v>7639800</v>
      </c>
      <c r="Y9" s="100">
        <f t="shared" si="1"/>
        <v>-6707793</v>
      </c>
      <c r="Z9" s="137">
        <f>+IF(X9&lt;&gt;0,+(Y9/X9)*100,0)</f>
        <v>-87.80063614230738</v>
      </c>
      <c r="AA9" s="153">
        <f>SUM(AA10:AA14)</f>
        <v>12438276</v>
      </c>
    </row>
    <row r="10" spans="1:27" ht="12.75">
      <c r="A10" s="138" t="s">
        <v>79</v>
      </c>
      <c r="B10" s="136"/>
      <c r="C10" s="155"/>
      <c r="D10" s="155"/>
      <c r="E10" s="156">
        <v>7117476</v>
      </c>
      <c r="F10" s="60">
        <v>7117476</v>
      </c>
      <c r="G10" s="60"/>
      <c r="H10" s="60">
        <v>55641</v>
      </c>
      <c r="I10" s="60">
        <v>40242</v>
      </c>
      <c r="J10" s="60">
        <v>95883</v>
      </c>
      <c r="K10" s="60">
        <v>55549</v>
      </c>
      <c r="L10" s="60">
        <v>57729</v>
      </c>
      <c r="M10" s="60">
        <v>34321</v>
      </c>
      <c r="N10" s="60">
        <v>147599</v>
      </c>
      <c r="O10" s="60"/>
      <c r="P10" s="60"/>
      <c r="Q10" s="60"/>
      <c r="R10" s="60"/>
      <c r="S10" s="60"/>
      <c r="T10" s="60"/>
      <c r="U10" s="60"/>
      <c r="V10" s="60"/>
      <c r="W10" s="60">
        <v>243482</v>
      </c>
      <c r="X10" s="60">
        <v>2838000</v>
      </c>
      <c r="Y10" s="60">
        <v>-2594518</v>
      </c>
      <c r="Z10" s="140">
        <v>-91.42</v>
      </c>
      <c r="AA10" s="155">
        <v>7117476</v>
      </c>
    </row>
    <row r="11" spans="1:27" ht="12.75">
      <c r="A11" s="138" t="s">
        <v>80</v>
      </c>
      <c r="B11" s="136"/>
      <c r="C11" s="155"/>
      <c r="D11" s="155"/>
      <c r="E11" s="156">
        <v>1018452</v>
      </c>
      <c r="F11" s="60">
        <v>1018452</v>
      </c>
      <c r="G11" s="60"/>
      <c r="H11" s="60">
        <v>39701</v>
      </c>
      <c r="I11" s="60">
        <v>59072</v>
      </c>
      <c r="J11" s="60">
        <v>98773</v>
      </c>
      <c r="K11" s="60">
        <v>82972</v>
      </c>
      <c r="L11" s="60">
        <v>140266</v>
      </c>
      <c r="M11" s="60">
        <v>84795</v>
      </c>
      <c r="N11" s="60">
        <v>308033</v>
      </c>
      <c r="O11" s="60"/>
      <c r="P11" s="60"/>
      <c r="Q11" s="60"/>
      <c r="R11" s="60"/>
      <c r="S11" s="60"/>
      <c r="T11" s="60"/>
      <c r="U11" s="60"/>
      <c r="V11" s="60"/>
      <c r="W11" s="60">
        <v>406806</v>
      </c>
      <c r="X11" s="60">
        <v>918000</v>
      </c>
      <c r="Y11" s="60">
        <v>-511194</v>
      </c>
      <c r="Z11" s="140">
        <v>-55.69</v>
      </c>
      <c r="AA11" s="155">
        <v>1018452</v>
      </c>
    </row>
    <row r="12" spans="1:27" ht="12.75">
      <c r="A12" s="138" t="s">
        <v>81</v>
      </c>
      <c r="B12" s="136"/>
      <c r="C12" s="155"/>
      <c r="D12" s="155"/>
      <c r="E12" s="156">
        <v>99996</v>
      </c>
      <c r="F12" s="60">
        <v>99996</v>
      </c>
      <c r="G12" s="60"/>
      <c r="H12" s="60">
        <v>2078</v>
      </c>
      <c r="I12" s="60">
        <v>71027</v>
      </c>
      <c r="J12" s="60">
        <v>73105</v>
      </c>
      <c r="K12" s="60">
        <v>36114</v>
      </c>
      <c r="L12" s="60"/>
      <c r="M12" s="60"/>
      <c r="N12" s="60">
        <v>36114</v>
      </c>
      <c r="O12" s="60"/>
      <c r="P12" s="60"/>
      <c r="Q12" s="60"/>
      <c r="R12" s="60"/>
      <c r="S12" s="60"/>
      <c r="T12" s="60"/>
      <c r="U12" s="60"/>
      <c r="V12" s="60"/>
      <c r="W12" s="60">
        <v>109219</v>
      </c>
      <c r="X12" s="60">
        <v>49800</v>
      </c>
      <c r="Y12" s="60">
        <v>59419</v>
      </c>
      <c r="Z12" s="140">
        <v>119.32</v>
      </c>
      <c r="AA12" s="155">
        <v>99996</v>
      </c>
    </row>
    <row r="13" spans="1:27" ht="12.75">
      <c r="A13" s="138" t="s">
        <v>82</v>
      </c>
      <c r="B13" s="136"/>
      <c r="C13" s="155"/>
      <c r="D13" s="155"/>
      <c r="E13" s="156">
        <v>4202352</v>
      </c>
      <c r="F13" s="60">
        <v>4202352</v>
      </c>
      <c r="G13" s="60"/>
      <c r="H13" s="60">
        <v>34500</v>
      </c>
      <c r="I13" s="60">
        <v>34500</v>
      </c>
      <c r="J13" s="60">
        <v>69000</v>
      </c>
      <c r="K13" s="60">
        <v>34500</v>
      </c>
      <c r="L13" s="60">
        <v>34500</v>
      </c>
      <c r="M13" s="60">
        <v>34500</v>
      </c>
      <c r="N13" s="60">
        <v>103500</v>
      </c>
      <c r="O13" s="60"/>
      <c r="P13" s="60"/>
      <c r="Q13" s="60"/>
      <c r="R13" s="60"/>
      <c r="S13" s="60"/>
      <c r="T13" s="60"/>
      <c r="U13" s="60"/>
      <c r="V13" s="60"/>
      <c r="W13" s="60">
        <v>172500</v>
      </c>
      <c r="X13" s="60">
        <v>3834000</v>
      </c>
      <c r="Y13" s="60">
        <v>-3661500</v>
      </c>
      <c r="Z13" s="140">
        <v>-95.5</v>
      </c>
      <c r="AA13" s="155">
        <v>4202352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116885976</v>
      </c>
      <c r="F15" s="100">
        <f t="shared" si="2"/>
        <v>116885976</v>
      </c>
      <c r="G15" s="100">
        <f t="shared" si="2"/>
        <v>0</v>
      </c>
      <c r="H15" s="100">
        <f t="shared" si="2"/>
        <v>778275</v>
      </c>
      <c r="I15" s="100">
        <f t="shared" si="2"/>
        <v>709538</v>
      </c>
      <c r="J15" s="100">
        <f t="shared" si="2"/>
        <v>1487813</v>
      </c>
      <c r="K15" s="100">
        <f t="shared" si="2"/>
        <v>3836532</v>
      </c>
      <c r="L15" s="100">
        <f t="shared" si="2"/>
        <v>890845</v>
      </c>
      <c r="M15" s="100">
        <f t="shared" si="2"/>
        <v>998070</v>
      </c>
      <c r="N15" s="100">
        <f t="shared" si="2"/>
        <v>5725447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7213260</v>
      </c>
      <c r="X15" s="100">
        <f t="shared" si="2"/>
        <v>68568000</v>
      </c>
      <c r="Y15" s="100">
        <f t="shared" si="2"/>
        <v>-61354740</v>
      </c>
      <c r="Z15" s="137">
        <f>+IF(X15&lt;&gt;0,+(Y15/X15)*100,0)</f>
        <v>-89.48013650682533</v>
      </c>
      <c r="AA15" s="153">
        <f>SUM(AA16:AA18)</f>
        <v>116885976</v>
      </c>
    </row>
    <row r="16" spans="1:27" ht="12.75">
      <c r="A16" s="138" t="s">
        <v>85</v>
      </c>
      <c r="B16" s="136"/>
      <c r="C16" s="155"/>
      <c r="D16" s="155"/>
      <c r="E16" s="156">
        <v>99465864</v>
      </c>
      <c r="F16" s="60">
        <v>99465864</v>
      </c>
      <c r="G16" s="60"/>
      <c r="H16" s="60">
        <v>9687</v>
      </c>
      <c r="I16" s="60">
        <v>8073</v>
      </c>
      <c r="J16" s="60">
        <v>17760</v>
      </c>
      <c r="K16" s="60">
        <v>11339</v>
      </c>
      <c r="L16" s="60">
        <v>106518</v>
      </c>
      <c r="M16" s="60">
        <v>17975</v>
      </c>
      <c r="N16" s="60">
        <v>135832</v>
      </c>
      <c r="O16" s="60"/>
      <c r="P16" s="60"/>
      <c r="Q16" s="60"/>
      <c r="R16" s="60"/>
      <c r="S16" s="60"/>
      <c r="T16" s="60"/>
      <c r="U16" s="60"/>
      <c r="V16" s="60"/>
      <c r="W16" s="60">
        <v>153592</v>
      </c>
      <c r="X16" s="60">
        <v>59466000</v>
      </c>
      <c r="Y16" s="60">
        <v>-59312408</v>
      </c>
      <c r="Z16" s="140">
        <v>-99.74</v>
      </c>
      <c r="AA16" s="155">
        <v>99465864</v>
      </c>
    </row>
    <row r="17" spans="1:27" ht="12.75">
      <c r="A17" s="138" t="s">
        <v>86</v>
      </c>
      <c r="B17" s="136"/>
      <c r="C17" s="155"/>
      <c r="D17" s="155"/>
      <c r="E17" s="156">
        <v>17420112</v>
      </c>
      <c r="F17" s="60">
        <v>17420112</v>
      </c>
      <c r="G17" s="60"/>
      <c r="H17" s="60">
        <v>768588</v>
      </c>
      <c r="I17" s="60">
        <v>701465</v>
      </c>
      <c r="J17" s="60">
        <v>1470053</v>
      </c>
      <c r="K17" s="60">
        <v>3825193</v>
      </c>
      <c r="L17" s="60">
        <v>784327</v>
      </c>
      <c r="M17" s="60">
        <v>980095</v>
      </c>
      <c r="N17" s="60">
        <v>5589615</v>
      </c>
      <c r="O17" s="60"/>
      <c r="P17" s="60"/>
      <c r="Q17" s="60"/>
      <c r="R17" s="60"/>
      <c r="S17" s="60"/>
      <c r="T17" s="60"/>
      <c r="U17" s="60"/>
      <c r="V17" s="60"/>
      <c r="W17" s="60">
        <v>7059668</v>
      </c>
      <c r="X17" s="60">
        <v>9102000</v>
      </c>
      <c r="Y17" s="60">
        <v>-2042332</v>
      </c>
      <c r="Z17" s="140">
        <v>-22.44</v>
      </c>
      <c r="AA17" s="155">
        <v>17420112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421063860</v>
      </c>
      <c r="F19" s="100">
        <f t="shared" si="3"/>
        <v>421063860</v>
      </c>
      <c r="G19" s="100">
        <f t="shared" si="3"/>
        <v>43186688</v>
      </c>
      <c r="H19" s="100">
        <f t="shared" si="3"/>
        <v>73738735</v>
      </c>
      <c r="I19" s="100">
        <f t="shared" si="3"/>
        <v>37209522</v>
      </c>
      <c r="J19" s="100">
        <f t="shared" si="3"/>
        <v>154134945</v>
      </c>
      <c r="K19" s="100">
        <f t="shared" si="3"/>
        <v>36717440</v>
      </c>
      <c r="L19" s="100">
        <f t="shared" si="3"/>
        <v>-1274836</v>
      </c>
      <c r="M19" s="100">
        <f t="shared" si="3"/>
        <v>54623708</v>
      </c>
      <c r="N19" s="100">
        <f t="shared" si="3"/>
        <v>90066312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244201257</v>
      </c>
      <c r="X19" s="100">
        <f t="shared" si="3"/>
        <v>204198000</v>
      </c>
      <c r="Y19" s="100">
        <f t="shared" si="3"/>
        <v>40003257</v>
      </c>
      <c r="Z19" s="137">
        <f>+IF(X19&lt;&gt;0,+(Y19/X19)*100,0)</f>
        <v>19.59042546939735</v>
      </c>
      <c r="AA19" s="153">
        <f>SUM(AA20:AA23)</f>
        <v>421063860</v>
      </c>
    </row>
    <row r="20" spans="1:27" ht="12.75">
      <c r="A20" s="138" t="s">
        <v>89</v>
      </c>
      <c r="B20" s="136"/>
      <c r="C20" s="155"/>
      <c r="D20" s="155"/>
      <c r="E20" s="156">
        <v>350460660</v>
      </c>
      <c r="F20" s="60">
        <v>350460660</v>
      </c>
      <c r="G20" s="60">
        <v>40725624</v>
      </c>
      <c r="H20" s="60">
        <v>51874569</v>
      </c>
      <c r="I20" s="60">
        <v>33955639</v>
      </c>
      <c r="J20" s="60">
        <v>126555832</v>
      </c>
      <c r="K20" s="60">
        <v>33884200</v>
      </c>
      <c r="L20" s="60">
        <v>-4393577</v>
      </c>
      <c r="M20" s="60">
        <v>36704672</v>
      </c>
      <c r="N20" s="60">
        <v>66195295</v>
      </c>
      <c r="O20" s="60"/>
      <c r="P20" s="60"/>
      <c r="Q20" s="60"/>
      <c r="R20" s="60"/>
      <c r="S20" s="60"/>
      <c r="T20" s="60"/>
      <c r="U20" s="60"/>
      <c r="V20" s="60"/>
      <c r="W20" s="60">
        <v>192751127</v>
      </c>
      <c r="X20" s="60">
        <v>170556000</v>
      </c>
      <c r="Y20" s="60">
        <v>22195127</v>
      </c>
      <c r="Z20" s="140">
        <v>13.01</v>
      </c>
      <c r="AA20" s="155">
        <v>350460660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70603200</v>
      </c>
      <c r="F23" s="60">
        <v>70603200</v>
      </c>
      <c r="G23" s="60">
        <v>2461064</v>
      </c>
      <c r="H23" s="60">
        <v>21864166</v>
      </c>
      <c r="I23" s="60">
        <v>3253883</v>
      </c>
      <c r="J23" s="60">
        <v>27579113</v>
      </c>
      <c r="K23" s="60">
        <v>2833240</v>
      </c>
      <c r="L23" s="60">
        <v>3118741</v>
      </c>
      <c r="M23" s="60">
        <v>17919036</v>
      </c>
      <c r="N23" s="60">
        <v>23871017</v>
      </c>
      <c r="O23" s="60"/>
      <c r="P23" s="60"/>
      <c r="Q23" s="60"/>
      <c r="R23" s="60"/>
      <c r="S23" s="60"/>
      <c r="T23" s="60"/>
      <c r="U23" s="60"/>
      <c r="V23" s="60"/>
      <c r="W23" s="60">
        <v>51450130</v>
      </c>
      <c r="X23" s="60">
        <v>33642000</v>
      </c>
      <c r="Y23" s="60">
        <v>17808130</v>
      </c>
      <c r="Z23" s="140">
        <v>52.93</v>
      </c>
      <c r="AA23" s="155">
        <v>70603200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211296</v>
      </c>
      <c r="F24" s="100">
        <v>211296</v>
      </c>
      <c r="G24" s="100"/>
      <c r="H24" s="100">
        <v>1603</v>
      </c>
      <c r="I24" s="100">
        <v>541</v>
      </c>
      <c r="J24" s="100">
        <v>2144</v>
      </c>
      <c r="K24" s="100">
        <v>2724</v>
      </c>
      <c r="L24" s="100">
        <v>239</v>
      </c>
      <c r="M24" s="100">
        <v>1868</v>
      </c>
      <c r="N24" s="100">
        <v>4831</v>
      </c>
      <c r="O24" s="100"/>
      <c r="P24" s="100"/>
      <c r="Q24" s="100"/>
      <c r="R24" s="100"/>
      <c r="S24" s="100"/>
      <c r="T24" s="100"/>
      <c r="U24" s="100"/>
      <c r="V24" s="100"/>
      <c r="W24" s="100">
        <v>6975</v>
      </c>
      <c r="X24" s="100"/>
      <c r="Y24" s="100">
        <v>6975</v>
      </c>
      <c r="Z24" s="137">
        <v>0</v>
      </c>
      <c r="AA24" s="153">
        <v>211296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939019553</v>
      </c>
      <c r="D25" s="168">
        <f>+D5+D9+D15+D19+D24</f>
        <v>0</v>
      </c>
      <c r="E25" s="169">
        <f t="shared" si="4"/>
        <v>924306848</v>
      </c>
      <c r="F25" s="73">
        <f t="shared" si="4"/>
        <v>924306848</v>
      </c>
      <c r="G25" s="73">
        <f t="shared" si="4"/>
        <v>66480636</v>
      </c>
      <c r="H25" s="73">
        <f t="shared" si="4"/>
        <v>157163500</v>
      </c>
      <c r="I25" s="73">
        <f t="shared" si="4"/>
        <v>65143314</v>
      </c>
      <c r="J25" s="73">
        <f t="shared" si="4"/>
        <v>288787450</v>
      </c>
      <c r="K25" s="73">
        <f t="shared" si="4"/>
        <v>62924826</v>
      </c>
      <c r="L25" s="73">
        <f t="shared" si="4"/>
        <v>19993415</v>
      </c>
      <c r="M25" s="73">
        <f t="shared" si="4"/>
        <v>124373335</v>
      </c>
      <c r="N25" s="73">
        <f t="shared" si="4"/>
        <v>207291576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496079026</v>
      </c>
      <c r="X25" s="73">
        <f t="shared" si="4"/>
        <v>457417800</v>
      </c>
      <c r="Y25" s="73">
        <f t="shared" si="4"/>
        <v>38661226</v>
      </c>
      <c r="Z25" s="170">
        <f>+IF(X25&lt;&gt;0,+(Y25/X25)*100,0)</f>
        <v>8.452059801782966</v>
      </c>
      <c r="AA25" s="168">
        <f>+AA5+AA9+AA15+AA19+AA24</f>
        <v>924306848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886665393</v>
      </c>
      <c r="D28" s="153">
        <f>SUM(D29:D31)</f>
        <v>0</v>
      </c>
      <c r="E28" s="154">
        <f t="shared" si="5"/>
        <v>299978830</v>
      </c>
      <c r="F28" s="100">
        <f t="shared" si="5"/>
        <v>299978830</v>
      </c>
      <c r="G28" s="100">
        <f t="shared" si="5"/>
        <v>35360191</v>
      </c>
      <c r="H28" s="100">
        <f t="shared" si="5"/>
        <v>19031383</v>
      </c>
      <c r="I28" s="100">
        <f t="shared" si="5"/>
        <v>15665476</v>
      </c>
      <c r="J28" s="100">
        <f t="shared" si="5"/>
        <v>70057050</v>
      </c>
      <c r="K28" s="100">
        <f t="shared" si="5"/>
        <v>24146579</v>
      </c>
      <c r="L28" s="100">
        <f t="shared" si="5"/>
        <v>11830240</v>
      </c>
      <c r="M28" s="100">
        <f t="shared" si="5"/>
        <v>20575964</v>
      </c>
      <c r="N28" s="100">
        <f t="shared" si="5"/>
        <v>56552783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126609833</v>
      </c>
      <c r="X28" s="100">
        <f t="shared" si="5"/>
        <v>118782000</v>
      </c>
      <c r="Y28" s="100">
        <f t="shared" si="5"/>
        <v>7827833</v>
      </c>
      <c r="Z28" s="137">
        <f>+IF(X28&lt;&gt;0,+(Y28/X28)*100,0)</f>
        <v>6.590083514337189</v>
      </c>
      <c r="AA28" s="153">
        <f>SUM(AA29:AA31)</f>
        <v>299978830</v>
      </c>
    </row>
    <row r="29" spans="1:27" ht="12.75">
      <c r="A29" s="138" t="s">
        <v>75</v>
      </c>
      <c r="B29" s="136"/>
      <c r="C29" s="155">
        <v>886665393</v>
      </c>
      <c r="D29" s="155"/>
      <c r="E29" s="156">
        <v>197202986</v>
      </c>
      <c r="F29" s="60">
        <v>197202986</v>
      </c>
      <c r="G29" s="60">
        <v>35360191</v>
      </c>
      <c r="H29" s="60">
        <v>10283680</v>
      </c>
      <c r="I29" s="60">
        <v>8254338</v>
      </c>
      <c r="J29" s="60">
        <v>53898209</v>
      </c>
      <c r="K29" s="60">
        <v>9584537</v>
      </c>
      <c r="L29" s="60">
        <v>4911333</v>
      </c>
      <c r="M29" s="60">
        <v>7924288</v>
      </c>
      <c r="N29" s="60">
        <v>22420158</v>
      </c>
      <c r="O29" s="60"/>
      <c r="P29" s="60"/>
      <c r="Q29" s="60"/>
      <c r="R29" s="60"/>
      <c r="S29" s="60"/>
      <c r="T29" s="60"/>
      <c r="U29" s="60"/>
      <c r="V29" s="60"/>
      <c r="W29" s="60">
        <v>76318367</v>
      </c>
      <c r="X29" s="60">
        <v>77628000</v>
      </c>
      <c r="Y29" s="60">
        <v>-1309633</v>
      </c>
      <c r="Z29" s="140">
        <v>-1.69</v>
      </c>
      <c r="AA29" s="155">
        <v>197202986</v>
      </c>
    </row>
    <row r="30" spans="1:27" ht="12.75">
      <c r="A30" s="138" t="s">
        <v>76</v>
      </c>
      <c r="B30" s="136"/>
      <c r="C30" s="157"/>
      <c r="D30" s="157"/>
      <c r="E30" s="158">
        <v>98794363</v>
      </c>
      <c r="F30" s="159">
        <v>98794363</v>
      </c>
      <c r="G30" s="159"/>
      <c r="H30" s="159">
        <v>3848584</v>
      </c>
      <c r="I30" s="159">
        <v>4250450</v>
      </c>
      <c r="J30" s="159">
        <v>8099034</v>
      </c>
      <c r="K30" s="159">
        <v>4205740</v>
      </c>
      <c r="L30" s="159">
        <v>3800526</v>
      </c>
      <c r="M30" s="159">
        <v>4828971</v>
      </c>
      <c r="N30" s="159">
        <v>12835237</v>
      </c>
      <c r="O30" s="159"/>
      <c r="P30" s="159"/>
      <c r="Q30" s="159"/>
      <c r="R30" s="159"/>
      <c r="S30" s="159"/>
      <c r="T30" s="159"/>
      <c r="U30" s="159"/>
      <c r="V30" s="159"/>
      <c r="W30" s="159">
        <v>20934271</v>
      </c>
      <c r="X30" s="159">
        <v>37050000</v>
      </c>
      <c r="Y30" s="159">
        <v>-16115729</v>
      </c>
      <c r="Z30" s="141">
        <v>-43.5</v>
      </c>
      <c r="AA30" s="157">
        <v>98794363</v>
      </c>
    </row>
    <row r="31" spans="1:27" ht="12.75">
      <c r="A31" s="138" t="s">
        <v>77</v>
      </c>
      <c r="B31" s="136"/>
      <c r="C31" s="155"/>
      <c r="D31" s="155"/>
      <c r="E31" s="156">
        <v>3981481</v>
      </c>
      <c r="F31" s="60">
        <v>3981481</v>
      </c>
      <c r="G31" s="60"/>
      <c r="H31" s="60">
        <v>4899119</v>
      </c>
      <c r="I31" s="60">
        <v>3160688</v>
      </c>
      <c r="J31" s="60">
        <v>8059807</v>
      </c>
      <c r="K31" s="60">
        <v>10356302</v>
      </c>
      <c r="L31" s="60">
        <v>3118381</v>
      </c>
      <c r="M31" s="60">
        <v>7822705</v>
      </c>
      <c r="N31" s="60">
        <v>21297388</v>
      </c>
      <c r="O31" s="60"/>
      <c r="P31" s="60"/>
      <c r="Q31" s="60"/>
      <c r="R31" s="60"/>
      <c r="S31" s="60"/>
      <c r="T31" s="60"/>
      <c r="U31" s="60"/>
      <c r="V31" s="60"/>
      <c r="W31" s="60">
        <v>29357195</v>
      </c>
      <c r="X31" s="60">
        <v>4104000</v>
      </c>
      <c r="Y31" s="60">
        <v>25253195</v>
      </c>
      <c r="Z31" s="140">
        <v>615.33</v>
      </c>
      <c r="AA31" s="155">
        <v>3981481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84084739</v>
      </c>
      <c r="F32" s="100">
        <f t="shared" si="6"/>
        <v>84084739</v>
      </c>
      <c r="G32" s="100">
        <f t="shared" si="6"/>
        <v>0</v>
      </c>
      <c r="H32" s="100">
        <f t="shared" si="6"/>
        <v>4608102</v>
      </c>
      <c r="I32" s="100">
        <f t="shared" si="6"/>
        <v>4531154</v>
      </c>
      <c r="J32" s="100">
        <f t="shared" si="6"/>
        <v>9139256</v>
      </c>
      <c r="K32" s="100">
        <f t="shared" si="6"/>
        <v>5150456</v>
      </c>
      <c r="L32" s="100">
        <f t="shared" si="6"/>
        <v>4763458</v>
      </c>
      <c r="M32" s="100">
        <f t="shared" si="6"/>
        <v>5170869</v>
      </c>
      <c r="N32" s="100">
        <f t="shared" si="6"/>
        <v>15084783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24224039</v>
      </c>
      <c r="X32" s="100">
        <f t="shared" si="6"/>
        <v>44994000</v>
      </c>
      <c r="Y32" s="100">
        <f t="shared" si="6"/>
        <v>-20769961</v>
      </c>
      <c r="Z32" s="137">
        <f>+IF(X32&lt;&gt;0,+(Y32/X32)*100,0)</f>
        <v>-46.1616237720585</v>
      </c>
      <c r="AA32" s="153">
        <f>SUM(AA33:AA37)</f>
        <v>84084739</v>
      </c>
    </row>
    <row r="33" spans="1:27" ht="12.75">
      <c r="A33" s="138" t="s">
        <v>79</v>
      </c>
      <c r="B33" s="136"/>
      <c r="C33" s="155"/>
      <c r="D33" s="155"/>
      <c r="E33" s="156">
        <v>31747239</v>
      </c>
      <c r="F33" s="60">
        <v>31747239</v>
      </c>
      <c r="G33" s="60"/>
      <c r="H33" s="60">
        <v>1691005</v>
      </c>
      <c r="I33" s="60">
        <v>1594209</v>
      </c>
      <c r="J33" s="60">
        <v>3285214</v>
      </c>
      <c r="K33" s="60">
        <v>2199355</v>
      </c>
      <c r="L33" s="60">
        <v>1542730</v>
      </c>
      <c r="M33" s="60">
        <v>1542866</v>
      </c>
      <c r="N33" s="60">
        <v>5284951</v>
      </c>
      <c r="O33" s="60"/>
      <c r="P33" s="60"/>
      <c r="Q33" s="60"/>
      <c r="R33" s="60"/>
      <c r="S33" s="60"/>
      <c r="T33" s="60"/>
      <c r="U33" s="60"/>
      <c r="V33" s="60"/>
      <c r="W33" s="60">
        <v>8570165</v>
      </c>
      <c r="X33" s="60">
        <v>15792000</v>
      </c>
      <c r="Y33" s="60">
        <v>-7221835</v>
      </c>
      <c r="Z33" s="140">
        <v>-45.73</v>
      </c>
      <c r="AA33" s="155">
        <v>31747239</v>
      </c>
    </row>
    <row r="34" spans="1:27" ht="12.75">
      <c r="A34" s="138" t="s">
        <v>80</v>
      </c>
      <c r="B34" s="136"/>
      <c r="C34" s="155"/>
      <c r="D34" s="155"/>
      <c r="E34" s="156">
        <v>38251257</v>
      </c>
      <c r="F34" s="60">
        <v>38251257</v>
      </c>
      <c r="G34" s="60"/>
      <c r="H34" s="60">
        <v>2293681</v>
      </c>
      <c r="I34" s="60">
        <v>2236422</v>
      </c>
      <c r="J34" s="60">
        <v>4530103</v>
      </c>
      <c r="K34" s="60">
        <v>2260704</v>
      </c>
      <c r="L34" s="60">
        <v>2589536</v>
      </c>
      <c r="M34" s="60">
        <v>2706612</v>
      </c>
      <c r="N34" s="60">
        <v>7556852</v>
      </c>
      <c r="O34" s="60"/>
      <c r="P34" s="60"/>
      <c r="Q34" s="60"/>
      <c r="R34" s="60"/>
      <c r="S34" s="60"/>
      <c r="T34" s="60"/>
      <c r="U34" s="60"/>
      <c r="V34" s="60"/>
      <c r="W34" s="60">
        <v>12086955</v>
      </c>
      <c r="X34" s="60">
        <v>21102000</v>
      </c>
      <c r="Y34" s="60">
        <v>-9015045</v>
      </c>
      <c r="Z34" s="140">
        <v>-42.72</v>
      </c>
      <c r="AA34" s="155">
        <v>38251257</v>
      </c>
    </row>
    <row r="35" spans="1:27" ht="12.75">
      <c r="A35" s="138" t="s">
        <v>81</v>
      </c>
      <c r="B35" s="136"/>
      <c r="C35" s="155"/>
      <c r="D35" s="155"/>
      <c r="E35" s="156">
        <v>4465849</v>
      </c>
      <c r="F35" s="60">
        <v>4465849</v>
      </c>
      <c r="G35" s="60"/>
      <c r="H35" s="60">
        <v>390658</v>
      </c>
      <c r="I35" s="60">
        <v>347792</v>
      </c>
      <c r="J35" s="60">
        <v>738450</v>
      </c>
      <c r="K35" s="60">
        <v>394350</v>
      </c>
      <c r="L35" s="60">
        <v>369986</v>
      </c>
      <c r="M35" s="60">
        <v>342263</v>
      </c>
      <c r="N35" s="60">
        <v>1106599</v>
      </c>
      <c r="O35" s="60"/>
      <c r="P35" s="60"/>
      <c r="Q35" s="60"/>
      <c r="R35" s="60"/>
      <c r="S35" s="60"/>
      <c r="T35" s="60"/>
      <c r="U35" s="60"/>
      <c r="V35" s="60"/>
      <c r="W35" s="60">
        <v>1845049</v>
      </c>
      <c r="X35" s="60">
        <v>2724000</v>
      </c>
      <c r="Y35" s="60">
        <v>-878951</v>
      </c>
      <c r="Z35" s="140">
        <v>-32.27</v>
      </c>
      <c r="AA35" s="155">
        <v>4465849</v>
      </c>
    </row>
    <row r="36" spans="1:27" ht="12.75">
      <c r="A36" s="138" t="s">
        <v>82</v>
      </c>
      <c r="B36" s="136"/>
      <c r="C36" s="155"/>
      <c r="D36" s="155"/>
      <c r="E36" s="156">
        <v>9620394</v>
      </c>
      <c r="F36" s="60">
        <v>9620394</v>
      </c>
      <c r="G36" s="60"/>
      <c r="H36" s="60">
        <v>232758</v>
      </c>
      <c r="I36" s="60">
        <v>352731</v>
      </c>
      <c r="J36" s="60">
        <v>585489</v>
      </c>
      <c r="K36" s="60">
        <v>296047</v>
      </c>
      <c r="L36" s="60">
        <v>261206</v>
      </c>
      <c r="M36" s="60">
        <v>579128</v>
      </c>
      <c r="N36" s="60">
        <v>1136381</v>
      </c>
      <c r="O36" s="60"/>
      <c r="P36" s="60"/>
      <c r="Q36" s="60"/>
      <c r="R36" s="60"/>
      <c r="S36" s="60"/>
      <c r="T36" s="60"/>
      <c r="U36" s="60"/>
      <c r="V36" s="60"/>
      <c r="W36" s="60">
        <v>1721870</v>
      </c>
      <c r="X36" s="60">
        <v>5376000</v>
      </c>
      <c r="Y36" s="60">
        <v>-3654130</v>
      </c>
      <c r="Z36" s="140">
        <v>-67.97</v>
      </c>
      <c r="AA36" s="155">
        <v>9620394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258636164</v>
      </c>
      <c r="F38" s="100">
        <f t="shared" si="7"/>
        <v>258636164</v>
      </c>
      <c r="G38" s="100">
        <f t="shared" si="7"/>
        <v>0</v>
      </c>
      <c r="H38" s="100">
        <f t="shared" si="7"/>
        <v>10386205</v>
      </c>
      <c r="I38" s="100">
        <f t="shared" si="7"/>
        <v>8016741</v>
      </c>
      <c r="J38" s="100">
        <f t="shared" si="7"/>
        <v>18402946</v>
      </c>
      <c r="K38" s="100">
        <f t="shared" si="7"/>
        <v>8740892</v>
      </c>
      <c r="L38" s="100">
        <f t="shared" si="7"/>
        <v>9067822</v>
      </c>
      <c r="M38" s="100">
        <f t="shared" si="7"/>
        <v>6554897</v>
      </c>
      <c r="N38" s="100">
        <f t="shared" si="7"/>
        <v>24363611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42766557</v>
      </c>
      <c r="X38" s="100">
        <f t="shared" si="7"/>
        <v>116832000</v>
      </c>
      <c r="Y38" s="100">
        <f t="shared" si="7"/>
        <v>-74065443</v>
      </c>
      <c r="Z38" s="137">
        <f>+IF(X38&lt;&gt;0,+(Y38/X38)*100,0)</f>
        <v>-63.39482590386195</v>
      </c>
      <c r="AA38" s="153">
        <f>SUM(AA39:AA41)</f>
        <v>258636164</v>
      </c>
    </row>
    <row r="39" spans="1:27" ht="12.75">
      <c r="A39" s="138" t="s">
        <v>85</v>
      </c>
      <c r="B39" s="136"/>
      <c r="C39" s="155"/>
      <c r="D39" s="155"/>
      <c r="E39" s="156">
        <v>212241541</v>
      </c>
      <c r="F39" s="60">
        <v>212241541</v>
      </c>
      <c r="G39" s="60"/>
      <c r="H39" s="60">
        <v>3635196</v>
      </c>
      <c r="I39" s="60">
        <v>3799943</v>
      </c>
      <c r="J39" s="60">
        <v>7435139</v>
      </c>
      <c r="K39" s="60">
        <v>4832370</v>
      </c>
      <c r="L39" s="60">
        <v>4077134</v>
      </c>
      <c r="M39" s="60">
        <v>3554058</v>
      </c>
      <c r="N39" s="60">
        <v>12463562</v>
      </c>
      <c r="O39" s="60"/>
      <c r="P39" s="60"/>
      <c r="Q39" s="60"/>
      <c r="R39" s="60"/>
      <c r="S39" s="60"/>
      <c r="T39" s="60"/>
      <c r="U39" s="60"/>
      <c r="V39" s="60"/>
      <c r="W39" s="60">
        <v>19898701</v>
      </c>
      <c r="X39" s="60">
        <v>102654000</v>
      </c>
      <c r="Y39" s="60">
        <v>-82755299</v>
      </c>
      <c r="Z39" s="140">
        <v>-80.62</v>
      </c>
      <c r="AA39" s="155">
        <v>212241541</v>
      </c>
    </row>
    <row r="40" spans="1:27" ht="12.75">
      <c r="A40" s="138" t="s">
        <v>86</v>
      </c>
      <c r="B40" s="136"/>
      <c r="C40" s="155"/>
      <c r="D40" s="155"/>
      <c r="E40" s="156">
        <v>46394623</v>
      </c>
      <c r="F40" s="60">
        <v>46394623</v>
      </c>
      <c r="G40" s="60"/>
      <c r="H40" s="60">
        <v>6751009</v>
      </c>
      <c r="I40" s="60">
        <v>4216798</v>
      </c>
      <c r="J40" s="60">
        <v>10967807</v>
      </c>
      <c r="K40" s="60">
        <v>3908522</v>
      </c>
      <c r="L40" s="60">
        <v>4990688</v>
      </c>
      <c r="M40" s="60">
        <v>3000839</v>
      </c>
      <c r="N40" s="60">
        <v>11900049</v>
      </c>
      <c r="O40" s="60"/>
      <c r="P40" s="60"/>
      <c r="Q40" s="60"/>
      <c r="R40" s="60"/>
      <c r="S40" s="60"/>
      <c r="T40" s="60"/>
      <c r="U40" s="60"/>
      <c r="V40" s="60"/>
      <c r="W40" s="60">
        <v>22867856</v>
      </c>
      <c r="X40" s="60">
        <v>14178000</v>
      </c>
      <c r="Y40" s="60">
        <v>8689856</v>
      </c>
      <c r="Z40" s="140">
        <v>61.29</v>
      </c>
      <c r="AA40" s="155">
        <v>46394623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350167847</v>
      </c>
      <c r="F42" s="100">
        <f t="shared" si="8"/>
        <v>350167847</v>
      </c>
      <c r="G42" s="100">
        <f t="shared" si="8"/>
        <v>0</v>
      </c>
      <c r="H42" s="100">
        <f t="shared" si="8"/>
        <v>35222556</v>
      </c>
      <c r="I42" s="100">
        <f t="shared" si="8"/>
        <v>36026965</v>
      </c>
      <c r="J42" s="100">
        <f t="shared" si="8"/>
        <v>71249521</v>
      </c>
      <c r="K42" s="100">
        <f t="shared" si="8"/>
        <v>22048033</v>
      </c>
      <c r="L42" s="100">
        <f t="shared" si="8"/>
        <v>28136663</v>
      </c>
      <c r="M42" s="100">
        <f t="shared" si="8"/>
        <v>23566417</v>
      </c>
      <c r="N42" s="100">
        <f t="shared" si="8"/>
        <v>73751113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145000634</v>
      </c>
      <c r="X42" s="100">
        <f t="shared" si="8"/>
        <v>192865500</v>
      </c>
      <c r="Y42" s="100">
        <f t="shared" si="8"/>
        <v>-47864866</v>
      </c>
      <c r="Z42" s="137">
        <f>+IF(X42&lt;&gt;0,+(Y42/X42)*100,0)</f>
        <v>-24.81774397183529</v>
      </c>
      <c r="AA42" s="153">
        <f>SUM(AA43:AA46)</f>
        <v>350167847</v>
      </c>
    </row>
    <row r="43" spans="1:27" ht="12.75">
      <c r="A43" s="138" t="s">
        <v>89</v>
      </c>
      <c r="B43" s="136"/>
      <c r="C43" s="155"/>
      <c r="D43" s="155"/>
      <c r="E43" s="156">
        <v>311209909</v>
      </c>
      <c r="F43" s="60">
        <v>311209909</v>
      </c>
      <c r="G43" s="60"/>
      <c r="H43" s="60">
        <v>32878676</v>
      </c>
      <c r="I43" s="60">
        <v>33847765</v>
      </c>
      <c r="J43" s="60">
        <v>66726441</v>
      </c>
      <c r="K43" s="60">
        <v>19825723</v>
      </c>
      <c r="L43" s="60">
        <v>26087566</v>
      </c>
      <c r="M43" s="60">
        <v>21157655</v>
      </c>
      <c r="N43" s="60">
        <v>67070944</v>
      </c>
      <c r="O43" s="60"/>
      <c r="P43" s="60"/>
      <c r="Q43" s="60"/>
      <c r="R43" s="60"/>
      <c r="S43" s="60"/>
      <c r="T43" s="60"/>
      <c r="U43" s="60"/>
      <c r="V43" s="60"/>
      <c r="W43" s="60">
        <v>133797385</v>
      </c>
      <c r="X43" s="60">
        <v>171942000</v>
      </c>
      <c r="Y43" s="60">
        <v>-38144615</v>
      </c>
      <c r="Z43" s="140">
        <v>-22.18</v>
      </c>
      <c r="AA43" s="155">
        <v>311209909</v>
      </c>
    </row>
    <row r="44" spans="1:27" ht="12.75">
      <c r="A44" s="138" t="s">
        <v>90</v>
      </c>
      <c r="B44" s="136"/>
      <c r="C44" s="155"/>
      <c r="D44" s="155"/>
      <c r="E44" s="156">
        <v>2628503</v>
      </c>
      <c r="F44" s="60">
        <v>2628503</v>
      </c>
      <c r="G44" s="60"/>
      <c r="H44" s="60">
        <v>102282</v>
      </c>
      <c r="I44" s="60">
        <v>127921</v>
      </c>
      <c r="J44" s="60">
        <v>230203</v>
      </c>
      <c r="K44" s="60">
        <v>99285</v>
      </c>
      <c r="L44" s="60">
        <v>144379</v>
      </c>
      <c r="M44" s="60">
        <v>26578</v>
      </c>
      <c r="N44" s="60">
        <v>270242</v>
      </c>
      <c r="O44" s="60"/>
      <c r="P44" s="60"/>
      <c r="Q44" s="60"/>
      <c r="R44" s="60"/>
      <c r="S44" s="60"/>
      <c r="T44" s="60"/>
      <c r="U44" s="60"/>
      <c r="V44" s="60"/>
      <c r="W44" s="60">
        <v>500445</v>
      </c>
      <c r="X44" s="60"/>
      <c r="Y44" s="60">
        <v>500445</v>
      </c>
      <c r="Z44" s="140">
        <v>0</v>
      </c>
      <c r="AA44" s="155">
        <v>2628503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1500</v>
      </c>
      <c r="Y45" s="159">
        <v>-1500</v>
      </c>
      <c r="Z45" s="141">
        <v>-100</v>
      </c>
      <c r="AA45" s="157"/>
    </row>
    <row r="46" spans="1:27" ht="12.75">
      <c r="A46" s="138" t="s">
        <v>92</v>
      </c>
      <c r="B46" s="136"/>
      <c r="C46" s="155"/>
      <c r="D46" s="155"/>
      <c r="E46" s="156">
        <v>36329435</v>
      </c>
      <c r="F46" s="60">
        <v>36329435</v>
      </c>
      <c r="G46" s="60"/>
      <c r="H46" s="60">
        <v>2241598</v>
      </c>
      <c r="I46" s="60">
        <v>2051279</v>
      </c>
      <c r="J46" s="60">
        <v>4292877</v>
      </c>
      <c r="K46" s="60">
        <v>2123025</v>
      </c>
      <c r="L46" s="60">
        <v>1904718</v>
      </c>
      <c r="M46" s="60">
        <v>2382184</v>
      </c>
      <c r="N46" s="60">
        <v>6409927</v>
      </c>
      <c r="O46" s="60"/>
      <c r="P46" s="60"/>
      <c r="Q46" s="60"/>
      <c r="R46" s="60"/>
      <c r="S46" s="60"/>
      <c r="T46" s="60"/>
      <c r="U46" s="60"/>
      <c r="V46" s="60"/>
      <c r="W46" s="60">
        <v>10702804</v>
      </c>
      <c r="X46" s="60">
        <v>20922000</v>
      </c>
      <c r="Y46" s="60">
        <v>-10219196</v>
      </c>
      <c r="Z46" s="140">
        <v>-48.84</v>
      </c>
      <c r="AA46" s="155">
        <v>36329435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2607773</v>
      </c>
      <c r="F47" s="100">
        <v>2607773</v>
      </c>
      <c r="G47" s="100"/>
      <c r="H47" s="100">
        <v>234911</v>
      </c>
      <c r="I47" s="100">
        <v>232870</v>
      </c>
      <c r="J47" s="100">
        <v>467781</v>
      </c>
      <c r="K47" s="100">
        <v>201744</v>
      </c>
      <c r="L47" s="100">
        <v>206361</v>
      </c>
      <c r="M47" s="100">
        <v>187898</v>
      </c>
      <c r="N47" s="100">
        <v>596003</v>
      </c>
      <c r="O47" s="100"/>
      <c r="P47" s="100"/>
      <c r="Q47" s="100"/>
      <c r="R47" s="100"/>
      <c r="S47" s="100"/>
      <c r="T47" s="100"/>
      <c r="U47" s="100"/>
      <c r="V47" s="100"/>
      <c r="W47" s="100">
        <v>1063784</v>
      </c>
      <c r="X47" s="100">
        <v>2334000</v>
      </c>
      <c r="Y47" s="100">
        <v>-1270216</v>
      </c>
      <c r="Z47" s="137">
        <v>-54.42</v>
      </c>
      <c r="AA47" s="153">
        <v>2607773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886665393</v>
      </c>
      <c r="D48" s="168">
        <f>+D28+D32+D38+D42+D47</f>
        <v>0</v>
      </c>
      <c r="E48" s="169">
        <f t="shared" si="9"/>
        <v>995475353</v>
      </c>
      <c r="F48" s="73">
        <f t="shared" si="9"/>
        <v>995475353</v>
      </c>
      <c r="G48" s="73">
        <f t="shared" si="9"/>
        <v>35360191</v>
      </c>
      <c r="H48" s="73">
        <f t="shared" si="9"/>
        <v>69483157</v>
      </c>
      <c r="I48" s="73">
        <f t="shared" si="9"/>
        <v>64473206</v>
      </c>
      <c r="J48" s="73">
        <f t="shared" si="9"/>
        <v>169316554</v>
      </c>
      <c r="K48" s="73">
        <f t="shared" si="9"/>
        <v>60287704</v>
      </c>
      <c r="L48" s="73">
        <f t="shared" si="9"/>
        <v>54004544</v>
      </c>
      <c r="M48" s="73">
        <f t="shared" si="9"/>
        <v>56056045</v>
      </c>
      <c r="N48" s="73">
        <f t="shared" si="9"/>
        <v>170348293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339664847</v>
      </c>
      <c r="X48" s="73">
        <f t="shared" si="9"/>
        <v>475807500</v>
      </c>
      <c r="Y48" s="73">
        <f t="shared" si="9"/>
        <v>-136142653</v>
      </c>
      <c r="Z48" s="170">
        <f>+IF(X48&lt;&gt;0,+(Y48/X48)*100,0)</f>
        <v>-28.612969110407043</v>
      </c>
      <c r="AA48" s="168">
        <f>+AA28+AA32+AA38+AA42+AA47</f>
        <v>995475353</v>
      </c>
    </row>
    <row r="49" spans="1:27" ht="12.75">
      <c r="A49" s="148" t="s">
        <v>49</v>
      </c>
      <c r="B49" s="149"/>
      <c r="C49" s="171">
        <f aca="true" t="shared" si="10" ref="C49:Y49">+C25-C48</f>
        <v>52354160</v>
      </c>
      <c r="D49" s="171">
        <f>+D25-D48</f>
        <v>0</v>
      </c>
      <c r="E49" s="172">
        <f t="shared" si="10"/>
        <v>-71168505</v>
      </c>
      <c r="F49" s="173">
        <f t="shared" si="10"/>
        <v>-71168505</v>
      </c>
      <c r="G49" s="173">
        <f t="shared" si="10"/>
        <v>31120445</v>
      </c>
      <c r="H49" s="173">
        <f t="shared" si="10"/>
        <v>87680343</v>
      </c>
      <c r="I49" s="173">
        <f t="shared" si="10"/>
        <v>670108</v>
      </c>
      <c r="J49" s="173">
        <f t="shared" si="10"/>
        <v>119470896</v>
      </c>
      <c r="K49" s="173">
        <f t="shared" si="10"/>
        <v>2637122</v>
      </c>
      <c r="L49" s="173">
        <f t="shared" si="10"/>
        <v>-34011129</v>
      </c>
      <c r="M49" s="173">
        <f t="shared" si="10"/>
        <v>68317290</v>
      </c>
      <c r="N49" s="173">
        <f t="shared" si="10"/>
        <v>36943283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156414179</v>
      </c>
      <c r="X49" s="173">
        <f>IF(F25=F48,0,X25-X48)</f>
        <v>-18389700</v>
      </c>
      <c r="Y49" s="173">
        <f t="shared" si="10"/>
        <v>174803879</v>
      </c>
      <c r="Z49" s="174">
        <f>+IF(X49&lt;&gt;0,+(Y49/X49)*100,0)</f>
        <v>-950.5531846631537</v>
      </c>
      <c r="AA49" s="171">
        <f>+AA25-AA48</f>
        <v>-71168505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174536032</v>
      </c>
      <c r="D5" s="155">
        <v>0</v>
      </c>
      <c r="E5" s="156">
        <v>190239331</v>
      </c>
      <c r="F5" s="60">
        <v>190239331</v>
      </c>
      <c r="G5" s="60">
        <v>18121890</v>
      </c>
      <c r="H5" s="60">
        <v>18903063</v>
      </c>
      <c r="I5" s="60">
        <v>23809312</v>
      </c>
      <c r="J5" s="60">
        <v>60834265</v>
      </c>
      <c r="K5" s="60">
        <v>18734205</v>
      </c>
      <c r="L5" s="60">
        <v>16982006</v>
      </c>
      <c r="M5" s="60">
        <v>17440862</v>
      </c>
      <c r="N5" s="60">
        <v>53157073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113991338</v>
      </c>
      <c r="X5" s="60">
        <v>87692000</v>
      </c>
      <c r="Y5" s="60">
        <v>26299338</v>
      </c>
      <c r="Z5" s="140">
        <v>29.99</v>
      </c>
      <c r="AA5" s="155">
        <v>190239331</v>
      </c>
    </row>
    <row r="6" spans="1:27" ht="12.75">
      <c r="A6" s="181" t="s">
        <v>102</v>
      </c>
      <c r="B6" s="182"/>
      <c r="C6" s="155">
        <v>18726756</v>
      </c>
      <c r="D6" s="155">
        <v>0</v>
      </c>
      <c r="E6" s="156">
        <v>0</v>
      </c>
      <c r="F6" s="60">
        <v>0</v>
      </c>
      <c r="G6" s="60">
        <v>1739296</v>
      </c>
      <c r="H6" s="60">
        <v>0</v>
      </c>
      <c r="I6" s="60">
        <v>0</v>
      </c>
      <c r="J6" s="60">
        <v>1739296</v>
      </c>
      <c r="K6" s="60">
        <v>0</v>
      </c>
      <c r="L6" s="60">
        <v>0</v>
      </c>
      <c r="M6" s="60">
        <v>-1739296</v>
      </c>
      <c r="N6" s="60">
        <v>-1739296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331182727</v>
      </c>
      <c r="F7" s="60">
        <v>331182727</v>
      </c>
      <c r="G7" s="60">
        <v>40725624</v>
      </c>
      <c r="H7" s="60">
        <v>44924332</v>
      </c>
      <c r="I7" s="60">
        <v>33821951</v>
      </c>
      <c r="J7" s="60">
        <v>119471907</v>
      </c>
      <c r="K7" s="60">
        <v>33774405</v>
      </c>
      <c r="L7" s="60">
        <v>-4511807</v>
      </c>
      <c r="M7" s="60">
        <v>31129624</v>
      </c>
      <c r="N7" s="60">
        <v>60392222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179864129</v>
      </c>
      <c r="X7" s="60">
        <v>155640000</v>
      </c>
      <c r="Y7" s="60">
        <v>24224129</v>
      </c>
      <c r="Z7" s="140">
        <v>15.56</v>
      </c>
      <c r="AA7" s="155">
        <v>331182727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21841739</v>
      </c>
      <c r="F10" s="54">
        <v>21841739</v>
      </c>
      <c r="G10" s="54">
        <v>2461064</v>
      </c>
      <c r="H10" s="54">
        <v>2543034</v>
      </c>
      <c r="I10" s="54">
        <v>2854054</v>
      </c>
      <c r="J10" s="54">
        <v>7858152</v>
      </c>
      <c r="K10" s="54">
        <v>2434118</v>
      </c>
      <c r="L10" s="54">
        <v>2706898</v>
      </c>
      <c r="M10" s="54">
        <v>2953606</v>
      </c>
      <c r="N10" s="54">
        <v>8094622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15952774</v>
      </c>
      <c r="X10" s="54">
        <v>10136000</v>
      </c>
      <c r="Y10" s="54">
        <v>5816774</v>
      </c>
      <c r="Z10" s="184">
        <v>57.39</v>
      </c>
      <c r="AA10" s="130">
        <v>21841739</v>
      </c>
    </row>
    <row r="11" spans="1:27" ht="12.75">
      <c r="A11" s="183" t="s">
        <v>107</v>
      </c>
      <c r="B11" s="185"/>
      <c r="C11" s="155">
        <v>332059519</v>
      </c>
      <c r="D11" s="155">
        <v>0</v>
      </c>
      <c r="E11" s="156">
        <v>0</v>
      </c>
      <c r="F11" s="60">
        <v>0</v>
      </c>
      <c r="G11" s="60">
        <v>0</v>
      </c>
      <c r="H11" s="60">
        <v>31971</v>
      </c>
      <c r="I11" s="60">
        <v>-3183</v>
      </c>
      <c r="J11" s="60">
        <v>28788</v>
      </c>
      <c r="K11" s="60">
        <v>85063</v>
      </c>
      <c r="L11" s="60">
        <v>91583</v>
      </c>
      <c r="M11" s="60">
        <v>35447</v>
      </c>
      <c r="N11" s="60">
        <v>212093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240881</v>
      </c>
      <c r="X11" s="60"/>
      <c r="Y11" s="60">
        <v>240881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2979758</v>
      </c>
      <c r="D12" s="155">
        <v>0</v>
      </c>
      <c r="E12" s="156">
        <v>3182462</v>
      </c>
      <c r="F12" s="60">
        <v>3182462</v>
      </c>
      <c r="G12" s="60">
        <v>337719</v>
      </c>
      <c r="H12" s="60">
        <v>189879</v>
      </c>
      <c r="I12" s="60">
        <v>177984</v>
      </c>
      <c r="J12" s="60">
        <v>705582</v>
      </c>
      <c r="K12" s="60">
        <v>204559</v>
      </c>
      <c r="L12" s="60">
        <v>219397</v>
      </c>
      <c r="M12" s="60">
        <v>184718</v>
      </c>
      <c r="N12" s="60">
        <v>608674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1314256</v>
      </c>
      <c r="X12" s="60">
        <v>1590000</v>
      </c>
      <c r="Y12" s="60">
        <v>-275744</v>
      </c>
      <c r="Z12" s="140">
        <v>-17.34</v>
      </c>
      <c r="AA12" s="155">
        <v>3182462</v>
      </c>
    </row>
    <row r="13" spans="1:27" ht="12.75">
      <c r="A13" s="181" t="s">
        <v>109</v>
      </c>
      <c r="B13" s="185"/>
      <c r="C13" s="155">
        <v>15236453</v>
      </c>
      <c r="D13" s="155">
        <v>0</v>
      </c>
      <c r="E13" s="156">
        <v>12520900</v>
      </c>
      <c r="F13" s="60">
        <v>12520900</v>
      </c>
      <c r="G13" s="60">
        <v>1603940</v>
      </c>
      <c r="H13" s="60">
        <v>1213074</v>
      </c>
      <c r="I13" s="60">
        <v>1125357</v>
      </c>
      <c r="J13" s="60">
        <v>3942371</v>
      </c>
      <c r="K13" s="60">
        <v>1286523</v>
      </c>
      <c r="L13" s="60">
        <v>943993</v>
      </c>
      <c r="M13" s="60">
        <v>760644</v>
      </c>
      <c r="N13" s="60">
        <v>2991160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6933531</v>
      </c>
      <c r="X13" s="60">
        <v>6258000</v>
      </c>
      <c r="Y13" s="60">
        <v>675531</v>
      </c>
      <c r="Z13" s="140">
        <v>10.79</v>
      </c>
      <c r="AA13" s="155">
        <v>12520900</v>
      </c>
    </row>
    <row r="14" spans="1:27" ht="12.75">
      <c r="A14" s="181" t="s">
        <v>110</v>
      </c>
      <c r="B14" s="185"/>
      <c r="C14" s="155">
        <v>4647466</v>
      </c>
      <c r="D14" s="155">
        <v>0</v>
      </c>
      <c r="E14" s="156">
        <v>4560908</v>
      </c>
      <c r="F14" s="60">
        <v>4560908</v>
      </c>
      <c r="G14" s="60">
        <v>482416</v>
      </c>
      <c r="H14" s="60">
        <v>494000</v>
      </c>
      <c r="I14" s="60">
        <v>499454</v>
      </c>
      <c r="J14" s="60">
        <v>1475870</v>
      </c>
      <c r="K14" s="60">
        <v>485053</v>
      </c>
      <c r="L14" s="60">
        <v>505771</v>
      </c>
      <c r="M14" s="60">
        <v>-73526</v>
      </c>
      <c r="N14" s="60">
        <v>917298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2393168</v>
      </c>
      <c r="X14" s="60">
        <v>2280000</v>
      </c>
      <c r="Y14" s="60">
        <v>113168</v>
      </c>
      <c r="Z14" s="140">
        <v>4.96</v>
      </c>
      <c r="AA14" s="155">
        <v>4560908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9895140</v>
      </c>
      <c r="D16" s="155">
        <v>0</v>
      </c>
      <c r="E16" s="156">
        <v>31582686</v>
      </c>
      <c r="F16" s="60">
        <v>31582686</v>
      </c>
      <c r="G16" s="60">
        <v>400943</v>
      </c>
      <c r="H16" s="60">
        <v>2165240</v>
      </c>
      <c r="I16" s="60">
        <v>2158828</v>
      </c>
      <c r="J16" s="60">
        <v>4725011</v>
      </c>
      <c r="K16" s="60">
        <v>5247605</v>
      </c>
      <c r="L16" s="60">
        <v>2206759</v>
      </c>
      <c r="M16" s="60">
        <v>2470665</v>
      </c>
      <c r="N16" s="60">
        <v>9925029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14650040</v>
      </c>
      <c r="X16" s="60">
        <v>17524000</v>
      </c>
      <c r="Y16" s="60">
        <v>-2873960</v>
      </c>
      <c r="Z16" s="140">
        <v>-16.4</v>
      </c>
      <c r="AA16" s="155">
        <v>31582686</v>
      </c>
    </row>
    <row r="17" spans="1:27" ht="12.75">
      <c r="A17" s="181" t="s">
        <v>113</v>
      </c>
      <c r="B17" s="185"/>
      <c r="C17" s="155">
        <v>5544282</v>
      </c>
      <c r="D17" s="155">
        <v>0</v>
      </c>
      <c r="E17" s="156">
        <v>0</v>
      </c>
      <c r="F17" s="60">
        <v>0</v>
      </c>
      <c r="G17" s="60">
        <v>379889</v>
      </c>
      <c r="H17" s="60">
        <v>401191</v>
      </c>
      <c r="I17" s="60">
        <v>397620</v>
      </c>
      <c r="J17" s="60">
        <v>1178700</v>
      </c>
      <c r="K17" s="60">
        <v>412974</v>
      </c>
      <c r="L17" s="60">
        <v>506231</v>
      </c>
      <c r="M17" s="60">
        <v>387075</v>
      </c>
      <c r="N17" s="60">
        <v>1306280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2484980</v>
      </c>
      <c r="X17" s="60"/>
      <c r="Y17" s="60">
        <v>2484980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5144675</v>
      </c>
      <c r="F18" s="60">
        <v>5144675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2890000</v>
      </c>
      <c r="Y18" s="60">
        <v>-2890000</v>
      </c>
      <c r="Z18" s="140">
        <v>-100</v>
      </c>
      <c r="AA18" s="155">
        <v>5144675</v>
      </c>
    </row>
    <row r="19" spans="1:27" ht="12.75">
      <c r="A19" s="181" t="s">
        <v>34</v>
      </c>
      <c r="B19" s="185"/>
      <c r="C19" s="155">
        <v>211757253</v>
      </c>
      <c r="D19" s="155">
        <v>0</v>
      </c>
      <c r="E19" s="156">
        <v>229308000</v>
      </c>
      <c r="F19" s="60">
        <v>229308000</v>
      </c>
      <c r="G19" s="60">
        <v>0</v>
      </c>
      <c r="H19" s="60">
        <v>86111000</v>
      </c>
      <c r="I19" s="60">
        <v>0</v>
      </c>
      <c r="J19" s="60">
        <v>86111000</v>
      </c>
      <c r="K19" s="60">
        <v>0</v>
      </c>
      <c r="L19" s="60">
        <v>0</v>
      </c>
      <c r="M19" s="60">
        <v>68888000</v>
      </c>
      <c r="N19" s="60">
        <v>68888000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154999000</v>
      </c>
      <c r="X19" s="60">
        <v>114654000</v>
      </c>
      <c r="Y19" s="60">
        <v>40345000</v>
      </c>
      <c r="Z19" s="140">
        <v>35.19</v>
      </c>
      <c r="AA19" s="155">
        <v>229308000</v>
      </c>
    </row>
    <row r="20" spans="1:27" ht="12.75">
      <c r="A20" s="181" t="s">
        <v>35</v>
      </c>
      <c r="B20" s="185"/>
      <c r="C20" s="155">
        <v>5363872</v>
      </c>
      <c r="D20" s="155">
        <v>0</v>
      </c>
      <c r="E20" s="156">
        <v>2756420</v>
      </c>
      <c r="F20" s="54">
        <v>2756420</v>
      </c>
      <c r="G20" s="54">
        <v>227855</v>
      </c>
      <c r="H20" s="54">
        <v>186716</v>
      </c>
      <c r="I20" s="54">
        <v>301937</v>
      </c>
      <c r="J20" s="54">
        <v>716508</v>
      </c>
      <c r="K20" s="54">
        <v>260321</v>
      </c>
      <c r="L20" s="54">
        <v>342584</v>
      </c>
      <c r="M20" s="54">
        <v>1935516</v>
      </c>
      <c r="N20" s="54">
        <v>2538421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3254929</v>
      </c>
      <c r="X20" s="54">
        <v>1374000</v>
      </c>
      <c r="Y20" s="54">
        <v>1880929</v>
      </c>
      <c r="Z20" s="184">
        <v>136.89</v>
      </c>
      <c r="AA20" s="130">
        <v>2756420</v>
      </c>
    </row>
    <row r="21" spans="1:27" ht="12.75">
      <c r="A21" s="181" t="s">
        <v>115</v>
      </c>
      <c r="B21" s="185"/>
      <c r="C21" s="155">
        <v>87244022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867990553</v>
      </c>
      <c r="D22" s="188">
        <f>SUM(D5:D21)</f>
        <v>0</v>
      </c>
      <c r="E22" s="189">
        <f t="shared" si="0"/>
        <v>832319848</v>
      </c>
      <c r="F22" s="190">
        <f t="shared" si="0"/>
        <v>832319848</v>
      </c>
      <c r="G22" s="190">
        <f t="shared" si="0"/>
        <v>66480636</v>
      </c>
      <c r="H22" s="190">
        <f t="shared" si="0"/>
        <v>157163500</v>
      </c>
      <c r="I22" s="190">
        <f t="shared" si="0"/>
        <v>65143314</v>
      </c>
      <c r="J22" s="190">
        <f t="shared" si="0"/>
        <v>288787450</v>
      </c>
      <c r="K22" s="190">
        <f t="shared" si="0"/>
        <v>62924826</v>
      </c>
      <c r="L22" s="190">
        <f t="shared" si="0"/>
        <v>19993415</v>
      </c>
      <c r="M22" s="190">
        <f t="shared" si="0"/>
        <v>124373335</v>
      </c>
      <c r="N22" s="190">
        <f t="shared" si="0"/>
        <v>207291576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496079026</v>
      </c>
      <c r="X22" s="190">
        <f t="shared" si="0"/>
        <v>400038000</v>
      </c>
      <c r="Y22" s="190">
        <f t="shared" si="0"/>
        <v>96041026</v>
      </c>
      <c r="Z22" s="191">
        <f>+IF(X22&lt;&gt;0,+(Y22/X22)*100,0)</f>
        <v>24.00797574230448</v>
      </c>
      <c r="AA22" s="188">
        <f>SUM(AA5:AA21)</f>
        <v>832319848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259032032</v>
      </c>
      <c r="D25" s="155">
        <v>0</v>
      </c>
      <c r="E25" s="156">
        <v>332550144</v>
      </c>
      <c r="F25" s="60">
        <v>332550144</v>
      </c>
      <c r="G25" s="60">
        <v>23107064</v>
      </c>
      <c r="H25" s="60">
        <v>25289001</v>
      </c>
      <c r="I25" s="60">
        <v>23088163</v>
      </c>
      <c r="J25" s="60">
        <v>71484228</v>
      </c>
      <c r="K25" s="60">
        <v>24602961</v>
      </c>
      <c r="L25" s="60">
        <v>23352670</v>
      </c>
      <c r="M25" s="60">
        <v>24937547</v>
      </c>
      <c r="N25" s="60">
        <v>72893178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144377406</v>
      </c>
      <c r="X25" s="60">
        <v>147882000</v>
      </c>
      <c r="Y25" s="60">
        <v>-3504594</v>
      </c>
      <c r="Z25" s="140">
        <v>-2.37</v>
      </c>
      <c r="AA25" s="155">
        <v>332550144</v>
      </c>
    </row>
    <row r="26" spans="1:27" ht="12.75">
      <c r="A26" s="183" t="s">
        <v>38</v>
      </c>
      <c r="B26" s="182"/>
      <c r="C26" s="155">
        <v>24350926</v>
      </c>
      <c r="D26" s="155">
        <v>0</v>
      </c>
      <c r="E26" s="156">
        <v>26460396</v>
      </c>
      <c r="F26" s="60">
        <v>26460396</v>
      </c>
      <c r="G26" s="60">
        <v>2037506</v>
      </c>
      <c r="H26" s="60">
        <v>2034989</v>
      </c>
      <c r="I26" s="60">
        <v>2038596</v>
      </c>
      <c r="J26" s="60">
        <v>6111091</v>
      </c>
      <c r="K26" s="60">
        <v>2015197</v>
      </c>
      <c r="L26" s="60">
        <v>2009794</v>
      </c>
      <c r="M26" s="60">
        <v>2009794</v>
      </c>
      <c r="N26" s="60">
        <v>6034785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12145876</v>
      </c>
      <c r="X26" s="60">
        <v>13182000</v>
      </c>
      <c r="Y26" s="60">
        <v>-1036124</v>
      </c>
      <c r="Z26" s="140">
        <v>-7.86</v>
      </c>
      <c r="AA26" s="155">
        <v>26460396</v>
      </c>
    </row>
    <row r="27" spans="1:27" ht="12.75">
      <c r="A27" s="183" t="s">
        <v>118</v>
      </c>
      <c r="B27" s="182"/>
      <c r="C27" s="155">
        <v>42188639</v>
      </c>
      <c r="D27" s="155">
        <v>0</v>
      </c>
      <c r="E27" s="156">
        <v>56950285</v>
      </c>
      <c r="F27" s="60">
        <v>56950285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29562000</v>
      </c>
      <c r="Y27" s="60">
        <v>-29562000</v>
      </c>
      <c r="Z27" s="140">
        <v>-100</v>
      </c>
      <c r="AA27" s="155">
        <v>56950285</v>
      </c>
    </row>
    <row r="28" spans="1:27" ht="12.75">
      <c r="A28" s="183" t="s">
        <v>39</v>
      </c>
      <c r="B28" s="182"/>
      <c r="C28" s="155">
        <v>169372713</v>
      </c>
      <c r="D28" s="155">
        <v>0</v>
      </c>
      <c r="E28" s="156">
        <v>186889529</v>
      </c>
      <c r="F28" s="60">
        <v>186889529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93444000</v>
      </c>
      <c r="Y28" s="60">
        <v>-93444000</v>
      </c>
      <c r="Z28" s="140">
        <v>-100</v>
      </c>
      <c r="AA28" s="155">
        <v>186889529</v>
      </c>
    </row>
    <row r="29" spans="1:27" ht="12.75">
      <c r="A29" s="183" t="s">
        <v>40</v>
      </c>
      <c r="B29" s="182"/>
      <c r="C29" s="155">
        <v>513446</v>
      </c>
      <c r="D29" s="155">
        <v>0</v>
      </c>
      <c r="E29" s="156">
        <v>491853</v>
      </c>
      <c r="F29" s="60">
        <v>491853</v>
      </c>
      <c r="G29" s="60">
        <v>29411</v>
      </c>
      <c r="H29" s="60">
        <v>29211</v>
      </c>
      <c r="I29" s="60">
        <v>100860</v>
      </c>
      <c r="J29" s="60">
        <v>159482</v>
      </c>
      <c r="K29" s="60">
        <v>28762</v>
      </c>
      <c r="L29" s="60">
        <v>27618</v>
      </c>
      <c r="M29" s="60">
        <v>28307</v>
      </c>
      <c r="N29" s="60">
        <v>84687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244169</v>
      </c>
      <c r="X29" s="60">
        <v>210000</v>
      </c>
      <c r="Y29" s="60">
        <v>34169</v>
      </c>
      <c r="Z29" s="140">
        <v>16.27</v>
      </c>
      <c r="AA29" s="155">
        <v>491853</v>
      </c>
    </row>
    <row r="30" spans="1:27" ht="12.75">
      <c r="A30" s="183" t="s">
        <v>119</v>
      </c>
      <c r="B30" s="182"/>
      <c r="C30" s="155">
        <v>208831186</v>
      </c>
      <c r="D30" s="155">
        <v>0</v>
      </c>
      <c r="E30" s="156">
        <v>226880969</v>
      </c>
      <c r="F30" s="60">
        <v>226880969</v>
      </c>
      <c r="G30" s="60">
        <v>0</v>
      </c>
      <c r="H30" s="60">
        <v>28964975</v>
      </c>
      <c r="I30" s="60">
        <v>29821672</v>
      </c>
      <c r="J30" s="60">
        <v>58786647</v>
      </c>
      <c r="K30" s="60">
        <v>15597915</v>
      </c>
      <c r="L30" s="60">
        <v>16939511</v>
      </c>
      <c r="M30" s="60">
        <v>16540912</v>
      </c>
      <c r="N30" s="60">
        <v>49078338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107864985</v>
      </c>
      <c r="X30" s="60">
        <v>119000000</v>
      </c>
      <c r="Y30" s="60">
        <v>-11135015</v>
      </c>
      <c r="Z30" s="140">
        <v>-9.36</v>
      </c>
      <c r="AA30" s="155">
        <v>226880969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826682</v>
      </c>
      <c r="I31" s="60">
        <v>1733073</v>
      </c>
      <c r="J31" s="60">
        <v>2559755</v>
      </c>
      <c r="K31" s="60">
        <v>2044322</v>
      </c>
      <c r="L31" s="60">
        <v>3417453</v>
      </c>
      <c r="M31" s="60">
        <v>1664164</v>
      </c>
      <c r="N31" s="60">
        <v>7125939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9685694</v>
      </c>
      <c r="X31" s="60"/>
      <c r="Y31" s="60">
        <v>9685694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34242732</v>
      </c>
      <c r="D32" s="155">
        <v>0</v>
      </c>
      <c r="E32" s="156">
        <v>48730244</v>
      </c>
      <c r="F32" s="60">
        <v>48730244</v>
      </c>
      <c r="G32" s="60">
        <v>717195</v>
      </c>
      <c r="H32" s="60">
        <v>5482558</v>
      </c>
      <c r="I32" s="60">
        <v>3235746</v>
      </c>
      <c r="J32" s="60">
        <v>9435499</v>
      </c>
      <c r="K32" s="60">
        <v>9953029</v>
      </c>
      <c r="L32" s="60">
        <v>3431144</v>
      </c>
      <c r="M32" s="60">
        <v>6710223</v>
      </c>
      <c r="N32" s="60">
        <v>20094396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29529895</v>
      </c>
      <c r="X32" s="60">
        <v>27216000</v>
      </c>
      <c r="Y32" s="60">
        <v>2313895</v>
      </c>
      <c r="Z32" s="140">
        <v>8.5</v>
      </c>
      <c r="AA32" s="155">
        <v>48730244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9702440</v>
      </c>
      <c r="F33" s="60">
        <v>9702440</v>
      </c>
      <c r="G33" s="60">
        <v>649833</v>
      </c>
      <c r="H33" s="60">
        <v>0</v>
      </c>
      <c r="I33" s="60">
        <v>0</v>
      </c>
      <c r="J33" s="60">
        <v>649833</v>
      </c>
      <c r="K33" s="60">
        <v>0</v>
      </c>
      <c r="L33" s="60">
        <v>2721498</v>
      </c>
      <c r="M33" s="60">
        <v>0</v>
      </c>
      <c r="N33" s="60">
        <v>2721498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3371331</v>
      </c>
      <c r="X33" s="60">
        <v>368496</v>
      </c>
      <c r="Y33" s="60">
        <v>3002835</v>
      </c>
      <c r="Z33" s="140">
        <v>814.89</v>
      </c>
      <c r="AA33" s="155">
        <v>9702440</v>
      </c>
    </row>
    <row r="34" spans="1:27" ht="12.75">
      <c r="A34" s="183" t="s">
        <v>43</v>
      </c>
      <c r="B34" s="182"/>
      <c r="C34" s="155">
        <v>148133719</v>
      </c>
      <c r="D34" s="155">
        <v>0</v>
      </c>
      <c r="E34" s="156">
        <v>106819493</v>
      </c>
      <c r="F34" s="60">
        <v>106819493</v>
      </c>
      <c r="G34" s="60">
        <v>8819182</v>
      </c>
      <c r="H34" s="60">
        <v>6855741</v>
      </c>
      <c r="I34" s="60">
        <v>4455096</v>
      </c>
      <c r="J34" s="60">
        <v>20130019</v>
      </c>
      <c r="K34" s="60">
        <v>6045518</v>
      </c>
      <c r="L34" s="60">
        <v>2104856</v>
      </c>
      <c r="M34" s="60">
        <v>4165098</v>
      </c>
      <c r="N34" s="60">
        <v>12315472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32445491</v>
      </c>
      <c r="X34" s="60">
        <v>67506000</v>
      </c>
      <c r="Y34" s="60">
        <v>-35060509</v>
      </c>
      <c r="Z34" s="140">
        <v>-51.94</v>
      </c>
      <c r="AA34" s="155">
        <v>106819493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886665393</v>
      </c>
      <c r="D36" s="188">
        <f>SUM(D25:D35)</f>
        <v>0</v>
      </c>
      <c r="E36" s="189">
        <f t="shared" si="1"/>
        <v>995475353</v>
      </c>
      <c r="F36" s="190">
        <f t="shared" si="1"/>
        <v>995475353</v>
      </c>
      <c r="G36" s="190">
        <f t="shared" si="1"/>
        <v>35360191</v>
      </c>
      <c r="H36" s="190">
        <f t="shared" si="1"/>
        <v>69483157</v>
      </c>
      <c r="I36" s="190">
        <f t="shared" si="1"/>
        <v>64473206</v>
      </c>
      <c r="J36" s="190">
        <f t="shared" si="1"/>
        <v>169316554</v>
      </c>
      <c r="K36" s="190">
        <f t="shared" si="1"/>
        <v>60287704</v>
      </c>
      <c r="L36" s="190">
        <f t="shared" si="1"/>
        <v>54004544</v>
      </c>
      <c r="M36" s="190">
        <f t="shared" si="1"/>
        <v>56056045</v>
      </c>
      <c r="N36" s="190">
        <f t="shared" si="1"/>
        <v>170348293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339664847</v>
      </c>
      <c r="X36" s="190">
        <f t="shared" si="1"/>
        <v>498370496</v>
      </c>
      <c r="Y36" s="190">
        <f t="shared" si="1"/>
        <v>-158705649</v>
      </c>
      <c r="Z36" s="191">
        <f>+IF(X36&lt;&gt;0,+(Y36/X36)*100,0)</f>
        <v>-31.84491262500419</v>
      </c>
      <c r="AA36" s="188">
        <f>SUM(AA25:AA35)</f>
        <v>995475353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-18674840</v>
      </c>
      <c r="D38" s="199">
        <f>+D22-D36</f>
        <v>0</v>
      </c>
      <c r="E38" s="200">
        <f t="shared" si="2"/>
        <v>-163155505</v>
      </c>
      <c r="F38" s="106">
        <f t="shared" si="2"/>
        <v>-163155505</v>
      </c>
      <c r="G38" s="106">
        <f t="shared" si="2"/>
        <v>31120445</v>
      </c>
      <c r="H38" s="106">
        <f t="shared" si="2"/>
        <v>87680343</v>
      </c>
      <c r="I38" s="106">
        <f t="shared" si="2"/>
        <v>670108</v>
      </c>
      <c r="J38" s="106">
        <f t="shared" si="2"/>
        <v>119470896</v>
      </c>
      <c r="K38" s="106">
        <f t="shared" si="2"/>
        <v>2637122</v>
      </c>
      <c r="L38" s="106">
        <f t="shared" si="2"/>
        <v>-34011129</v>
      </c>
      <c r="M38" s="106">
        <f t="shared" si="2"/>
        <v>68317290</v>
      </c>
      <c r="N38" s="106">
        <f t="shared" si="2"/>
        <v>36943283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156414179</v>
      </c>
      <c r="X38" s="106">
        <f>IF(F22=F36,0,X22-X36)</f>
        <v>-98332496</v>
      </c>
      <c r="Y38" s="106">
        <f t="shared" si="2"/>
        <v>254746675</v>
      </c>
      <c r="Z38" s="201">
        <f>+IF(X38&lt;&gt;0,+(Y38/X38)*100,0)</f>
        <v>-259.06662127238184</v>
      </c>
      <c r="AA38" s="199">
        <f>+AA22-AA36</f>
        <v>-163155505</v>
      </c>
    </row>
    <row r="39" spans="1:27" ht="12.75">
      <c r="A39" s="181" t="s">
        <v>46</v>
      </c>
      <c r="B39" s="185"/>
      <c r="C39" s="155">
        <v>71029000</v>
      </c>
      <c r="D39" s="155">
        <v>0</v>
      </c>
      <c r="E39" s="156">
        <v>91987000</v>
      </c>
      <c r="F39" s="60">
        <v>91987000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53292000</v>
      </c>
      <c r="Y39" s="60">
        <v>-53292000</v>
      </c>
      <c r="Z39" s="140">
        <v>-100</v>
      </c>
      <c r="AA39" s="155">
        <v>91987000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52354160</v>
      </c>
      <c r="D42" s="206">
        <f>SUM(D38:D41)</f>
        <v>0</v>
      </c>
      <c r="E42" s="207">
        <f t="shared" si="3"/>
        <v>-71168505</v>
      </c>
      <c r="F42" s="88">
        <f t="shared" si="3"/>
        <v>-71168505</v>
      </c>
      <c r="G42" s="88">
        <f t="shared" si="3"/>
        <v>31120445</v>
      </c>
      <c r="H42" s="88">
        <f t="shared" si="3"/>
        <v>87680343</v>
      </c>
      <c r="I42" s="88">
        <f t="shared" si="3"/>
        <v>670108</v>
      </c>
      <c r="J42" s="88">
        <f t="shared" si="3"/>
        <v>119470896</v>
      </c>
      <c r="K42" s="88">
        <f t="shared" si="3"/>
        <v>2637122</v>
      </c>
      <c r="L42" s="88">
        <f t="shared" si="3"/>
        <v>-34011129</v>
      </c>
      <c r="M42" s="88">
        <f t="shared" si="3"/>
        <v>68317290</v>
      </c>
      <c r="N42" s="88">
        <f t="shared" si="3"/>
        <v>36943283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156414179</v>
      </c>
      <c r="X42" s="88">
        <f t="shared" si="3"/>
        <v>-45040496</v>
      </c>
      <c r="Y42" s="88">
        <f t="shared" si="3"/>
        <v>201454675</v>
      </c>
      <c r="Z42" s="208">
        <f>+IF(X42&lt;&gt;0,+(Y42/X42)*100,0)</f>
        <v>-447.2745482198952</v>
      </c>
      <c r="AA42" s="206">
        <f>SUM(AA38:AA41)</f>
        <v>-71168505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52354160</v>
      </c>
      <c r="D44" s="210">
        <f>+D42-D43</f>
        <v>0</v>
      </c>
      <c r="E44" s="211">
        <f t="shared" si="4"/>
        <v>-71168505</v>
      </c>
      <c r="F44" s="77">
        <f t="shared" si="4"/>
        <v>-71168505</v>
      </c>
      <c r="G44" s="77">
        <f t="shared" si="4"/>
        <v>31120445</v>
      </c>
      <c r="H44" s="77">
        <f t="shared" si="4"/>
        <v>87680343</v>
      </c>
      <c r="I44" s="77">
        <f t="shared" si="4"/>
        <v>670108</v>
      </c>
      <c r="J44" s="77">
        <f t="shared" si="4"/>
        <v>119470896</v>
      </c>
      <c r="K44" s="77">
        <f t="shared" si="4"/>
        <v>2637122</v>
      </c>
      <c r="L44" s="77">
        <f t="shared" si="4"/>
        <v>-34011129</v>
      </c>
      <c r="M44" s="77">
        <f t="shared" si="4"/>
        <v>68317290</v>
      </c>
      <c r="N44" s="77">
        <f t="shared" si="4"/>
        <v>36943283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156414179</v>
      </c>
      <c r="X44" s="77">
        <f t="shared" si="4"/>
        <v>-45040496</v>
      </c>
      <c r="Y44" s="77">
        <f t="shared" si="4"/>
        <v>201454675</v>
      </c>
      <c r="Z44" s="212">
        <f>+IF(X44&lt;&gt;0,+(Y44/X44)*100,0)</f>
        <v>-447.2745482198952</v>
      </c>
      <c r="AA44" s="210">
        <f>+AA42-AA43</f>
        <v>-71168505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52354160</v>
      </c>
      <c r="D46" s="206">
        <f>SUM(D44:D45)</f>
        <v>0</v>
      </c>
      <c r="E46" s="207">
        <f t="shared" si="5"/>
        <v>-71168505</v>
      </c>
      <c r="F46" s="88">
        <f t="shared" si="5"/>
        <v>-71168505</v>
      </c>
      <c r="G46" s="88">
        <f t="shared" si="5"/>
        <v>31120445</v>
      </c>
      <c r="H46" s="88">
        <f t="shared" si="5"/>
        <v>87680343</v>
      </c>
      <c r="I46" s="88">
        <f t="shared" si="5"/>
        <v>670108</v>
      </c>
      <c r="J46" s="88">
        <f t="shared" si="5"/>
        <v>119470896</v>
      </c>
      <c r="K46" s="88">
        <f t="shared" si="5"/>
        <v>2637122</v>
      </c>
      <c r="L46" s="88">
        <f t="shared" si="5"/>
        <v>-34011129</v>
      </c>
      <c r="M46" s="88">
        <f t="shared" si="5"/>
        <v>68317290</v>
      </c>
      <c r="N46" s="88">
        <f t="shared" si="5"/>
        <v>36943283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156414179</v>
      </c>
      <c r="X46" s="88">
        <f t="shared" si="5"/>
        <v>-45040496</v>
      </c>
      <c r="Y46" s="88">
        <f t="shared" si="5"/>
        <v>201454675</v>
      </c>
      <c r="Z46" s="208">
        <f>+IF(X46&lt;&gt;0,+(Y46/X46)*100,0)</f>
        <v>-447.2745482198952</v>
      </c>
      <c r="AA46" s="206">
        <f>SUM(AA44:AA45)</f>
        <v>-71168505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52354160</v>
      </c>
      <c r="D48" s="217">
        <f>SUM(D46:D47)</f>
        <v>0</v>
      </c>
      <c r="E48" s="218">
        <f t="shared" si="6"/>
        <v>-71168505</v>
      </c>
      <c r="F48" s="219">
        <f t="shared" si="6"/>
        <v>-71168505</v>
      </c>
      <c r="G48" s="219">
        <f t="shared" si="6"/>
        <v>31120445</v>
      </c>
      <c r="H48" s="220">
        <f t="shared" si="6"/>
        <v>87680343</v>
      </c>
      <c r="I48" s="220">
        <f t="shared" si="6"/>
        <v>670108</v>
      </c>
      <c r="J48" s="220">
        <f t="shared" si="6"/>
        <v>119470896</v>
      </c>
      <c r="K48" s="220">
        <f t="shared" si="6"/>
        <v>2637122</v>
      </c>
      <c r="L48" s="220">
        <f t="shared" si="6"/>
        <v>-34011129</v>
      </c>
      <c r="M48" s="219">
        <f t="shared" si="6"/>
        <v>68317290</v>
      </c>
      <c r="N48" s="219">
        <f t="shared" si="6"/>
        <v>36943283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156414179</v>
      </c>
      <c r="X48" s="220">
        <f t="shared" si="6"/>
        <v>-45040496</v>
      </c>
      <c r="Y48" s="220">
        <f t="shared" si="6"/>
        <v>201454675</v>
      </c>
      <c r="Z48" s="221">
        <f>+IF(X48&lt;&gt;0,+(Y48/X48)*100,0)</f>
        <v>-447.2745482198952</v>
      </c>
      <c r="AA48" s="222">
        <f>SUM(AA46:AA47)</f>
        <v>-71168505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98676024</v>
      </c>
      <c r="D5" s="153">
        <f>SUM(D6:D8)</f>
        <v>0</v>
      </c>
      <c r="E5" s="154">
        <f t="shared" si="0"/>
        <v>2091000</v>
      </c>
      <c r="F5" s="100">
        <f t="shared" si="0"/>
        <v>2091000</v>
      </c>
      <c r="G5" s="100">
        <f t="shared" si="0"/>
        <v>0</v>
      </c>
      <c r="H5" s="100">
        <f t="shared" si="0"/>
        <v>1607973</v>
      </c>
      <c r="I5" s="100">
        <f t="shared" si="0"/>
        <v>19552</v>
      </c>
      <c r="J5" s="100">
        <f t="shared" si="0"/>
        <v>1627525</v>
      </c>
      <c r="K5" s="100">
        <f t="shared" si="0"/>
        <v>1895232</v>
      </c>
      <c r="L5" s="100">
        <f t="shared" si="0"/>
        <v>3405005</v>
      </c>
      <c r="M5" s="100">
        <f t="shared" si="0"/>
        <v>3905034</v>
      </c>
      <c r="N5" s="100">
        <f t="shared" si="0"/>
        <v>9205271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10832796</v>
      </c>
      <c r="X5" s="100">
        <f t="shared" si="0"/>
        <v>850000</v>
      </c>
      <c r="Y5" s="100">
        <f t="shared" si="0"/>
        <v>9982796</v>
      </c>
      <c r="Z5" s="137">
        <f>+IF(X5&lt;&gt;0,+(Y5/X5)*100,0)</f>
        <v>1174.446588235294</v>
      </c>
      <c r="AA5" s="153">
        <f>SUM(AA6:AA8)</f>
        <v>2091000</v>
      </c>
    </row>
    <row r="6" spans="1:27" ht="12.75">
      <c r="A6" s="138" t="s">
        <v>75</v>
      </c>
      <c r="B6" s="136"/>
      <c r="C6" s="155">
        <v>98676024</v>
      </c>
      <c r="D6" s="155"/>
      <c r="E6" s="156"/>
      <c r="F6" s="60"/>
      <c r="G6" s="60"/>
      <c r="H6" s="60">
        <v>1607973</v>
      </c>
      <c r="I6" s="60"/>
      <c r="J6" s="60">
        <v>1607973</v>
      </c>
      <c r="K6" s="60">
        <v>8517</v>
      </c>
      <c r="L6" s="60">
        <v>34900</v>
      </c>
      <c r="M6" s="60">
        <v>418372</v>
      </c>
      <c r="N6" s="60">
        <v>461789</v>
      </c>
      <c r="O6" s="60"/>
      <c r="P6" s="60"/>
      <c r="Q6" s="60"/>
      <c r="R6" s="60"/>
      <c r="S6" s="60"/>
      <c r="T6" s="60"/>
      <c r="U6" s="60"/>
      <c r="V6" s="60"/>
      <c r="W6" s="60">
        <v>2069762</v>
      </c>
      <c r="X6" s="60"/>
      <c r="Y6" s="60">
        <v>2069762</v>
      </c>
      <c r="Z6" s="140"/>
      <c r="AA6" s="62"/>
    </row>
    <row r="7" spans="1:27" ht="12.75">
      <c r="A7" s="138" t="s">
        <v>76</v>
      </c>
      <c r="B7" s="136"/>
      <c r="C7" s="157"/>
      <c r="D7" s="157"/>
      <c r="E7" s="158">
        <v>2091000</v>
      </c>
      <c r="F7" s="159">
        <v>2091000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850000</v>
      </c>
      <c r="Y7" s="159">
        <v>-850000</v>
      </c>
      <c r="Z7" s="141">
        <v>-100</v>
      </c>
      <c r="AA7" s="225">
        <v>2091000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>
        <v>19552</v>
      </c>
      <c r="J8" s="60">
        <v>19552</v>
      </c>
      <c r="K8" s="60">
        <v>1886715</v>
      </c>
      <c r="L8" s="60">
        <v>3370105</v>
      </c>
      <c r="M8" s="60">
        <v>3486662</v>
      </c>
      <c r="N8" s="60">
        <v>8743482</v>
      </c>
      <c r="O8" s="60"/>
      <c r="P8" s="60"/>
      <c r="Q8" s="60"/>
      <c r="R8" s="60"/>
      <c r="S8" s="60"/>
      <c r="T8" s="60"/>
      <c r="U8" s="60"/>
      <c r="V8" s="60"/>
      <c r="W8" s="60">
        <v>8763034</v>
      </c>
      <c r="X8" s="60"/>
      <c r="Y8" s="60">
        <v>8763034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39350000</v>
      </c>
      <c r="F9" s="100">
        <f t="shared" si="1"/>
        <v>39350000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746570</v>
      </c>
      <c r="L9" s="100">
        <f t="shared" si="1"/>
        <v>43375</v>
      </c>
      <c r="M9" s="100">
        <f t="shared" si="1"/>
        <v>0</v>
      </c>
      <c r="N9" s="100">
        <f t="shared" si="1"/>
        <v>789945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789945</v>
      </c>
      <c r="X9" s="100">
        <f t="shared" si="1"/>
        <v>19925000</v>
      </c>
      <c r="Y9" s="100">
        <f t="shared" si="1"/>
        <v>-19135055</v>
      </c>
      <c r="Z9" s="137">
        <f>+IF(X9&lt;&gt;0,+(Y9/X9)*100,0)</f>
        <v>-96.0354077791719</v>
      </c>
      <c r="AA9" s="102">
        <f>SUM(AA10:AA14)</f>
        <v>39350000</v>
      </c>
    </row>
    <row r="10" spans="1:27" ht="12.75">
      <c r="A10" s="138" t="s">
        <v>79</v>
      </c>
      <c r="B10" s="136"/>
      <c r="C10" s="155"/>
      <c r="D10" s="155"/>
      <c r="E10" s="156">
        <v>26850000</v>
      </c>
      <c r="F10" s="60">
        <v>26850000</v>
      </c>
      <c r="G10" s="60"/>
      <c r="H10" s="60"/>
      <c r="I10" s="60"/>
      <c r="J10" s="60"/>
      <c r="K10" s="60">
        <v>746570</v>
      </c>
      <c r="L10" s="60">
        <v>43375</v>
      </c>
      <c r="M10" s="60"/>
      <c r="N10" s="60">
        <v>789945</v>
      </c>
      <c r="O10" s="60"/>
      <c r="P10" s="60"/>
      <c r="Q10" s="60"/>
      <c r="R10" s="60"/>
      <c r="S10" s="60"/>
      <c r="T10" s="60"/>
      <c r="U10" s="60"/>
      <c r="V10" s="60"/>
      <c r="W10" s="60">
        <v>789945</v>
      </c>
      <c r="X10" s="60">
        <v>13425000</v>
      </c>
      <c r="Y10" s="60">
        <v>-12635055</v>
      </c>
      <c r="Z10" s="140">
        <v>-94.12</v>
      </c>
      <c r="AA10" s="62">
        <v>26850000</v>
      </c>
    </row>
    <row r="11" spans="1:27" ht="12.75">
      <c r="A11" s="138" t="s">
        <v>80</v>
      </c>
      <c r="B11" s="136"/>
      <c r="C11" s="155"/>
      <c r="D11" s="155"/>
      <c r="E11" s="156">
        <v>12000000</v>
      </c>
      <c r="F11" s="60">
        <v>12000000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6000000</v>
      </c>
      <c r="Y11" s="60">
        <v>-6000000</v>
      </c>
      <c r="Z11" s="140">
        <v>-100</v>
      </c>
      <c r="AA11" s="62">
        <v>12000000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>
        <v>500000</v>
      </c>
      <c r="F13" s="60">
        <v>500000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500000</v>
      </c>
      <c r="Y13" s="60">
        <v>-500000</v>
      </c>
      <c r="Z13" s="140">
        <v>-100</v>
      </c>
      <c r="AA13" s="62">
        <v>500000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42141275</v>
      </c>
      <c r="F15" s="100">
        <f t="shared" si="2"/>
        <v>42141275</v>
      </c>
      <c r="G15" s="100">
        <f t="shared" si="2"/>
        <v>4835674</v>
      </c>
      <c r="H15" s="100">
        <f t="shared" si="2"/>
        <v>0</v>
      </c>
      <c r="I15" s="100">
        <f t="shared" si="2"/>
        <v>127286</v>
      </c>
      <c r="J15" s="100">
        <f t="shared" si="2"/>
        <v>4962960</v>
      </c>
      <c r="K15" s="100">
        <f t="shared" si="2"/>
        <v>28</v>
      </c>
      <c r="L15" s="100">
        <f t="shared" si="2"/>
        <v>2057303</v>
      </c>
      <c r="M15" s="100">
        <f t="shared" si="2"/>
        <v>17950</v>
      </c>
      <c r="N15" s="100">
        <f t="shared" si="2"/>
        <v>2075281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7038241</v>
      </c>
      <c r="X15" s="100">
        <f t="shared" si="2"/>
        <v>21070638</v>
      </c>
      <c r="Y15" s="100">
        <f t="shared" si="2"/>
        <v>-14032397</v>
      </c>
      <c r="Z15" s="137">
        <f>+IF(X15&lt;&gt;0,+(Y15/X15)*100,0)</f>
        <v>-66.59692506700556</v>
      </c>
      <c r="AA15" s="102">
        <f>SUM(AA16:AA18)</f>
        <v>42141275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127286</v>
      </c>
      <c r="J16" s="60">
        <v>127286</v>
      </c>
      <c r="K16" s="60">
        <v>28</v>
      </c>
      <c r="L16" s="60">
        <v>2057303</v>
      </c>
      <c r="M16" s="60">
        <v>4950</v>
      </c>
      <c r="N16" s="60">
        <v>2062281</v>
      </c>
      <c r="O16" s="60"/>
      <c r="P16" s="60"/>
      <c r="Q16" s="60"/>
      <c r="R16" s="60"/>
      <c r="S16" s="60"/>
      <c r="T16" s="60"/>
      <c r="U16" s="60"/>
      <c r="V16" s="60"/>
      <c r="W16" s="60">
        <v>2189567</v>
      </c>
      <c r="X16" s="60"/>
      <c r="Y16" s="60">
        <v>2189567</v>
      </c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42141275</v>
      </c>
      <c r="F17" s="60">
        <v>42141275</v>
      </c>
      <c r="G17" s="60">
        <v>4835674</v>
      </c>
      <c r="H17" s="60"/>
      <c r="I17" s="60"/>
      <c r="J17" s="60">
        <v>4835674</v>
      </c>
      <c r="K17" s="60"/>
      <c r="L17" s="60"/>
      <c r="M17" s="60">
        <v>13000</v>
      </c>
      <c r="N17" s="60">
        <v>13000</v>
      </c>
      <c r="O17" s="60"/>
      <c r="P17" s="60"/>
      <c r="Q17" s="60"/>
      <c r="R17" s="60"/>
      <c r="S17" s="60"/>
      <c r="T17" s="60"/>
      <c r="U17" s="60"/>
      <c r="V17" s="60"/>
      <c r="W17" s="60">
        <v>4848674</v>
      </c>
      <c r="X17" s="60">
        <v>21070638</v>
      </c>
      <c r="Y17" s="60">
        <v>-16221964</v>
      </c>
      <c r="Z17" s="140">
        <v>-76.99</v>
      </c>
      <c r="AA17" s="62">
        <v>42141275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14264588</v>
      </c>
      <c r="F19" s="100">
        <f t="shared" si="3"/>
        <v>14264588</v>
      </c>
      <c r="G19" s="100">
        <f t="shared" si="3"/>
        <v>0</v>
      </c>
      <c r="H19" s="100">
        <f t="shared" si="3"/>
        <v>0</v>
      </c>
      <c r="I19" s="100">
        <f t="shared" si="3"/>
        <v>374533</v>
      </c>
      <c r="J19" s="100">
        <f t="shared" si="3"/>
        <v>374533</v>
      </c>
      <c r="K19" s="100">
        <f t="shared" si="3"/>
        <v>1918837</v>
      </c>
      <c r="L19" s="100">
        <f t="shared" si="3"/>
        <v>8267292</v>
      </c>
      <c r="M19" s="100">
        <f t="shared" si="3"/>
        <v>2301226</v>
      </c>
      <c r="N19" s="100">
        <f t="shared" si="3"/>
        <v>12487355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12861888</v>
      </c>
      <c r="X19" s="100">
        <f t="shared" si="3"/>
        <v>7132290</v>
      </c>
      <c r="Y19" s="100">
        <f t="shared" si="3"/>
        <v>5729598</v>
      </c>
      <c r="Z19" s="137">
        <f>+IF(X19&lt;&gt;0,+(Y19/X19)*100,0)</f>
        <v>80.33321696117235</v>
      </c>
      <c r="AA19" s="102">
        <f>SUM(AA20:AA23)</f>
        <v>14264588</v>
      </c>
    </row>
    <row r="20" spans="1:27" ht="12.75">
      <c r="A20" s="138" t="s">
        <v>89</v>
      </c>
      <c r="B20" s="136"/>
      <c r="C20" s="155"/>
      <c r="D20" s="155"/>
      <c r="E20" s="156">
        <v>10459863</v>
      </c>
      <c r="F20" s="60">
        <v>10459863</v>
      </c>
      <c r="G20" s="60"/>
      <c r="H20" s="60"/>
      <c r="I20" s="60">
        <v>374533</v>
      </c>
      <c r="J20" s="60">
        <v>374533</v>
      </c>
      <c r="K20" s="60"/>
      <c r="L20" s="60">
        <v>1634131</v>
      </c>
      <c r="M20" s="60">
        <v>1431630</v>
      </c>
      <c r="N20" s="60">
        <v>3065761</v>
      </c>
      <c r="O20" s="60"/>
      <c r="P20" s="60"/>
      <c r="Q20" s="60"/>
      <c r="R20" s="60"/>
      <c r="S20" s="60"/>
      <c r="T20" s="60"/>
      <c r="U20" s="60"/>
      <c r="V20" s="60"/>
      <c r="W20" s="60">
        <v>3440294</v>
      </c>
      <c r="X20" s="60">
        <v>5229930</v>
      </c>
      <c r="Y20" s="60">
        <v>-1789636</v>
      </c>
      <c r="Z20" s="140">
        <v>-34.22</v>
      </c>
      <c r="AA20" s="62">
        <v>10459863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>
        <v>1916663</v>
      </c>
      <c r="L22" s="159">
        <v>6633161</v>
      </c>
      <c r="M22" s="159">
        <v>865396</v>
      </c>
      <c r="N22" s="159">
        <v>9415220</v>
      </c>
      <c r="O22" s="159"/>
      <c r="P22" s="159"/>
      <c r="Q22" s="159"/>
      <c r="R22" s="159"/>
      <c r="S22" s="159"/>
      <c r="T22" s="159"/>
      <c r="U22" s="159"/>
      <c r="V22" s="159"/>
      <c r="W22" s="159">
        <v>9415220</v>
      </c>
      <c r="X22" s="159"/>
      <c r="Y22" s="159">
        <v>9415220</v>
      </c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3804725</v>
      </c>
      <c r="F23" s="60">
        <v>3804725</v>
      </c>
      <c r="G23" s="60"/>
      <c r="H23" s="60"/>
      <c r="I23" s="60"/>
      <c r="J23" s="60"/>
      <c r="K23" s="60">
        <v>2174</v>
      </c>
      <c r="L23" s="60"/>
      <c r="M23" s="60">
        <v>4200</v>
      </c>
      <c r="N23" s="60">
        <v>6374</v>
      </c>
      <c r="O23" s="60"/>
      <c r="P23" s="60"/>
      <c r="Q23" s="60"/>
      <c r="R23" s="60"/>
      <c r="S23" s="60"/>
      <c r="T23" s="60"/>
      <c r="U23" s="60"/>
      <c r="V23" s="60"/>
      <c r="W23" s="60">
        <v>6374</v>
      </c>
      <c r="X23" s="60">
        <v>1902360</v>
      </c>
      <c r="Y23" s="60">
        <v>-1895986</v>
      </c>
      <c r="Z23" s="140">
        <v>-99.66</v>
      </c>
      <c r="AA23" s="62">
        <v>3804725</v>
      </c>
    </row>
    <row r="24" spans="1:27" ht="12.75">
      <c r="A24" s="135" t="s">
        <v>93</v>
      </c>
      <c r="B24" s="142"/>
      <c r="C24" s="153"/>
      <c r="D24" s="153"/>
      <c r="E24" s="154">
        <v>30000000</v>
      </c>
      <c r="F24" s="100">
        <v>30000000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30000000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98676024</v>
      </c>
      <c r="D25" s="217">
        <f>+D5+D9+D15+D19+D24</f>
        <v>0</v>
      </c>
      <c r="E25" s="230">
        <f t="shared" si="4"/>
        <v>127846863</v>
      </c>
      <c r="F25" s="219">
        <f t="shared" si="4"/>
        <v>127846863</v>
      </c>
      <c r="G25" s="219">
        <f t="shared" si="4"/>
        <v>4835674</v>
      </c>
      <c r="H25" s="219">
        <f t="shared" si="4"/>
        <v>1607973</v>
      </c>
      <c r="I25" s="219">
        <f t="shared" si="4"/>
        <v>521371</v>
      </c>
      <c r="J25" s="219">
        <f t="shared" si="4"/>
        <v>6965018</v>
      </c>
      <c r="K25" s="219">
        <f t="shared" si="4"/>
        <v>4560667</v>
      </c>
      <c r="L25" s="219">
        <f t="shared" si="4"/>
        <v>13772975</v>
      </c>
      <c r="M25" s="219">
        <f t="shared" si="4"/>
        <v>6224210</v>
      </c>
      <c r="N25" s="219">
        <f t="shared" si="4"/>
        <v>24557852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31522870</v>
      </c>
      <c r="X25" s="219">
        <f t="shared" si="4"/>
        <v>48977928</v>
      </c>
      <c r="Y25" s="219">
        <f t="shared" si="4"/>
        <v>-17455058</v>
      </c>
      <c r="Z25" s="231">
        <f>+IF(X25&lt;&gt;0,+(Y25/X25)*100,0)</f>
        <v>-35.63862072727944</v>
      </c>
      <c r="AA25" s="232">
        <f>+AA5+AA9+AA15+AA19+AA24</f>
        <v>127846863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79149000</v>
      </c>
      <c r="D28" s="155"/>
      <c r="E28" s="156">
        <v>77796000</v>
      </c>
      <c r="F28" s="60">
        <v>77796000</v>
      </c>
      <c r="G28" s="60"/>
      <c r="H28" s="60">
        <v>1595321</v>
      </c>
      <c r="I28" s="60"/>
      <c r="J28" s="60">
        <v>1595321</v>
      </c>
      <c r="K28" s="60">
        <v>2061663</v>
      </c>
      <c r="L28" s="60">
        <v>13772975</v>
      </c>
      <c r="M28" s="60">
        <v>4315145</v>
      </c>
      <c r="N28" s="60">
        <v>20149783</v>
      </c>
      <c r="O28" s="60"/>
      <c r="P28" s="60"/>
      <c r="Q28" s="60"/>
      <c r="R28" s="60"/>
      <c r="S28" s="60"/>
      <c r="T28" s="60"/>
      <c r="U28" s="60"/>
      <c r="V28" s="60"/>
      <c r="W28" s="60">
        <v>21745104</v>
      </c>
      <c r="X28" s="60">
        <v>38898000</v>
      </c>
      <c r="Y28" s="60">
        <v>-17152896</v>
      </c>
      <c r="Z28" s="140">
        <v>-44.1</v>
      </c>
      <c r="AA28" s="155">
        <v>77796000</v>
      </c>
    </row>
    <row r="29" spans="1:27" ht="12.75">
      <c r="A29" s="234" t="s">
        <v>134</v>
      </c>
      <c r="B29" s="136"/>
      <c r="C29" s="155"/>
      <c r="D29" s="155"/>
      <c r="E29" s="156">
        <v>13691000</v>
      </c>
      <c r="F29" s="60">
        <v>13691000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6845502</v>
      </c>
      <c r="Y29" s="60">
        <v>-6845502</v>
      </c>
      <c r="Z29" s="140">
        <v>-100</v>
      </c>
      <c r="AA29" s="62">
        <v>13691000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>
        <v>500000</v>
      </c>
      <c r="F31" s="60">
        <v>500000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500000</v>
      </c>
    </row>
    <row r="32" spans="1:27" ht="12.75">
      <c r="A32" s="236" t="s">
        <v>46</v>
      </c>
      <c r="B32" s="136"/>
      <c r="C32" s="210">
        <f aca="true" t="shared" si="5" ref="C32:Y32">SUM(C28:C31)</f>
        <v>79149000</v>
      </c>
      <c r="D32" s="210">
        <f>SUM(D28:D31)</f>
        <v>0</v>
      </c>
      <c r="E32" s="211">
        <f t="shared" si="5"/>
        <v>91987000</v>
      </c>
      <c r="F32" s="77">
        <f t="shared" si="5"/>
        <v>91987000</v>
      </c>
      <c r="G32" s="77">
        <f t="shared" si="5"/>
        <v>0</v>
      </c>
      <c r="H32" s="77">
        <f t="shared" si="5"/>
        <v>1595321</v>
      </c>
      <c r="I32" s="77">
        <f t="shared" si="5"/>
        <v>0</v>
      </c>
      <c r="J32" s="77">
        <f t="shared" si="5"/>
        <v>1595321</v>
      </c>
      <c r="K32" s="77">
        <f t="shared" si="5"/>
        <v>2061663</v>
      </c>
      <c r="L32" s="77">
        <f t="shared" si="5"/>
        <v>13772975</v>
      </c>
      <c r="M32" s="77">
        <f t="shared" si="5"/>
        <v>4315145</v>
      </c>
      <c r="N32" s="77">
        <f t="shared" si="5"/>
        <v>20149783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21745104</v>
      </c>
      <c r="X32" s="77">
        <f t="shared" si="5"/>
        <v>45743502</v>
      </c>
      <c r="Y32" s="77">
        <f t="shared" si="5"/>
        <v>-23998398</v>
      </c>
      <c r="Z32" s="212">
        <f>+IF(X32&lt;&gt;0,+(Y32/X32)*100,0)</f>
        <v>-52.4629662153982</v>
      </c>
      <c r="AA32" s="79">
        <f>SUM(AA28:AA31)</f>
        <v>91987000</v>
      </c>
    </row>
    <row r="33" spans="1:27" ht="12.75">
      <c r="A33" s="237" t="s">
        <v>51</v>
      </c>
      <c r="B33" s="136" t="s">
        <v>137</v>
      </c>
      <c r="C33" s="155">
        <v>19527024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35859863</v>
      </c>
      <c r="F35" s="60">
        <v>35859863</v>
      </c>
      <c r="G35" s="60">
        <v>4835674</v>
      </c>
      <c r="H35" s="60">
        <v>12652</v>
      </c>
      <c r="I35" s="60">
        <v>521371</v>
      </c>
      <c r="J35" s="60">
        <v>5369697</v>
      </c>
      <c r="K35" s="60">
        <v>2499004</v>
      </c>
      <c r="L35" s="60"/>
      <c r="M35" s="60">
        <v>1909065</v>
      </c>
      <c r="N35" s="60">
        <v>4408069</v>
      </c>
      <c r="O35" s="60"/>
      <c r="P35" s="60"/>
      <c r="Q35" s="60"/>
      <c r="R35" s="60"/>
      <c r="S35" s="60"/>
      <c r="T35" s="60"/>
      <c r="U35" s="60"/>
      <c r="V35" s="60"/>
      <c r="W35" s="60">
        <v>9777766</v>
      </c>
      <c r="X35" s="60">
        <v>17929932</v>
      </c>
      <c r="Y35" s="60">
        <v>-8152166</v>
      </c>
      <c r="Z35" s="140">
        <v>-45.47</v>
      </c>
      <c r="AA35" s="62">
        <v>35859863</v>
      </c>
    </row>
    <row r="36" spans="1:27" ht="12.75">
      <c r="A36" s="238" t="s">
        <v>139</v>
      </c>
      <c r="B36" s="149"/>
      <c r="C36" s="222">
        <f aca="true" t="shared" si="6" ref="C36:Y36">SUM(C32:C35)</f>
        <v>98676024</v>
      </c>
      <c r="D36" s="222">
        <f>SUM(D32:D35)</f>
        <v>0</v>
      </c>
      <c r="E36" s="218">
        <f t="shared" si="6"/>
        <v>127846863</v>
      </c>
      <c r="F36" s="220">
        <f t="shared" si="6"/>
        <v>127846863</v>
      </c>
      <c r="G36" s="220">
        <f t="shared" si="6"/>
        <v>4835674</v>
      </c>
      <c r="H36" s="220">
        <f t="shared" si="6"/>
        <v>1607973</v>
      </c>
      <c r="I36" s="220">
        <f t="shared" si="6"/>
        <v>521371</v>
      </c>
      <c r="J36" s="220">
        <f t="shared" si="6"/>
        <v>6965018</v>
      </c>
      <c r="K36" s="220">
        <f t="shared" si="6"/>
        <v>4560667</v>
      </c>
      <c r="L36" s="220">
        <f t="shared" si="6"/>
        <v>13772975</v>
      </c>
      <c r="M36" s="220">
        <f t="shared" si="6"/>
        <v>6224210</v>
      </c>
      <c r="N36" s="220">
        <f t="shared" si="6"/>
        <v>24557852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31522870</v>
      </c>
      <c r="X36" s="220">
        <f t="shared" si="6"/>
        <v>63673434</v>
      </c>
      <c r="Y36" s="220">
        <f t="shared" si="6"/>
        <v>-32150564</v>
      </c>
      <c r="Z36" s="221">
        <f>+IF(X36&lt;&gt;0,+(Y36/X36)*100,0)</f>
        <v>-50.492901011118704</v>
      </c>
      <c r="AA36" s="239">
        <f>SUM(AA32:AA35)</f>
        <v>127846863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75528714</v>
      </c>
      <c r="D6" s="155"/>
      <c r="E6" s="59">
        <v>28462235</v>
      </c>
      <c r="F6" s="60">
        <v>28462235</v>
      </c>
      <c r="G6" s="60">
        <v>-137511885</v>
      </c>
      <c r="H6" s="60">
        <v>273262916</v>
      </c>
      <c r="I6" s="60">
        <v>266880864</v>
      </c>
      <c r="J6" s="60">
        <v>266880864</v>
      </c>
      <c r="K6" s="60">
        <v>253417116</v>
      </c>
      <c r="L6" s="60">
        <v>243554218</v>
      </c>
      <c r="M6" s="60">
        <v>317354453</v>
      </c>
      <c r="N6" s="60">
        <v>317354453</v>
      </c>
      <c r="O6" s="60"/>
      <c r="P6" s="60"/>
      <c r="Q6" s="60"/>
      <c r="R6" s="60"/>
      <c r="S6" s="60"/>
      <c r="T6" s="60"/>
      <c r="U6" s="60"/>
      <c r="V6" s="60"/>
      <c r="W6" s="60">
        <v>317354453</v>
      </c>
      <c r="X6" s="60">
        <v>14231118</v>
      </c>
      <c r="Y6" s="60">
        <v>303123335</v>
      </c>
      <c r="Z6" s="140">
        <v>2130</v>
      </c>
      <c r="AA6" s="62">
        <v>28462235</v>
      </c>
    </row>
    <row r="7" spans="1:27" ht="12.75">
      <c r="A7" s="249" t="s">
        <v>144</v>
      </c>
      <c r="B7" s="182"/>
      <c r="C7" s="155">
        <v>198737218</v>
      </c>
      <c r="D7" s="155"/>
      <c r="E7" s="59">
        <v>256052555</v>
      </c>
      <c r="F7" s="60">
        <v>256052555</v>
      </c>
      <c r="G7" s="60">
        <v>20296266</v>
      </c>
      <c r="H7" s="60">
        <v>20296266</v>
      </c>
      <c r="I7" s="60">
        <v>59999800</v>
      </c>
      <c r="J7" s="60">
        <v>59999800</v>
      </c>
      <c r="K7" s="60">
        <v>60000000</v>
      </c>
      <c r="L7" s="60">
        <v>20000000</v>
      </c>
      <c r="M7" s="60">
        <v>20000000</v>
      </c>
      <c r="N7" s="60">
        <v>20000000</v>
      </c>
      <c r="O7" s="60"/>
      <c r="P7" s="60"/>
      <c r="Q7" s="60"/>
      <c r="R7" s="60"/>
      <c r="S7" s="60"/>
      <c r="T7" s="60"/>
      <c r="U7" s="60"/>
      <c r="V7" s="60"/>
      <c r="W7" s="60">
        <v>20000000</v>
      </c>
      <c r="X7" s="60">
        <v>128026278</v>
      </c>
      <c r="Y7" s="60">
        <v>-108026278</v>
      </c>
      <c r="Z7" s="140">
        <v>-84.38</v>
      </c>
      <c r="AA7" s="62">
        <v>256052555</v>
      </c>
    </row>
    <row r="8" spans="1:27" ht="12.75">
      <c r="A8" s="249" t="s">
        <v>145</v>
      </c>
      <c r="B8" s="182"/>
      <c r="C8" s="155">
        <v>40581775</v>
      </c>
      <c r="D8" s="155"/>
      <c r="E8" s="59">
        <v>48314410</v>
      </c>
      <c r="F8" s="60">
        <v>48314410</v>
      </c>
      <c r="G8" s="60">
        <v>-277153434</v>
      </c>
      <c r="H8" s="60">
        <v>226674122</v>
      </c>
      <c r="I8" s="60">
        <v>229603540</v>
      </c>
      <c r="J8" s="60">
        <v>229603540</v>
      </c>
      <c r="K8" s="60">
        <v>227081686</v>
      </c>
      <c r="L8" s="60">
        <v>233103333</v>
      </c>
      <c r="M8" s="60">
        <v>245164532</v>
      </c>
      <c r="N8" s="60">
        <v>245164532</v>
      </c>
      <c r="O8" s="60"/>
      <c r="P8" s="60"/>
      <c r="Q8" s="60"/>
      <c r="R8" s="60"/>
      <c r="S8" s="60"/>
      <c r="T8" s="60"/>
      <c r="U8" s="60"/>
      <c r="V8" s="60"/>
      <c r="W8" s="60">
        <v>245164532</v>
      </c>
      <c r="X8" s="60">
        <v>24157205</v>
      </c>
      <c r="Y8" s="60">
        <v>221007327</v>
      </c>
      <c r="Z8" s="140">
        <v>914.87</v>
      </c>
      <c r="AA8" s="62">
        <v>48314410</v>
      </c>
    </row>
    <row r="9" spans="1:27" ht="12.75">
      <c r="A9" s="249" t="s">
        <v>146</v>
      </c>
      <c r="B9" s="182"/>
      <c r="C9" s="155">
        <v>174682015</v>
      </c>
      <c r="D9" s="155"/>
      <c r="E9" s="59">
        <v>85807180</v>
      </c>
      <c r="F9" s="60">
        <v>85807180</v>
      </c>
      <c r="G9" s="60">
        <v>147148767</v>
      </c>
      <c r="H9" s="60">
        <v>63426648</v>
      </c>
      <c r="I9" s="60">
        <v>69222477</v>
      </c>
      <c r="J9" s="60">
        <v>69222477</v>
      </c>
      <c r="K9" s="60">
        <v>77637865</v>
      </c>
      <c r="L9" s="60">
        <v>101280533</v>
      </c>
      <c r="M9" s="60">
        <v>105795482</v>
      </c>
      <c r="N9" s="60">
        <v>105795482</v>
      </c>
      <c r="O9" s="60"/>
      <c r="P9" s="60"/>
      <c r="Q9" s="60"/>
      <c r="R9" s="60"/>
      <c r="S9" s="60"/>
      <c r="T9" s="60"/>
      <c r="U9" s="60"/>
      <c r="V9" s="60"/>
      <c r="W9" s="60">
        <v>105795482</v>
      </c>
      <c r="X9" s="60">
        <v>42903590</v>
      </c>
      <c r="Y9" s="60">
        <v>62891892</v>
      </c>
      <c r="Z9" s="140">
        <v>146.59</v>
      </c>
      <c r="AA9" s="62">
        <v>85807180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44218911</v>
      </c>
      <c r="D11" s="155"/>
      <c r="E11" s="59">
        <v>43077878</v>
      </c>
      <c r="F11" s="60">
        <v>43077878</v>
      </c>
      <c r="G11" s="60">
        <v>23062113</v>
      </c>
      <c r="H11" s="60">
        <v>36834127</v>
      </c>
      <c r="I11" s="60">
        <v>36383153</v>
      </c>
      <c r="J11" s="60">
        <v>36383153</v>
      </c>
      <c r="K11" s="60">
        <v>35877799</v>
      </c>
      <c r="L11" s="60">
        <v>42074038</v>
      </c>
      <c r="M11" s="60">
        <v>41900736</v>
      </c>
      <c r="N11" s="60">
        <v>41900736</v>
      </c>
      <c r="O11" s="60"/>
      <c r="P11" s="60"/>
      <c r="Q11" s="60"/>
      <c r="R11" s="60"/>
      <c r="S11" s="60"/>
      <c r="T11" s="60"/>
      <c r="U11" s="60"/>
      <c r="V11" s="60"/>
      <c r="W11" s="60">
        <v>41900736</v>
      </c>
      <c r="X11" s="60">
        <v>21538939</v>
      </c>
      <c r="Y11" s="60">
        <v>20361797</v>
      </c>
      <c r="Z11" s="140">
        <v>94.53</v>
      </c>
      <c r="AA11" s="62">
        <v>43077878</v>
      </c>
    </row>
    <row r="12" spans="1:27" ht="12.75">
      <c r="A12" s="250" t="s">
        <v>56</v>
      </c>
      <c r="B12" s="251"/>
      <c r="C12" s="168">
        <f aca="true" t="shared" si="0" ref="C12:Y12">SUM(C6:C11)</f>
        <v>533748633</v>
      </c>
      <c r="D12" s="168">
        <f>SUM(D6:D11)</f>
        <v>0</v>
      </c>
      <c r="E12" s="72">
        <f t="shared" si="0"/>
        <v>461714258</v>
      </c>
      <c r="F12" s="73">
        <f t="shared" si="0"/>
        <v>461714258</v>
      </c>
      <c r="G12" s="73">
        <f t="shared" si="0"/>
        <v>-224158173</v>
      </c>
      <c r="H12" s="73">
        <f t="shared" si="0"/>
        <v>620494079</v>
      </c>
      <c r="I12" s="73">
        <f t="shared" si="0"/>
        <v>662089834</v>
      </c>
      <c r="J12" s="73">
        <f t="shared" si="0"/>
        <v>662089834</v>
      </c>
      <c r="K12" s="73">
        <f t="shared" si="0"/>
        <v>654014466</v>
      </c>
      <c r="L12" s="73">
        <f t="shared" si="0"/>
        <v>640012122</v>
      </c>
      <c r="M12" s="73">
        <f t="shared" si="0"/>
        <v>730215203</v>
      </c>
      <c r="N12" s="73">
        <f t="shared" si="0"/>
        <v>730215203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730215203</v>
      </c>
      <c r="X12" s="73">
        <f t="shared" si="0"/>
        <v>230857130</v>
      </c>
      <c r="Y12" s="73">
        <f t="shared" si="0"/>
        <v>499358073</v>
      </c>
      <c r="Z12" s="170">
        <f>+IF(X12&lt;&gt;0,+(Y12/X12)*100,0)</f>
        <v>216.30610802447384</v>
      </c>
      <c r="AA12" s="74">
        <f>SUM(AA6:AA11)</f>
        <v>461714258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15414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276636014</v>
      </c>
      <c r="D17" s="155"/>
      <c r="E17" s="59"/>
      <c r="F17" s="60"/>
      <c r="G17" s="60">
        <v>201880806</v>
      </c>
      <c r="H17" s="60">
        <v>208456671</v>
      </c>
      <c r="I17" s="60">
        <v>208456671</v>
      </c>
      <c r="J17" s="60">
        <v>208456671</v>
      </c>
      <c r="K17" s="60">
        <v>208456671</v>
      </c>
      <c r="L17" s="60">
        <v>276636014</v>
      </c>
      <c r="M17" s="60">
        <v>276636014</v>
      </c>
      <c r="N17" s="60">
        <v>276636014</v>
      </c>
      <c r="O17" s="60"/>
      <c r="P17" s="60"/>
      <c r="Q17" s="60"/>
      <c r="R17" s="60"/>
      <c r="S17" s="60"/>
      <c r="T17" s="60"/>
      <c r="U17" s="60"/>
      <c r="V17" s="60"/>
      <c r="W17" s="60">
        <v>276636014</v>
      </c>
      <c r="X17" s="60"/>
      <c r="Y17" s="60">
        <v>276636014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1867016221</v>
      </c>
      <c r="D19" s="155"/>
      <c r="E19" s="59">
        <v>1343968674</v>
      </c>
      <c r="F19" s="60">
        <v>1343968674</v>
      </c>
      <c r="G19" s="60">
        <v>2300850801</v>
      </c>
      <c r="H19" s="60">
        <v>2186534955</v>
      </c>
      <c r="I19" s="60">
        <v>2189343246</v>
      </c>
      <c r="J19" s="60">
        <v>2189343246</v>
      </c>
      <c r="K19" s="60">
        <v>2238201045</v>
      </c>
      <c r="L19" s="60">
        <v>2000626941</v>
      </c>
      <c r="M19" s="60">
        <v>2009901837</v>
      </c>
      <c r="N19" s="60">
        <v>2009901837</v>
      </c>
      <c r="O19" s="60"/>
      <c r="P19" s="60"/>
      <c r="Q19" s="60"/>
      <c r="R19" s="60"/>
      <c r="S19" s="60"/>
      <c r="T19" s="60"/>
      <c r="U19" s="60"/>
      <c r="V19" s="60"/>
      <c r="W19" s="60">
        <v>2009901837</v>
      </c>
      <c r="X19" s="60">
        <v>671984337</v>
      </c>
      <c r="Y19" s="60">
        <v>1337917500</v>
      </c>
      <c r="Z19" s="140">
        <v>199.1</v>
      </c>
      <c r="AA19" s="62">
        <v>1343968674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4408013</v>
      </c>
      <c r="D22" s="155"/>
      <c r="E22" s="59"/>
      <c r="F22" s="60"/>
      <c r="G22" s="60">
        <v>3140691</v>
      </c>
      <c r="H22" s="60">
        <v>5552920</v>
      </c>
      <c r="I22" s="60">
        <v>5552920</v>
      </c>
      <c r="J22" s="60">
        <v>5552920</v>
      </c>
      <c r="K22" s="60">
        <v>5552920</v>
      </c>
      <c r="L22" s="60">
        <v>4225673</v>
      </c>
      <c r="M22" s="60">
        <v>4225673</v>
      </c>
      <c r="N22" s="60">
        <v>4225673</v>
      </c>
      <c r="O22" s="60"/>
      <c r="P22" s="60"/>
      <c r="Q22" s="60"/>
      <c r="R22" s="60"/>
      <c r="S22" s="60"/>
      <c r="T22" s="60"/>
      <c r="U22" s="60"/>
      <c r="V22" s="60"/>
      <c r="W22" s="60">
        <v>4225673</v>
      </c>
      <c r="X22" s="60"/>
      <c r="Y22" s="60">
        <v>4225673</v>
      </c>
      <c r="Z22" s="140"/>
      <c r="AA22" s="62"/>
    </row>
    <row r="23" spans="1:27" ht="12.75">
      <c r="A23" s="249" t="s">
        <v>158</v>
      </c>
      <c r="B23" s="182"/>
      <c r="C23" s="155">
        <v>17452512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2165528174</v>
      </c>
      <c r="D24" s="168">
        <f>SUM(D15:D23)</f>
        <v>0</v>
      </c>
      <c r="E24" s="76">
        <f t="shared" si="1"/>
        <v>1343968674</v>
      </c>
      <c r="F24" s="77">
        <f t="shared" si="1"/>
        <v>1343968674</v>
      </c>
      <c r="G24" s="77">
        <f t="shared" si="1"/>
        <v>2505872298</v>
      </c>
      <c r="H24" s="77">
        <f t="shared" si="1"/>
        <v>2400544546</v>
      </c>
      <c r="I24" s="77">
        <f t="shared" si="1"/>
        <v>2403352837</v>
      </c>
      <c r="J24" s="77">
        <f t="shared" si="1"/>
        <v>2403352837</v>
      </c>
      <c r="K24" s="77">
        <f t="shared" si="1"/>
        <v>2452210636</v>
      </c>
      <c r="L24" s="77">
        <f t="shared" si="1"/>
        <v>2281488628</v>
      </c>
      <c r="M24" s="77">
        <f t="shared" si="1"/>
        <v>2290763524</v>
      </c>
      <c r="N24" s="77">
        <f t="shared" si="1"/>
        <v>2290763524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2290763524</v>
      </c>
      <c r="X24" s="77">
        <f t="shared" si="1"/>
        <v>671984337</v>
      </c>
      <c r="Y24" s="77">
        <f t="shared" si="1"/>
        <v>1618779187</v>
      </c>
      <c r="Z24" s="212">
        <f>+IF(X24&lt;&gt;0,+(Y24/X24)*100,0)</f>
        <v>240.89537476823662</v>
      </c>
      <c r="AA24" s="79">
        <f>SUM(AA15:AA23)</f>
        <v>1343968674</v>
      </c>
    </row>
    <row r="25" spans="1:27" ht="12.75">
      <c r="A25" s="250" t="s">
        <v>159</v>
      </c>
      <c r="B25" s="251"/>
      <c r="C25" s="168">
        <f aca="true" t="shared" si="2" ref="C25:Y25">+C12+C24</f>
        <v>2699276807</v>
      </c>
      <c r="D25" s="168">
        <f>+D12+D24</f>
        <v>0</v>
      </c>
      <c r="E25" s="72">
        <f t="shared" si="2"/>
        <v>1805682932</v>
      </c>
      <c r="F25" s="73">
        <f t="shared" si="2"/>
        <v>1805682932</v>
      </c>
      <c r="G25" s="73">
        <f t="shared" si="2"/>
        <v>2281714125</v>
      </c>
      <c r="H25" s="73">
        <f t="shared" si="2"/>
        <v>3021038625</v>
      </c>
      <c r="I25" s="73">
        <f t="shared" si="2"/>
        <v>3065442671</v>
      </c>
      <c r="J25" s="73">
        <f t="shared" si="2"/>
        <v>3065442671</v>
      </c>
      <c r="K25" s="73">
        <f t="shared" si="2"/>
        <v>3106225102</v>
      </c>
      <c r="L25" s="73">
        <f t="shared" si="2"/>
        <v>2921500750</v>
      </c>
      <c r="M25" s="73">
        <f t="shared" si="2"/>
        <v>3020978727</v>
      </c>
      <c r="N25" s="73">
        <f t="shared" si="2"/>
        <v>3020978727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3020978727</v>
      </c>
      <c r="X25" s="73">
        <f t="shared" si="2"/>
        <v>902841467</v>
      </c>
      <c r="Y25" s="73">
        <f t="shared" si="2"/>
        <v>2118137260</v>
      </c>
      <c r="Z25" s="170">
        <f>+IF(X25&lt;&gt;0,+(Y25/X25)*100,0)</f>
        <v>234.60788382242086</v>
      </c>
      <c r="AA25" s="74">
        <f>+AA12+AA24</f>
        <v>1805682932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579003</v>
      </c>
      <c r="D30" s="155"/>
      <c r="E30" s="59">
        <v>623121</v>
      </c>
      <c r="F30" s="60">
        <v>623121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311561</v>
      </c>
      <c r="Y30" s="60">
        <v>-311561</v>
      </c>
      <c r="Z30" s="140">
        <v>-100</v>
      </c>
      <c r="AA30" s="62">
        <v>623121</v>
      </c>
    </row>
    <row r="31" spans="1:27" ht="12.75">
      <c r="A31" s="249" t="s">
        <v>163</v>
      </c>
      <c r="B31" s="182"/>
      <c r="C31" s="155">
        <v>15400252</v>
      </c>
      <c r="D31" s="155"/>
      <c r="E31" s="59"/>
      <c r="F31" s="60"/>
      <c r="G31" s="60">
        <v>12243857</v>
      </c>
      <c r="H31" s="60">
        <v>17911406</v>
      </c>
      <c r="I31" s="60">
        <v>17911406</v>
      </c>
      <c r="J31" s="60">
        <v>17911406</v>
      </c>
      <c r="K31" s="60">
        <v>17911406</v>
      </c>
      <c r="L31" s="60">
        <v>17911406</v>
      </c>
      <c r="M31" s="60">
        <v>17911406</v>
      </c>
      <c r="N31" s="60">
        <v>17911406</v>
      </c>
      <c r="O31" s="60"/>
      <c r="P31" s="60"/>
      <c r="Q31" s="60"/>
      <c r="R31" s="60"/>
      <c r="S31" s="60"/>
      <c r="T31" s="60"/>
      <c r="U31" s="60"/>
      <c r="V31" s="60"/>
      <c r="W31" s="60">
        <v>17911406</v>
      </c>
      <c r="X31" s="60"/>
      <c r="Y31" s="60">
        <v>17911406</v>
      </c>
      <c r="Z31" s="140"/>
      <c r="AA31" s="62"/>
    </row>
    <row r="32" spans="1:27" ht="12.75">
      <c r="A32" s="249" t="s">
        <v>164</v>
      </c>
      <c r="B32" s="182"/>
      <c r="C32" s="155">
        <v>207647579</v>
      </c>
      <c r="D32" s="155"/>
      <c r="E32" s="59">
        <v>213368363</v>
      </c>
      <c r="F32" s="60">
        <v>213368363</v>
      </c>
      <c r="G32" s="60">
        <v>198302991</v>
      </c>
      <c r="H32" s="60">
        <v>128400776</v>
      </c>
      <c r="I32" s="60">
        <v>161341065</v>
      </c>
      <c r="J32" s="60">
        <v>161341065</v>
      </c>
      <c r="K32" s="60">
        <v>171197327</v>
      </c>
      <c r="L32" s="60">
        <v>180596662</v>
      </c>
      <c r="M32" s="60">
        <v>204389009</v>
      </c>
      <c r="N32" s="60">
        <v>204389009</v>
      </c>
      <c r="O32" s="60"/>
      <c r="P32" s="60"/>
      <c r="Q32" s="60"/>
      <c r="R32" s="60"/>
      <c r="S32" s="60"/>
      <c r="T32" s="60"/>
      <c r="U32" s="60"/>
      <c r="V32" s="60"/>
      <c r="W32" s="60">
        <v>204389009</v>
      </c>
      <c r="X32" s="60">
        <v>106684182</v>
      </c>
      <c r="Y32" s="60">
        <v>97704827</v>
      </c>
      <c r="Z32" s="140">
        <v>91.58</v>
      </c>
      <c r="AA32" s="62">
        <v>213368363</v>
      </c>
    </row>
    <row r="33" spans="1:27" ht="12.75">
      <c r="A33" s="249" t="s">
        <v>165</v>
      </c>
      <c r="B33" s="182"/>
      <c r="C33" s="155">
        <v>2743444</v>
      </c>
      <c r="D33" s="155"/>
      <c r="E33" s="59">
        <v>598554</v>
      </c>
      <c r="F33" s="60">
        <v>598554</v>
      </c>
      <c r="G33" s="60"/>
      <c r="H33" s="60">
        <v>2023547</v>
      </c>
      <c r="I33" s="60">
        <v>2023547</v>
      </c>
      <c r="J33" s="60">
        <v>2023547</v>
      </c>
      <c r="K33" s="60">
        <v>2023547</v>
      </c>
      <c r="L33" s="60">
        <v>2023547</v>
      </c>
      <c r="M33" s="60">
        <v>2023547</v>
      </c>
      <c r="N33" s="60">
        <v>2023547</v>
      </c>
      <c r="O33" s="60"/>
      <c r="P33" s="60"/>
      <c r="Q33" s="60"/>
      <c r="R33" s="60"/>
      <c r="S33" s="60"/>
      <c r="T33" s="60"/>
      <c r="U33" s="60"/>
      <c r="V33" s="60"/>
      <c r="W33" s="60">
        <v>2023547</v>
      </c>
      <c r="X33" s="60">
        <v>299277</v>
      </c>
      <c r="Y33" s="60">
        <v>1724270</v>
      </c>
      <c r="Z33" s="140">
        <v>576.15</v>
      </c>
      <c r="AA33" s="62">
        <v>598554</v>
      </c>
    </row>
    <row r="34" spans="1:27" ht="12.75">
      <c r="A34" s="250" t="s">
        <v>58</v>
      </c>
      <c r="B34" s="251"/>
      <c r="C34" s="168">
        <f aca="true" t="shared" si="3" ref="C34:Y34">SUM(C29:C33)</f>
        <v>226370278</v>
      </c>
      <c r="D34" s="168">
        <f>SUM(D29:D33)</f>
        <v>0</v>
      </c>
      <c r="E34" s="72">
        <f t="shared" si="3"/>
        <v>214590038</v>
      </c>
      <c r="F34" s="73">
        <f t="shared" si="3"/>
        <v>214590038</v>
      </c>
      <c r="G34" s="73">
        <f t="shared" si="3"/>
        <v>210546848</v>
      </c>
      <c r="H34" s="73">
        <f t="shared" si="3"/>
        <v>148335729</v>
      </c>
      <c r="I34" s="73">
        <f t="shared" si="3"/>
        <v>181276018</v>
      </c>
      <c r="J34" s="73">
        <f t="shared" si="3"/>
        <v>181276018</v>
      </c>
      <c r="K34" s="73">
        <f t="shared" si="3"/>
        <v>191132280</v>
      </c>
      <c r="L34" s="73">
        <f t="shared" si="3"/>
        <v>200531615</v>
      </c>
      <c r="M34" s="73">
        <f t="shared" si="3"/>
        <v>224323962</v>
      </c>
      <c r="N34" s="73">
        <f t="shared" si="3"/>
        <v>224323962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224323962</v>
      </c>
      <c r="X34" s="73">
        <f t="shared" si="3"/>
        <v>107295020</v>
      </c>
      <c r="Y34" s="73">
        <f t="shared" si="3"/>
        <v>117028942</v>
      </c>
      <c r="Z34" s="170">
        <f>+IF(X34&lt;&gt;0,+(Y34/X34)*100,0)</f>
        <v>109.07210977732238</v>
      </c>
      <c r="AA34" s="74">
        <f>SUM(AA29:AA33)</f>
        <v>214590038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6166271</v>
      </c>
      <c r="D37" s="155"/>
      <c r="E37" s="59">
        <v>5543149</v>
      </c>
      <c r="F37" s="60">
        <v>5543149</v>
      </c>
      <c r="G37" s="60">
        <v>90464784</v>
      </c>
      <c r="H37" s="60">
        <v>34867268</v>
      </c>
      <c r="I37" s="60">
        <v>34731151</v>
      </c>
      <c r="J37" s="60">
        <v>34731151</v>
      </c>
      <c r="K37" s="60">
        <v>34702247</v>
      </c>
      <c r="L37" s="60">
        <v>34672199</v>
      </c>
      <c r="M37" s="60">
        <v>34642839</v>
      </c>
      <c r="N37" s="60">
        <v>34642839</v>
      </c>
      <c r="O37" s="60"/>
      <c r="P37" s="60"/>
      <c r="Q37" s="60"/>
      <c r="R37" s="60"/>
      <c r="S37" s="60"/>
      <c r="T37" s="60"/>
      <c r="U37" s="60"/>
      <c r="V37" s="60"/>
      <c r="W37" s="60">
        <v>34642839</v>
      </c>
      <c r="X37" s="60">
        <v>2771575</v>
      </c>
      <c r="Y37" s="60">
        <v>31871264</v>
      </c>
      <c r="Z37" s="140">
        <v>1149.93</v>
      </c>
      <c r="AA37" s="62">
        <v>5543149</v>
      </c>
    </row>
    <row r="38" spans="1:27" ht="12.75">
      <c r="A38" s="249" t="s">
        <v>165</v>
      </c>
      <c r="B38" s="182"/>
      <c r="C38" s="155">
        <v>85092674</v>
      </c>
      <c r="D38" s="155"/>
      <c r="E38" s="59">
        <v>7866026</v>
      </c>
      <c r="F38" s="60">
        <v>7866026</v>
      </c>
      <c r="G38" s="60"/>
      <c r="H38" s="60">
        <v>56190480</v>
      </c>
      <c r="I38" s="60">
        <v>56190480</v>
      </c>
      <c r="J38" s="60">
        <v>56190480</v>
      </c>
      <c r="K38" s="60">
        <v>56190480</v>
      </c>
      <c r="L38" s="60">
        <v>56190480</v>
      </c>
      <c r="M38" s="60">
        <v>56190480</v>
      </c>
      <c r="N38" s="60">
        <v>56190480</v>
      </c>
      <c r="O38" s="60"/>
      <c r="P38" s="60"/>
      <c r="Q38" s="60"/>
      <c r="R38" s="60"/>
      <c r="S38" s="60"/>
      <c r="T38" s="60"/>
      <c r="U38" s="60"/>
      <c r="V38" s="60"/>
      <c r="W38" s="60">
        <v>56190480</v>
      </c>
      <c r="X38" s="60">
        <v>3933013</v>
      </c>
      <c r="Y38" s="60">
        <v>52257467</v>
      </c>
      <c r="Z38" s="140">
        <v>1328.69</v>
      </c>
      <c r="AA38" s="62">
        <v>7866026</v>
      </c>
    </row>
    <row r="39" spans="1:27" ht="12.75">
      <c r="A39" s="250" t="s">
        <v>59</v>
      </c>
      <c r="B39" s="253"/>
      <c r="C39" s="168">
        <f aca="true" t="shared" si="4" ref="C39:Y39">SUM(C37:C38)</f>
        <v>91258945</v>
      </c>
      <c r="D39" s="168">
        <f>SUM(D37:D38)</f>
        <v>0</v>
      </c>
      <c r="E39" s="76">
        <f t="shared" si="4"/>
        <v>13409175</v>
      </c>
      <c r="F39" s="77">
        <f t="shared" si="4"/>
        <v>13409175</v>
      </c>
      <c r="G39" s="77">
        <f t="shared" si="4"/>
        <v>90464784</v>
      </c>
      <c r="H39" s="77">
        <f t="shared" si="4"/>
        <v>91057748</v>
      </c>
      <c r="I39" s="77">
        <f t="shared" si="4"/>
        <v>90921631</v>
      </c>
      <c r="J39" s="77">
        <f t="shared" si="4"/>
        <v>90921631</v>
      </c>
      <c r="K39" s="77">
        <f t="shared" si="4"/>
        <v>90892727</v>
      </c>
      <c r="L39" s="77">
        <f t="shared" si="4"/>
        <v>90862679</v>
      </c>
      <c r="M39" s="77">
        <f t="shared" si="4"/>
        <v>90833319</v>
      </c>
      <c r="N39" s="77">
        <f t="shared" si="4"/>
        <v>90833319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90833319</v>
      </c>
      <c r="X39" s="77">
        <f t="shared" si="4"/>
        <v>6704588</v>
      </c>
      <c r="Y39" s="77">
        <f t="shared" si="4"/>
        <v>84128731</v>
      </c>
      <c r="Z39" s="212">
        <f>+IF(X39&lt;&gt;0,+(Y39/X39)*100,0)</f>
        <v>1254.7934489039444</v>
      </c>
      <c r="AA39" s="79">
        <f>SUM(AA37:AA38)</f>
        <v>13409175</v>
      </c>
    </row>
    <row r="40" spans="1:27" ht="12.75">
      <c r="A40" s="250" t="s">
        <v>167</v>
      </c>
      <c r="B40" s="251"/>
      <c r="C40" s="168">
        <f aca="true" t="shared" si="5" ref="C40:Y40">+C34+C39</f>
        <v>317629223</v>
      </c>
      <c r="D40" s="168">
        <f>+D34+D39</f>
        <v>0</v>
      </c>
      <c r="E40" s="72">
        <f t="shared" si="5"/>
        <v>227999213</v>
      </c>
      <c r="F40" s="73">
        <f t="shared" si="5"/>
        <v>227999213</v>
      </c>
      <c r="G40" s="73">
        <f t="shared" si="5"/>
        <v>301011632</v>
      </c>
      <c r="H40" s="73">
        <f t="shared" si="5"/>
        <v>239393477</v>
      </c>
      <c r="I40" s="73">
        <f t="shared" si="5"/>
        <v>272197649</v>
      </c>
      <c r="J40" s="73">
        <f t="shared" si="5"/>
        <v>272197649</v>
      </c>
      <c r="K40" s="73">
        <f t="shared" si="5"/>
        <v>282025007</v>
      </c>
      <c r="L40" s="73">
        <f t="shared" si="5"/>
        <v>291394294</v>
      </c>
      <c r="M40" s="73">
        <f t="shared" si="5"/>
        <v>315157281</v>
      </c>
      <c r="N40" s="73">
        <f t="shared" si="5"/>
        <v>315157281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315157281</v>
      </c>
      <c r="X40" s="73">
        <f t="shared" si="5"/>
        <v>113999608</v>
      </c>
      <c r="Y40" s="73">
        <f t="shared" si="5"/>
        <v>201157673</v>
      </c>
      <c r="Z40" s="170">
        <f>+IF(X40&lt;&gt;0,+(Y40/X40)*100,0)</f>
        <v>176.4547058793395</v>
      </c>
      <c r="AA40" s="74">
        <f>+AA34+AA39</f>
        <v>227999213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2381647584</v>
      </c>
      <c r="D42" s="257">
        <f>+D25-D40</f>
        <v>0</v>
      </c>
      <c r="E42" s="258">
        <f t="shared" si="6"/>
        <v>1577683719</v>
      </c>
      <c r="F42" s="259">
        <f t="shared" si="6"/>
        <v>1577683719</v>
      </c>
      <c r="G42" s="259">
        <f t="shared" si="6"/>
        <v>1980702493</v>
      </c>
      <c r="H42" s="259">
        <f t="shared" si="6"/>
        <v>2781645148</v>
      </c>
      <c r="I42" s="259">
        <f t="shared" si="6"/>
        <v>2793245022</v>
      </c>
      <c r="J42" s="259">
        <f t="shared" si="6"/>
        <v>2793245022</v>
      </c>
      <c r="K42" s="259">
        <f t="shared" si="6"/>
        <v>2824200095</v>
      </c>
      <c r="L42" s="259">
        <f t="shared" si="6"/>
        <v>2630106456</v>
      </c>
      <c r="M42" s="259">
        <f t="shared" si="6"/>
        <v>2705821446</v>
      </c>
      <c r="N42" s="259">
        <f t="shared" si="6"/>
        <v>2705821446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2705821446</v>
      </c>
      <c r="X42" s="259">
        <f t="shared" si="6"/>
        <v>788841859</v>
      </c>
      <c r="Y42" s="259">
        <f t="shared" si="6"/>
        <v>1916979587</v>
      </c>
      <c r="Z42" s="260">
        <f>+IF(X42&lt;&gt;0,+(Y42/X42)*100,0)</f>
        <v>243.01189967658652</v>
      </c>
      <c r="AA42" s="261">
        <f>+AA25-AA40</f>
        <v>1577683719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2351241085</v>
      </c>
      <c r="D45" s="155"/>
      <c r="E45" s="59">
        <v>1549409577</v>
      </c>
      <c r="F45" s="60">
        <v>1549409577</v>
      </c>
      <c r="G45" s="60">
        <v>1964368727</v>
      </c>
      <c r="H45" s="60">
        <v>2763115685</v>
      </c>
      <c r="I45" s="60">
        <v>2774651926</v>
      </c>
      <c r="J45" s="60">
        <v>2774651926</v>
      </c>
      <c r="K45" s="60">
        <v>2805555259</v>
      </c>
      <c r="L45" s="60">
        <v>2611397406</v>
      </c>
      <c r="M45" s="60">
        <v>2687049203</v>
      </c>
      <c r="N45" s="60">
        <v>2687049203</v>
      </c>
      <c r="O45" s="60"/>
      <c r="P45" s="60"/>
      <c r="Q45" s="60"/>
      <c r="R45" s="60"/>
      <c r="S45" s="60"/>
      <c r="T45" s="60"/>
      <c r="U45" s="60"/>
      <c r="V45" s="60"/>
      <c r="W45" s="60">
        <v>2687049203</v>
      </c>
      <c r="X45" s="60">
        <v>774704789</v>
      </c>
      <c r="Y45" s="60">
        <v>1912344414</v>
      </c>
      <c r="Z45" s="139">
        <v>246.85</v>
      </c>
      <c r="AA45" s="62">
        <v>1549409577</v>
      </c>
    </row>
    <row r="46" spans="1:27" ht="12.75">
      <c r="A46" s="249" t="s">
        <v>171</v>
      </c>
      <c r="B46" s="182"/>
      <c r="C46" s="155">
        <v>30406499</v>
      </c>
      <c r="D46" s="155"/>
      <c r="E46" s="59">
        <v>28274142</v>
      </c>
      <c r="F46" s="60">
        <v>28274142</v>
      </c>
      <c r="G46" s="60">
        <v>16333766</v>
      </c>
      <c r="H46" s="60">
        <v>18529463</v>
      </c>
      <c r="I46" s="60">
        <v>18593096</v>
      </c>
      <c r="J46" s="60">
        <v>18593096</v>
      </c>
      <c r="K46" s="60">
        <v>18644836</v>
      </c>
      <c r="L46" s="60">
        <v>18709050</v>
      </c>
      <c r="M46" s="60">
        <v>18772243</v>
      </c>
      <c r="N46" s="60">
        <v>18772243</v>
      </c>
      <c r="O46" s="60"/>
      <c r="P46" s="60"/>
      <c r="Q46" s="60"/>
      <c r="R46" s="60"/>
      <c r="S46" s="60"/>
      <c r="T46" s="60"/>
      <c r="U46" s="60"/>
      <c r="V46" s="60"/>
      <c r="W46" s="60">
        <v>18772243</v>
      </c>
      <c r="X46" s="60">
        <v>14137071</v>
      </c>
      <c r="Y46" s="60">
        <v>4635172</v>
      </c>
      <c r="Z46" s="139">
        <v>32.79</v>
      </c>
      <c r="AA46" s="62">
        <v>28274142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2381647584</v>
      </c>
      <c r="D48" s="217">
        <f>SUM(D45:D47)</f>
        <v>0</v>
      </c>
      <c r="E48" s="264">
        <f t="shared" si="7"/>
        <v>1577683719</v>
      </c>
      <c r="F48" s="219">
        <f t="shared" si="7"/>
        <v>1577683719</v>
      </c>
      <c r="G48" s="219">
        <f t="shared" si="7"/>
        <v>1980702493</v>
      </c>
      <c r="H48" s="219">
        <f t="shared" si="7"/>
        <v>2781645148</v>
      </c>
      <c r="I48" s="219">
        <f t="shared" si="7"/>
        <v>2793245022</v>
      </c>
      <c r="J48" s="219">
        <f t="shared" si="7"/>
        <v>2793245022</v>
      </c>
      <c r="K48" s="219">
        <f t="shared" si="7"/>
        <v>2824200095</v>
      </c>
      <c r="L48" s="219">
        <f t="shared" si="7"/>
        <v>2630106456</v>
      </c>
      <c r="M48" s="219">
        <f t="shared" si="7"/>
        <v>2705821446</v>
      </c>
      <c r="N48" s="219">
        <f t="shared" si="7"/>
        <v>2705821446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2705821446</v>
      </c>
      <c r="X48" s="219">
        <f t="shared" si="7"/>
        <v>788841860</v>
      </c>
      <c r="Y48" s="219">
        <f t="shared" si="7"/>
        <v>1916979586</v>
      </c>
      <c r="Z48" s="265">
        <f>+IF(X48&lt;&gt;0,+(Y48/X48)*100,0)</f>
        <v>243.0118992417568</v>
      </c>
      <c r="AA48" s="232">
        <f>SUM(AA45:AA47)</f>
        <v>1577683719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154854810</v>
      </c>
      <c r="F6" s="60">
        <v>154854810</v>
      </c>
      <c r="G6" s="60">
        <v>18121890</v>
      </c>
      <c r="H6" s="60">
        <v>18903063</v>
      </c>
      <c r="I6" s="60">
        <v>23809312</v>
      </c>
      <c r="J6" s="60">
        <v>60834265</v>
      </c>
      <c r="K6" s="60">
        <v>18734205</v>
      </c>
      <c r="L6" s="60">
        <v>16982006</v>
      </c>
      <c r="M6" s="60">
        <v>17440862</v>
      </c>
      <c r="N6" s="60">
        <v>53157073</v>
      </c>
      <c r="O6" s="60"/>
      <c r="P6" s="60"/>
      <c r="Q6" s="60"/>
      <c r="R6" s="60"/>
      <c r="S6" s="60"/>
      <c r="T6" s="60"/>
      <c r="U6" s="60"/>
      <c r="V6" s="60"/>
      <c r="W6" s="60">
        <v>113991338</v>
      </c>
      <c r="X6" s="60">
        <v>70388550</v>
      </c>
      <c r="Y6" s="60">
        <v>43602788</v>
      </c>
      <c r="Z6" s="140">
        <v>61.95</v>
      </c>
      <c r="AA6" s="62">
        <v>154854810</v>
      </c>
    </row>
    <row r="7" spans="1:27" ht="12.75">
      <c r="A7" s="249" t="s">
        <v>32</v>
      </c>
      <c r="B7" s="182"/>
      <c r="C7" s="155">
        <v>461539093</v>
      </c>
      <c r="D7" s="155"/>
      <c r="E7" s="59">
        <v>337831234</v>
      </c>
      <c r="F7" s="60">
        <v>337831234</v>
      </c>
      <c r="G7" s="60">
        <v>38787397</v>
      </c>
      <c r="H7" s="60">
        <v>44956495</v>
      </c>
      <c r="I7" s="60">
        <v>33819516</v>
      </c>
      <c r="J7" s="60">
        <v>117563408</v>
      </c>
      <c r="K7" s="60"/>
      <c r="L7" s="60">
        <v>-4420031</v>
      </c>
      <c r="M7" s="60">
        <v>31163215</v>
      </c>
      <c r="N7" s="60">
        <v>26743184</v>
      </c>
      <c r="O7" s="60"/>
      <c r="P7" s="60"/>
      <c r="Q7" s="60"/>
      <c r="R7" s="60"/>
      <c r="S7" s="60"/>
      <c r="T7" s="60"/>
      <c r="U7" s="60"/>
      <c r="V7" s="60"/>
      <c r="W7" s="60">
        <v>144306592</v>
      </c>
      <c r="X7" s="60">
        <v>168372348</v>
      </c>
      <c r="Y7" s="60">
        <v>-24065756</v>
      </c>
      <c r="Z7" s="140">
        <v>-14.29</v>
      </c>
      <c r="AA7" s="62">
        <v>337831234</v>
      </c>
    </row>
    <row r="8" spans="1:27" ht="12.75">
      <c r="A8" s="249" t="s">
        <v>178</v>
      </c>
      <c r="B8" s="182"/>
      <c r="C8" s="155">
        <v>5363872</v>
      </c>
      <c r="D8" s="155"/>
      <c r="E8" s="59">
        <v>17919806</v>
      </c>
      <c r="F8" s="60">
        <v>17919806</v>
      </c>
      <c r="G8" s="60">
        <v>2719231</v>
      </c>
      <c r="H8" s="60">
        <v>2943026</v>
      </c>
      <c r="I8" s="60">
        <v>3036369</v>
      </c>
      <c r="J8" s="60">
        <v>8698626</v>
      </c>
      <c r="K8" s="60"/>
      <c r="L8" s="60">
        <v>3274971</v>
      </c>
      <c r="M8" s="60">
        <v>3238678</v>
      </c>
      <c r="N8" s="60">
        <v>6513649</v>
      </c>
      <c r="O8" s="60"/>
      <c r="P8" s="60"/>
      <c r="Q8" s="60"/>
      <c r="R8" s="60"/>
      <c r="S8" s="60"/>
      <c r="T8" s="60"/>
      <c r="U8" s="60"/>
      <c r="V8" s="60"/>
      <c r="W8" s="60">
        <v>15212275</v>
      </c>
      <c r="X8" s="60">
        <v>8583122</v>
      </c>
      <c r="Y8" s="60">
        <v>6629153</v>
      </c>
      <c r="Z8" s="140">
        <v>77.23</v>
      </c>
      <c r="AA8" s="62">
        <v>17919806</v>
      </c>
    </row>
    <row r="9" spans="1:27" ht="12.75">
      <c r="A9" s="249" t="s">
        <v>179</v>
      </c>
      <c r="B9" s="182"/>
      <c r="C9" s="155">
        <v>328666601</v>
      </c>
      <c r="D9" s="155"/>
      <c r="E9" s="59">
        <v>229308000</v>
      </c>
      <c r="F9" s="60">
        <v>229308000</v>
      </c>
      <c r="G9" s="60"/>
      <c r="H9" s="60">
        <v>86111000</v>
      </c>
      <c r="I9" s="60"/>
      <c r="J9" s="60">
        <v>86111000</v>
      </c>
      <c r="K9" s="60"/>
      <c r="L9" s="60"/>
      <c r="M9" s="60">
        <v>68888000</v>
      </c>
      <c r="N9" s="60">
        <v>68888000</v>
      </c>
      <c r="O9" s="60"/>
      <c r="P9" s="60"/>
      <c r="Q9" s="60"/>
      <c r="R9" s="60"/>
      <c r="S9" s="60"/>
      <c r="T9" s="60"/>
      <c r="U9" s="60"/>
      <c r="V9" s="60"/>
      <c r="W9" s="60">
        <v>154999000</v>
      </c>
      <c r="X9" s="60">
        <v>108654000</v>
      </c>
      <c r="Y9" s="60">
        <v>46345000</v>
      </c>
      <c r="Z9" s="140">
        <v>42.65</v>
      </c>
      <c r="AA9" s="62">
        <v>229308000</v>
      </c>
    </row>
    <row r="10" spans="1:27" ht="12.75">
      <c r="A10" s="249" t="s">
        <v>180</v>
      </c>
      <c r="B10" s="182"/>
      <c r="C10" s="155"/>
      <c r="D10" s="155"/>
      <c r="E10" s="59">
        <v>91987000</v>
      </c>
      <c r="F10" s="60">
        <v>91987000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45993498</v>
      </c>
      <c r="Y10" s="60">
        <v>-45993498</v>
      </c>
      <c r="Z10" s="140">
        <v>-100</v>
      </c>
      <c r="AA10" s="62">
        <v>91987000</v>
      </c>
    </row>
    <row r="11" spans="1:27" ht="12.75">
      <c r="A11" s="249" t="s">
        <v>181</v>
      </c>
      <c r="B11" s="182"/>
      <c r="C11" s="155">
        <v>15236453</v>
      </c>
      <c r="D11" s="155"/>
      <c r="E11" s="59">
        <v>12520900</v>
      </c>
      <c r="F11" s="60">
        <v>12520900</v>
      </c>
      <c r="G11" s="60">
        <v>1486356</v>
      </c>
      <c r="H11" s="60">
        <v>1707074</v>
      </c>
      <c r="I11" s="60">
        <v>1624811</v>
      </c>
      <c r="J11" s="60">
        <v>4818241</v>
      </c>
      <c r="K11" s="60">
        <v>485053</v>
      </c>
      <c r="L11" s="60">
        <v>1449764</v>
      </c>
      <c r="M11" s="60">
        <v>1287118</v>
      </c>
      <c r="N11" s="60">
        <v>3221935</v>
      </c>
      <c r="O11" s="60"/>
      <c r="P11" s="60"/>
      <c r="Q11" s="60"/>
      <c r="R11" s="60"/>
      <c r="S11" s="60"/>
      <c r="T11" s="60"/>
      <c r="U11" s="60"/>
      <c r="V11" s="60"/>
      <c r="W11" s="60">
        <v>8040176</v>
      </c>
      <c r="X11" s="60">
        <v>6260450</v>
      </c>
      <c r="Y11" s="60">
        <v>1779726</v>
      </c>
      <c r="Z11" s="140">
        <v>28.43</v>
      </c>
      <c r="AA11" s="62">
        <v>12520900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-717549630</v>
      </c>
      <c r="D14" s="155"/>
      <c r="E14" s="59">
        <v>-741441200</v>
      </c>
      <c r="F14" s="60">
        <v>-741441200</v>
      </c>
      <c r="G14" s="60">
        <v>-33789864</v>
      </c>
      <c r="H14" s="60">
        <v>-6951036</v>
      </c>
      <c r="I14" s="60">
        <v>-63920637</v>
      </c>
      <c r="J14" s="60">
        <v>-104661537</v>
      </c>
      <c r="K14" s="60">
        <v>-17613112</v>
      </c>
      <c r="L14" s="60">
        <v>-51058856</v>
      </c>
      <c r="M14" s="60">
        <v>-55854436</v>
      </c>
      <c r="N14" s="60">
        <v>-124526404</v>
      </c>
      <c r="O14" s="60"/>
      <c r="P14" s="60"/>
      <c r="Q14" s="60"/>
      <c r="R14" s="60"/>
      <c r="S14" s="60"/>
      <c r="T14" s="60"/>
      <c r="U14" s="60"/>
      <c r="V14" s="60"/>
      <c r="W14" s="60">
        <v>-229187941</v>
      </c>
      <c r="X14" s="60">
        <v>-370664000</v>
      </c>
      <c r="Y14" s="60">
        <v>141476059</v>
      </c>
      <c r="Z14" s="140">
        <v>-38.17</v>
      </c>
      <c r="AA14" s="62">
        <v>-741441200</v>
      </c>
    </row>
    <row r="15" spans="1:27" ht="12.75">
      <c r="A15" s="249" t="s">
        <v>40</v>
      </c>
      <c r="B15" s="182"/>
      <c r="C15" s="155">
        <v>-513446</v>
      </c>
      <c r="D15" s="155"/>
      <c r="E15" s="59">
        <v>-491826</v>
      </c>
      <c r="F15" s="60">
        <v>-491826</v>
      </c>
      <c r="G15" s="60">
        <v>-29411</v>
      </c>
      <c r="H15" s="60">
        <v>-29211</v>
      </c>
      <c r="I15" s="60">
        <v>-100860</v>
      </c>
      <c r="J15" s="60">
        <v>-159482</v>
      </c>
      <c r="K15" s="60">
        <v>-28762</v>
      </c>
      <c r="L15" s="60">
        <v>-27618</v>
      </c>
      <c r="M15" s="60">
        <v>-28307</v>
      </c>
      <c r="N15" s="60">
        <v>-84687</v>
      </c>
      <c r="O15" s="60"/>
      <c r="P15" s="60"/>
      <c r="Q15" s="60"/>
      <c r="R15" s="60"/>
      <c r="S15" s="60"/>
      <c r="T15" s="60"/>
      <c r="U15" s="60"/>
      <c r="V15" s="60"/>
      <c r="W15" s="60">
        <v>-244169</v>
      </c>
      <c r="X15" s="60">
        <v>-246000</v>
      </c>
      <c r="Y15" s="60">
        <v>1831</v>
      </c>
      <c r="Z15" s="140">
        <v>-0.74</v>
      </c>
      <c r="AA15" s="62">
        <v>-491826</v>
      </c>
    </row>
    <row r="16" spans="1:27" ht="12.75">
      <c r="A16" s="249" t="s">
        <v>42</v>
      </c>
      <c r="B16" s="182"/>
      <c r="C16" s="155"/>
      <c r="D16" s="155"/>
      <c r="E16" s="59">
        <v>-9702440</v>
      </c>
      <c r="F16" s="60">
        <v>-9702440</v>
      </c>
      <c r="G16" s="60">
        <v>-649833</v>
      </c>
      <c r="H16" s="60"/>
      <c r="I16" s="60"/>
      <c r="J16" s="60">
        <v>-649833</v>
      </c>
      <c r="K16" s="60"/>
      <c r="L16" s="60">
        <v>-2721498</v>
      </c>
      <c r="M16" s="60"/>
      <c r="N16" s="60">
        <v>-2721498</v>
      </c>
      <c r="O16" s="60"/>
      <c r="P16" s="60"/>
      <c r="Q16" s="60"/>
      <c r="R16" s="60"/>
      <c r="S16" s="60"/>
      <c r="T16" s="60"/>
      <c r="U16" s="60"/>
      <c r="V16" s="60"/>
      <c r="W16" s="60">
        <v>-3371331</v>
      </c>
      <c r="X16" s="60">
        <v>-4848000</v>
      </c>
      <c r="Y16" s="60">
        <v>1476669</v>
      </c>
      <c r="Z16" s="140">
        <v>-30.46</v>
      </c>
      <c r="AA16" s="62">
        <v>-9702440</v>
      </c>
    </row>
    <row r="17" spans="1:27" ht="12.75">
      <c r="A17" s="250" t="s">
        <v>185</v>
      </c>
      <c r="B17" s="251"/>
      <c r="C17" s="168">
        <f aca="true" t="shared" si="0" ref="C17:Y17">SUM(C6:C16)</f>
        <v>92742943</v>
      </c>
      <c r="D17" s="168">
        <f t="shared" si="0"/>
        <v>0</v>
      </c>
      <c r="E17" s="72">
        <f t="shared" si="0"/>
        <v>92786284</v>
      </c>
      <c r="F17" s="73">
        <f t="shared" si="0"/>
        <v>92786284</v>
      </c>
      <c r="G17" s="73">
        <f t="shared" si="0"/>
        <v>26645766</v>
      </c>
      <c r="H17" s="73">
        <f t="shared" si="0"/>
        <v>147640411</v>
      </c>
      <c r="I17" s="73">
        <f t="shared" si="0"/>
        <v>-1731489</v>
      </c>
      <c r="J17" s="73">
        <f t="shared" si="0"/>
        <v>172554688</v>
      </c>
      <c r="K17" s="73">
        <f t="shared" si="0"/>
        <v>1577384</v>
      </c>
      <c r="L17" s="73">
        <f t="shared" si="0"/>
        <v>-36521262</v>
      </c>
      <c r="M17" s="73">
        <f t="shared" si="0"/>
        <v>66135130</v>
      </c>
      <c r="N17" s="73">
        <f t="shared" si="0"/>
        <v>31191252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203745940</v>
      </c>
      <c r="X17" s="73">
        <f t="shared" si="0"/>
        <v>32493968</v>
      </c>
      <c r="Y17" s="73">
        <f t="shared" si="0"/>
        <v>171251972</v>
      </c>
      <c r="Z17" s="170">
        <f>+IF(X17&lt;&gt;0,+(Y17/X17)*100,0)</f>
        <v>527.0269608193126</v>
      </c>
      <c r="AA17" s="74">
        <f>SUM(AA6:AA16)</f>
        <v>92786284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>
        <v>-1507479</v>
      </c>
      <c r="I21" s="159"/>
      <c r="J21" s="60">
        <v>-1507479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-1507479</v>
      </c>
      <c r="X21" s="60"/>
      <c r="Y21" s="159">
        <v>-1507479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-30283451</v>
      </c>
      <c r="H24" s="60"/>
      <c r="I24" s="60"/>
      <c r="J24" s="60">
        <v>-30283451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-30283451</v>
      </c>
      <c r="X24" s="60"/>
      <c r="Y24" s="60">
        <v>-30283451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-80147697</v>
      </c>
      <c r="D26" s="155"/>
      <c r="E26" s="59">
        <v>-127846863</v>
      </c>
      <c r="F26" s="60">
        <v>-127846863</v>
      </c>
      <c r="G26" s="60">
        <v>-1792004</v>
      </c>
      <c r="H26" s="60">
        <v>-30937803</v>
      </c>
      <c r="I26" s="60">
        <v>-545871</v>
      </c>
      <c r="J26" s="60">
        <v>-33275678</v>
      </c>
      <c r="K26" s="60">
        <v>-4562967</v>
      </c>
      <c r="L26" s="60">
        <v>-13809289</v>
      </c>
      <c r="M26" s="60">
        <v>-9258610</v>
      </c>
      <c r="N26" s="60">
        <v>-27630866</v>
      </c>
      <c r="O26" s="60"/>
      <c r="P26" s="60"/>
      <c r="Q26" s="60"/>
      <c r="R26" s="60"/>
      <c r="S26" s="60"/>
      <c r="T26" s="60"/>
      <c r="U26" s="60"/>
      <c r="V26" s="60"/>
      <c r="W26" s="60">
        <v>-60906544</v>
      </c>
      <c r="X26" s="60">
        <v>-63923430</v>
      </c>
      <c r="Y26" s="60">
        <v>3016886</v>
      </c>
      <c r="Z26" s="140">
        <v>-4.72</v>
      </c>
      <c r="AA26" s="62">
        <v>-127846863</v>
      </c>
    </row>
    <row r="27" spans="1:27" ht="12.75">
      <c r="A27" s="250" t="s">
        <v>192</v>
      </c>
      <c r="B27" s="251"/>
      <c r="C27" s="168">
        <f aca="true" t="shared" si="1" ref="C27:Y27">SUM(C21:C26)</f>
        <v>-80147697</v>
      </c>
      <c r="D27" s="168">
        <f>SUM(D21:D26)</f>
        <v>0</v>
      </c>
      <c r="E27" s="72">
        <f t="shared" si="1"/>
        <v>-127846863</v>
      </c>
      <c r="F27" s="73">
        <f t="shared" si="1"/>
        <v>-127846863</v>
      </c>
      <c r="G27" s="73">
        <f t="shared" si="1"/>
        <v>-32075455</v>
      </c>
      <c r="H27" s="73">
        <f t="shared" si="1"/>
        <v>-32445282</v>
      </c>
      <c r="I27" s="73">
        <f t="shared" si="1"/>
        <v>-545871</v>
      </c>
      <c r="J27" s="73">
        <f t="shared" si="1"/>
        <v>-65066608</v>
      </c>
      <c r="K27" s="73">
        <f t="shared" si="1"/>
        <v>-4562967</v>
      </c>
      <c r="L27" s="73">
        <f t="shared" si="1"/>
        <v>-13809289</v>
      </c>
      <c r="M27" s="73">
        <f t="shared" si="1"/>
        <v>-9258610</v>
      </c>
      <c r="N27" s="73">
        <f t="shared" si="1"/>
        <v>-27630866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-92697474</v>
      </c>
      <c r="X27" s="73">
        <f t="shared" si="1"/>
        <v>-63923430</v>
      </c>
      <c r="Y27" s="73">
        <f t="shared" si="1"/>
        <v>-28774044</v>
      </c>
      <c r="Z27" s="170">
        <f>+IF(X27&lt;&gt;0,+(Y27/X27)*100,0)</f>
        <v>45.01329794098971</v>
      </c>
      <c r="AA27" s="74">
        <f>SUM(AA21:AA26)</f>
        <v>-127846863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12243857</v>
      </c>
      <c r="H33" s="159">
        <v>5667549</v>
      </c>
      <c r="I33" s="159">
        <v>-114054000</v>
      </c>
      <c r="J33" s="159">
        <v>-96142594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-96142594</v>
      </c>
      <c r="X33" s="159"/>
      <c r="Y33" s="60">
        <v>-96142594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-537173</v>
      </c>
      <c r="D35" s="155"/>
      <c r="E35" s="59">
        <v>-576000</v>
      </c>
      <c r="F35" s="60">
        <v>-576000</v>
      </c>
      <c r="G35" s="60">
        <v>90464784</v>
      </c>
      <c r="H35" s="60">
        <v>-55597516</v>
      </c>
      <c r="I35" s="60">
        <v>-136117</v>
      </c>
      <c r="J35" s="60">
        <v>34731151</v>
      </c>
      <c r="K35" s="60">
        <v>-28904</v>
      </c>
      <c r="L35" s="60">
        <v>-30048</v>
      </c>
      <c r="M35" s="60">
        <v>-29360</v>
      </c>
      <c r="N35" s="60">
        <v>-88312</v>
      </c>
      <c r="O35" s="60"/>
      <c r="P35" s="60"/>
      <c r="Q35" s="60"/>
      <c r="R35" s="60"/>
      <c r="S35" s="60"/>
      <c r="T35" s="60"/>
      <c r="U35" s="60"/>
      <c r="V35" s="60"/>
      <c r="W35" s="60">
        <v>34642839</v>
      </c>
      <c r="X35" s="60">
        <v>-288000</v>
      </c>
      <c r="Y35" s="60">
        <v>34930839</v>
      </c>
      <c r="Z35" s="140">
        <v>-12128.76</v>
      </c>
      <c r="AA35" s="62">
        <v>-576000</v>
      </c>
    </row>
    <row r="36" spans="1:27" ht="12.75">
      <c r="A36" s="250" t="s">
        <v>198</v>
      </c>
      <c r="B36" s="251"/>
      <c r="C36" s="168">
        <f aca="true" t="shared" si="2" ref="C36:Y36">SUM(C31:C35)</f>
        <v>-537173</v>
      </c>
      <c r="D36" s="168">
        <f>SUM(D31:D35)</f>
        <v>0</v>
      </c>
      <c r="E36" s="72">
        <f t="shared" si="2"/>
        <v>-576000</v>
      </c>
      <c r="F36" s="73">
        <f t="shared" si="2"/>
        <v>-576000</v>
      </c>
      <c r="G36" s="73">
        <f t="shared" si="2"/>
        <v>102708641</v>
      </c>
      <c r="H36" s="73">
        <f t="shared" si="2"/>
        <v>-49929967</v>
      </c>
      <c r="I36" s="73">
        <f t="shared" si="2"/>
        <v>-114190117</v>
      </c>
      <c r="J36" s="73">
        <f t="shared" si="2"/>
        <v>-61411443</v>
      </c>
      <c r="K36" s="73">
        <f t="shared" si="2"/>
        <v>-28904</v>
      </c>
      <c r="L36" s="73">
        <f t="shared" si="2"/>
        <v>-30048</v>
      </c>
      <c r="M36" s="73">
        <f t="shared" si="2"/>
        <v>-29360</v>
      </c>
      <c r="N36" s="73">
        <f t="shared" si="2"/>
        <v>-88312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-61499755</v>
      </c>
      <c r="X36" s="73">
        <f t="shared" si="2"/>
        <v>-288000</v>
      </c>
      <c r="Y36" s="73">
        <f t="shared" si="2"/>
        <v>-61211755</v>
      </c>
      <c r="Z36" s="170">
        <f>+IF(X36&lt;&gt;0,+(Y36/X36)*100,0)</f>
        <v>21254.081597222223</v>
      </c>
      <c r="AA36" s="74">
        <f>SUM(AA31:AA35)</f>
        <v>-576000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12058073</v>
      </c>
      <c r="D38" s="153">
        <f>+D17+D27+D36</f>
        <v>0</v>
      </c>
      <c r="E38" s="99">
        <f t="shared" si="3"/>
        <v>-35636579</v>
      </c>
      <c r="F38" s="100">
        <f t="shared" si="3"/>
        <v>-35636579</v>
      </c>
      <c r="G38" s="100">
        <f t="shared" si="3"/>
        <v>97278952</v>
      </c>
      <c r="H38" s="100">
        <f t="shared" si="3"/>
        <v>65265162</v>
      </c>
      <c r="I38" s="100">
        <f t="shared" si="3"/>
        <v>-116467477</v>
      </c>
      <c r="J38" s="100">
        <f t="shared" si="3"/>
        <v>46076637</v>
      </c>
      <c r="K38" s="100">
        <f t="shared" si="3"/>
        <v>-3014487</v>
      </c>
      <c r="L38" s="100">
        <f t="shared" si="3"/>
        <v>-50360599</v>
      </c>
      <c r="M38" s="100">
        <f t="shared" si="3"/>
        <v>56847160</v>
      </c>
      <c r="N38" s="100">
        <f t="shared" si="3"/>
        <v>3472074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49548711</v>
      </c>
      <c r="X38" s="100">
        <f t="shared" si="3"/>
        <v>-31717462</v>
      </c>
      <c r="Y38" s="100">
        <f t="shared" si="3"/>
        <v>81266173</v>
      </c>
      <c r="Z38" s="137">
        <f>+IF(X38&lt;&gt;0,+(Y38/X38)*100,0)</f>
        <v>-256.2190284960379</v>
      </c>
      <c r="AA38" s="102">
        <f>+AA17+AA27+AA36</f>
        <v>-35636579</v>
      </c>
    </row>
    <row r="39" spans="1:27" ht="12.75">
      <c r="A39" s="249" t="s">
        <v>200</v>
      </c>
      <c r="B39" s="182"/>
      <c r="C39" s="153">
        <v>262207859</v>
      </c>
      <c r="D39" s="153"/>
      <c r="E39" s="99">
        <v>262207859</v>
      </c>
      <c r="F39" s="100">
        <v>262207859</v>
      </c>
      <c r="G39" s="100">
        <v>274265932</v>
      </c>
      <c r="H39" s="100">
        <v>371544884</v>
      </c>
      <c r="I39" s="100">
        <v>436810046</v>
      </c>
      <c r="J39" s="100">
        <v>274265932</v>
      </c>
      <c r="K39" s="100">
        <v>320342569</v>
      </c>
      <c r="L39" s="100">
        <v>317328082</v>
      </c>
      <c r="M39" s="100">
        <v>266967483</v>
      </c>
      <c r="N39" s="100">
        <v>320342569</v>
      </c>
      <c r="O39" s="100"/>
      <c r="P39" s="100"/>
      <c r="Q39" s="100"/>
      <c r="R39" s="100"/>
      <c r="S39" s="100"/>
      <c r="T39" s="100"/>
      <c r="U39" s="100"/>
      <c r="V39" s="100"/>
      <c r="W39" s="100">
        <v>274265932</v>
      </c>
      <c r="X39" s="100">
        <v>262207859</v>
      </c>
      <c r="Y39" s="100">
        <v>12058073</v>
      </c>
      <c r="Z39" s="137">
        <v>4.6</v>
      </c>
      <c r="AA39" s="102">
        <v>262207859</v>
      </c>
    </row>
    <row r="40" spans="1:27" ht="12.75">
      <c r="A40" s="269" t="s">
        <v>201</v>
      </c>
      <c r="B40" s="256"/>
      <c r="C40" s="257">
        <v>274265932</v>
      </c>
      <c r="D40" s="257"/>
      <c r="E40" s="258">
        <v>226571280</v>
      </c>
      <c r="F40" s="259">
        <v>226571280</v>
      </c>
      <c r="G40" s="259">
        <v>371544884</v>
      </c>
      <c r="H40" s="259">
        <v>436810046</v>
      </c>
      <c r="I40" s="259">
        <v>320342569</v>
      </c>
      <c r="J40" s="259">
        <v>320342569</v>
      </c>
      <c r="K40" s="259">
        <v>317328082</v>
      </c>
      <c r="L40" s="259">
        <v>266967483</v>
      </c>
      <c r="M40" s="259">
        <v>323814643</v>
      </c>
      <c r="N40" s="259">
        <v>323814643</v>
      </c>
      <c r="O40" s="259"/>
      <c r="P40" s="259"/>
      <c r="Q40" s="259"/>
      <c r="R40" s="259"/>
      <c r="S40" s="259"/>
      <c r="T40" s="259"/>
      <c r="U40" s="259"/>
      <c r="V40" s="259"/>
      <c r="W40" s="259">
        <v>323814643</v>
      </c>
      <c r="X40" s="259">
        <v>230490397</v>
      </c>
      <c r="Y40" s="259">
        <v>93324246</v>
      </c>
      <c r="Z40" s="260">
        <v>40.49</v>
      </c>
      <c r="AA40" s="261">
        <v>226571280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80850307</v>
      </c>
      <c r="D5" s="200">
        <f t="shared" si="0"/>
        <v>0</v>
      </c>
      <c r="E5" s="106">
        <f t="shared" si="0"/>
        <v>124387000</v>
      </c>
      <c r="F5" s="106">
        <f t="shared" si="0"/>
        <v>124387000</v>
      </c>
      <c r="G5" s="106">
        <f t="shared" si="0"/>
        <v>4835674</v>
      </c>
      <c r="H5" s="106">
        <f t="shared" si="0"/>
        <v>1607973</v>
      </c>
      <c r="I5" s="106">
        <f t="shared" si="0"/>
        <v>521371</v>
      </c>
      <c r="J5" s="106">
        <f t="shared" si="0"/>
        <v>6965018</v>
      </c>
      <c r="K5" s="106">
        <f t="shared" si="0"/>
        <v>4560667</v>
      </c>
      <c r="L5" s="106">
        <f t="shared" si="0"/>
        <v>13772975</v>
      </c>
      <c r="M5" s="106">
        <f t="shared" si="0"/>
        <v>6224210</v>
      </c>
      <c r="N5" s="106">
        <f t="shared" si="0"/>
        <v>24557852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31522870</v>
      </c>
      <c r="X5" s="106">
        <f t="shared" si="0"/>
        <v>62193501</v>
      </c>
      <c r="Y5" s="106">
        <f t="shared" si="0"/>
        <v>-30670631</v>
      </c>
      <c r="Z5" s="201">
        <f>+IF(X5&lt;&gt;0,+(Y5/X5)*100,0)</f>
        <v>-49.31484882962289</v>
      </c>
      <c r="AA5" s="199">
        <f>SUM(AA11:AA18)</f>
        <v>124387000</v>
      </c>
    </row>
    <row r="6" spans="1:27" ht="12.75">
      <c r="A6" s="291" t="s">
        <v>206</v>
      </c>
      <c r="B6" s="142"/>
      <c r="C6" s="62">
        <v>48001381</v>
      </c>
      <c r="D6" s="156"/>
      <c r="E6" s="60">
        <v>34141275</v>
      </c>
      <c r="F6" s="60">
        <v>34141275</v>
      </c>
      <c r="G6" s="60"/>
      <c r="H6" s="60">
        <v>1595321</v>
      </c>
      <c r="I6" s="60"/>
      <c r="J6" s="60">
        <v>1595321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1595321</v>
      </c>
      <c r="X6" s="60">
        <v>17070638</v>
      </c>
      <c r="Y6" s="60">
        <v>-15475317</v>
      </c>
      <c r="Z6" s="140">
        <v>-90.65</v>
      </c>
      <c r="AA6" s="155">
        <v>34141275</v>
      </c>
    </row>
    <row r="7" spans="1:27" ht="12.75">
      <c r="A7" s="291" t="s">
        <v>207</v>
      </c>
      <c r="B7" s="142"/>
      <c r="C7" s="62">
        <v>7375489</v>
      </c>
      <c r="D7" s="156"/>
      <c r="E7" s="60">
        <v>7000000</v>
      </c>
      <c r="F7" s="60">
        <v>7000000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3500000</v>
      </c>
      <c r="Y7" s="60">
        <v>-3500000</v>
      </c>
      <c r="Z7" s="140">
        <v>-100</v>
      </c>
      <c r="AA7" s="155">
        <v>7000000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>
        <v>3804725</v>
      </c>
      <c r="F9" s="60">
        <v>3804725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1902363</v>
      </c>
      <c r="Y9" s="60">
        <v>-1902363</v>
      </c>
      <c r="Z9" s="140">
        <v>-100</v>
      </c>
      <c r="AA9" s="155">
        <v>3804725</v>
      </c>
    </row>
    <row r="10" spans="1:27" ht="12.75">
      <c r="A10" s="291" t="s">
        <v>210</v>
      </c>
      <c r="B10" s="142"/>
      <c r="C10" s="62">
        <v>15671813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71048683</v>
      </c>
      <c r="D11" s="294">
        <f t="shared" si="1"/>
        <v>0</v>
      </c>
      <c r="E11" s="295">
        <f t="shared" si="1"/>
        <v>44946000</v>
      </c>
      <c r="F11" s="295">
        <f t="shared" si="1"/>
        <v>44946000</v>
      </c>
      <c r="G11" s="295">
        <f t="shared" si="1"/>
        <v>0</v>
      </c>
      <c r="H11" s="295">
        <f t="shared" si="1"/>
        <v>1595321</v>
      </c>
      <c r="I11" s="295">
        <f t="shared" si="1"/>
        <v>0</v>
      </c>
      <c r="J11" s="295">
        <f t="shared" si="1"/>
        <v>1595321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1595321</v>
      </c>
      <c r="X11" s="295">
        <f t="shared" si="1"/>
        <v>22473001</v>
      </c>
      <c r="Y11" s="295">
        <f t="shared" si="1"/>
        <v>-20877680</v>
      </c>
      <c r="Z11" s="296">
        <f>+IF(X11&lt;&gt;0,+(Y11/X11)*100,0)</f>
        <v>-92.90116615933938</v>
      </c>
      <c r="AA11" s="297">
        <f>SUM(AA6:AA10)</f>
        <v>44946000</v>
      </c>
    </row>
    <row r="12" spans="1:27" ht="12.75">
      <c r="A12" s="298" t="s">
        <v>212</v>
      </c>
      <c r="B12" s="136"/>
      <c r="C12" s="62">
        <v>7814380</v>
      </c>
      <c r="D12" s="156"/>
      <c r="E12" s="60">
        <v>34850000</v>
      </c>
      <c r="F12" s="60">
        <v>34850000</v>
      </c>
      <c r="G12" s="60"/>
      <c r="H12" s="60"/>
      <c r="I12" s="60">
        <v>521371</v>
      </c>
      <c r="J12" s="60">
        <v>521371</v>
      </c>
      <c r="K12" s="60">
        <v>4560667</v>
      </c>
      <c r="L12" s="60">
        <v>13772975</v>
      </c>
      <c r="M12" s="60">
        <v>6224210</v>
      </c>
      <c r="N12" s="60">
        <v>24557852</v>
      </c>
      <c r="O12" s="60"/>
      <c r="P12" s="60"/>
      <c r="Q12" s="60"/>
      <c r="R12" s="60"/>
      <c r="S12" s="60"/>
      <c r="T12" s="60"/>
      <c r="U12" s="60"/>
      <c r="V12" s="60"/>
      <c r="W12" s="60">
        <v>25079223</v>
      </c>
      <c r="X12" s="60">
        <v>17425000</v>
      </c>
      <c r="Y12" s="60">
        <v>7654223</v>
      </c>
      <c r="Z12" s="140">
        <v>43.93</v>
      </c>
      <c r="AA12" s="155">
        <v>34850000</v>
      </c>
    </row>
    <row r="13" spans="1:27" ht="12.75">
      <c r="A13" s="298" t="s">
        <v>213</v>
      </c>
      <c r="B13" s="136"/>
      <c r="C13" s="273"/>
      <c r="D13" s="274"/>
      <c r="E13" s="275">
        <v>13000000</v>
      </c>
      <c r="F13" s="275">
        <v>13000000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>
        <v>6500000</v>
      </c>
      <c r="Y13" s="275">
        <v>-6500000</v>
      </c>
      <c r="Z13" s="140">
        <v>-100</v>
      </c>
      <c r="AA13" s="277">
        <v>13000000</v>
      </c>
    </row>
    <row r="14" spans="1:27" ht="12.75">
      <c r="A14" s="298" t="s">
        <v>214</v>
      </c>
      <c r="B14" s="136"/>
      <c r="C14" s="62"/>
      <c r="D14" s="156"/>
      <c r="E14" s="60">
        <v>3000000</v>
      </c>
      <c r="F14" s="60">
        <v>3000000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1500000</v>
      </c>
      <c r="Y14" s="60">
        <v>-1500000</v>
      </c>
      <c r="Z14" s="140">
        <v>-100</v>
      </c>
      <c r="AA14" s="155">
        <v>3000000</v>
      </c>
    </row>
    <row r="15" spans="1:27" ht="12.75">
      <c r="A15" s="298" t="s">
        <v>215</v>
      </c>
      <c r="B15" s="136" t="s">
        <v>138</v>
      </c>
      <c r="C15" s="62">
        <v>1987244</v>
      </c>
      <c r="D15" s="156"/>
      <c r="E15" s="60">
        <v>28591000</v>
      </c>
      <c r="F15" s="60">
        <v>28591000</v>
      </c>
      <c r="G15" s="60">
        <v>4835674</v>
      </c>
      <c r="H15" s="60">
        <v>12652</v>
      </c>
      <c r="I15" s="60"/>
      <c r="J15" s="60">
        <v>4848326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4848326</v>
      </c>
      <c r="X15" s="60">
        <v>14295500</v>
      </c>
      <c r="Y15" s="60">
        <v>-9447174</v>
      </c>
      <c r="Z15" s="140">
        <v>-66.08</v>
      </c>
      <c r="AA15" s="155">
        <v>28591000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17825717</v>
      </c>
      <c r="D20" s="154">
        <f t="shared" si="2"/>
        <v>0</v>
      </c>
      <c r="E20" s="100">
        <f t="shared" si="2"/>
        <v>3459863</v>
      </c>
      <c r="F20" s="100">
        <f t="shared" si="2"/>
        <v>3459863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1729932</v>
      </c>
      <c r="Y20" s="100">
        <f t="shared" si="2"/>
        <v>-1729932</v>
      </c>
      <c r="Z20" s="137">
        <f>+IF(X20&lt;&gt;0,+(Y20/X20)*100,0)</f>
        <v>-100</v>
      </c>
      <c r="AA20" s="153">
        <f>SUM(AA26:AA33)</f>
        <v>3459863</v>
      </c>
    </row>
    <row r="21" spans="1:27" ht="12.75">
      <c r="A21" s="291" t="s">
        <v>206</v>
      </c>
      <c r="B21" s="142"/>
      <c r="C21" s="62">
        <v>5966073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>
        <v>3459863</v>
      </c>
      <c r="F22" s="60">
        <v>3459863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1729932</v>
      </c>
      <c r="Y22" s="60">
        <v>-1729932</v>
      </c>
      <c r="Z22" s="140">
        <v>-100</v>
      </c>
      <c r="AA22" s="155">
        <v>3459863</v>
      </c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5966073</v>
      </c>
      <c r="D26" s="294">
        <f t="shared" si="3"/>
        <v>0</v>
      </c>
      <c r="E26" s="295">
        <f t="shared" si="3"/>
        <v>3459863</v>
      </c>
      <c r="F26" s="295">
        <f t="shared" si="3"/>
        <v>3459863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1729932</v>
      </c>
      <c r="Y26" s="295">
        <f t="shared" si="3"/>
        <v>-1729932</v>
      </c>
      <c r="Z26" s="296">
        <f>+IF(X26&lt;&gt;0,+(Y26/X26)*100,0)</f>
        <v>-100</v>
      </c>
      <c r="AA26" s="297">
        <f>SUM(AA21:AA25)</f>
        <v>3459863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>
        <v>11859644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53967454</v>
      </c>
      <c r="D36" s="156">
        <f t="shared" si="4"/>
        <v>0</v>
      </c>
      <c r="E36" s="60">
        <f t="shared" si="4"/>
        <v>34141275</v>
      </c>
      <c r="F36" s="60">
        <f t="shared" si="4"/>
        <v>34141275</v>
      </c>
      <c r="G36" s="60">
        <f t="shared" si="4"/>
        <v>0</v>
      </c>
      <c r="H36" s="60">
        <f t="shared" si="4"/>
        <v>1595321</v>
      </c>
      <c r="I36" s="60">
        <f t="shared" si="4"/>
        <v>0</v>
      </c>
      <c r="J36" s="60">
        <f t="shared" si="4"/>
        <v>1595321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1595321</v>
      </c>
      <c r="X36" s="60">
        <f t="shared" si="4"/>
        <v>17070638</v>
      </c>
      <c r="Y36" s="60">
        <f t="shared" si="4"/>
        <v>-15475317</v>
      </c>
      <c r="Z36" s="140">
        <f aca="true" t="shared" si="5" ref="Z36:Z49">+IF(X36&lt;&gt;0,+(Y36/X36)*100,0)</f>
        <v>-90.65459064857447</v>
      </c>
      <c r="AA36" s="155">
        <f>AA6+AA21</f>
        <v>34141275</v>
      </c>
    </row>
    <row r="37" spans="1:27" ht="12.75">
      <c r="A37" s="291" t="s">
        <v>207</v>
      </c>
      <c r="B37" s="142"/>
      <c r="C37" s="62">
        <f t="shared" si="4"/>
        <v>7375489</v>
      </c>
      <c r="D37" s="156">
        <f t="shared" si="4"/>
        <v>0</v>
      </c>
      <c r="E37" s="60">
        <f t="shared" si="4"/>
        <v>10459863</v>
      </c>
      <c r="F37" s="60">
        <f t="shared" si="4"/>
        <v>10459863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5229932</v>
      </c>
      <c r="Y37" s="60">
        <f t="shared" si="4"/>
        <v>-5229932</v>
      </c>
      <c r="Z37" s="140">
        <f t="shared" si="5"/>
        <v>-100</v>
      </c>
      <c r="AA37" s="155">
        <f>AA7+AA22</f>
        <v>10459863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3804725</v>
      </c>
      <c r="F39" s="60">
        <f t="shared" si="4"/>
        <v>3804725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1902363</v>
      </c>
      <c r="Y39" s="60">
        <f t="shared" si="4"/>
        <v>-1902363</v>
      </c>
      <c r="Z39" s="140">
        <f t="shared" si="5"/>
        <v>-100</v>
      </c>
      <c r="AA39" s="155">
        <f>AA9+AA24</f>
        <v>3804725</v>
      </c>
    </row>
    <row r="40" spans="1:27" ht="12.75">
      <c r="A40" s="291" t="s">
        <v>210</v>
      </c>
      <c r="B40" s="142"/>
      <c r="C40" s="62">
        <f t="shared" si="4"/>
        <v>15671813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77014756</v>
      </c>
      <c r="D41" s="294">
        <f t="shared" si="6"/>
        <v>0</v>
      </c>
      <c r="E41" s="295">
        <f t="shared" si="6"/>
        <v>48405863</v>
      </c>
      <c r="F41" s="295">
        <f t="shared" si="6"/>
        <v>48405863</v>
      </c>
      <c r="G41" s="295">
        <f t="shared" si="6"/>
        <v>0</v>
      </c>
      <c r="H41" s="295">
        <f t="shared" si="6"/>
        <v>1595321</v>
      </c>
      <c r="I41" s="295">
        <f t="shared" si="6"/>
        <v>0</v>
      </c>
      <c r="J41" s="295">
        <f t="shared" si="6"/>
        <v>1595321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1595321</v>
      </c>
      <c r="X41" s="295">
        <f t="shared" si="6"/>
        <v>24202933</v>
      </c>
      <c r="Y41" s="295">
        <f t="shared" si="6"/>
        <v>-22607612</v>
      </c>
      <c r="Z41" s="296">
        <f t="shared" si="5"/>
        <v>-93.4085633340389</v>
      </c>
      <c r="AA41" s="297">
        <f>SUM(AA36:AA40)</f>
        <v>48405863</v>
      </c>
    </row>
    <row r="42" spans="1:27" ht="12.75">
      <c r="A42" s="298" t="s">
        <v>212</v>
      </c>
      <c r="B42" s="136"/>
      <c r="C42" s="95">
        <f aca="true" t="shared" si="7" ref="C42:Y48">C12+C27</f>
        <v>7814380</v>
      </c>
      <c r="D42" s="129">
        <f t="shared" si="7"/>
        <v>0</v>
      </c>
      <c r="E42" s="54">
        <f t="shared" si="7"/>
        <v>34850000</v>
      </c>
      <c r="F42" s="54">
        <f t="shared" si="7"/>
        <v>34850000</v>
      </c>
      <c r="G42" s="54">
        <f t="shared" si="7"/>
        <v>0</v>
      </c>
      <c r="H42" s="54">
        <f t="shared" si="7"/>
        <v>0</v>
      </c>
      <c r="I42" s="54">
        <f t="shared" si="7"/>
        <v>521371</v>
      </c>
      <c r="J42" s="54">
        <f t="shared" si="7"/>
        <v>521371</v>
      </c>
      <c r="K42" s="54">
        <f t="shared" si="7"/>
        <v>4560667</v>
      </c>
      <c r="L42" s="54">
        <f t="shared" si="7"/>
        <v>13772975</v>
      </c>
      <c r="M42" s="54">
        <f t="shared" si="7"/>
        <v>6224210</v>
      </c>
      <c r="N42" s="54">
        <f t="shared" si="7"/>
        <v>24557852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25079223</v>
      </c>
      <c r="X42" s="54">
        <f t="shared" si="7"/>
        <v>17425000</v>
      </c>
      <c r="Y42" s="54">
        <f t="shared" si="7"/>
        <v>7654223</v>
      </c>
      <c r="Z42" s="184">
        <f t="shared" si="5"/>
        <v>43.92667431850789</v>
      </c>
      <c r="AA42" s="130">
        <f aca="true" t="shared" si="8" ref="AA42:AA48">AA12+AA27</f>
        <v>34850000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13000000</v>
      </c>
      <c r="F43" s="305">
        <f t="shared" si="7"/>
        <v>13000000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6500000</v>
      </c>
      <c r="Y43" s="305">
        <f t="shared" si="7"/>
        <v>-6500000</v>
      </c>
      <c r="Z43" s="306">
        <f t="shared" si="5"/>
        <v>-100</v>
      </c>
      <c r="AA43" s="307">
        <f t="shared" si="8"/>
        <v>13000000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3000000</v>
      </c>
      <c r="F44" s="54">
        <f t="shared" si="7"/>
        <v>3000000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1500000</v>
      </c>
      <c r="Y44" s="54">
        <f t="shared" si="7"/>
        <v>-1500000</v>
      </c>
      <c r="Z44" s="184">
        <f t="shared" si="5"/>
        <v>-100</v>
      </c>
      <c r="AA44" s="130">
        <f t="shared" si="8"/>
        <v>3000000</v>
      </c>
    </row>
    <row r="45" spans="1:27" ht="12.75">
      <c r="A45" s="298" t="s">
        <v>215</v>
      </c>
      <c r="B45" s="136" t="s">
        <v>138</v>
      </c>
      <c r="C45" s="95">
        <f t="shared" si="7"/>
        <v>13846888</v>
      </c>
      <c r="D45" s="129">
        <f t="shared" si="7"/>
        <v>0</v>
      </c>
      <c r="E45" s="54">
        <f t="shared" si="7"/>
        <v>28591000</v>
      </c>
      <c r="F45" s="54">
        <f t="shared" si="7"/>
        <v>28591000</v>
      </c>
      <c r="G45" s="54">
        <f t="shared" si="7"/>
        <v>4835674</v>
      </c>
      <c r="H45" s="54">
        <f t="shared" si="7"/>
        <v>12652</v>
      </c>
      <c r="I45" s="54">
        <f t="shared" si="7"/>
        <v>0</v>
      </c>
      <c r="J45" s="54">
        <f t="shared" si="7"/>
        <v>4848326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4848326</v>
      </c>
      <c r="X45" s="54">
        <f t="shared" si="7"/>
        <v>14295500</v>
      </c>
      <c r="Y45" s="54">
        <f t="shared" si="7"/>
        <v>-9447174</v>
      </c>
      <c r="Z45" s="184">
        <f t="shared" si="5"/>
        <v>-66.08494980938057</v>
      </c>
      <c r="AA45" s="130">
        <f t="shared" si="8"/>
        <v>28591000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98676024</v>
      </c>
      <c r="D49" s="218">
        <f t="shared" si="9"/>
        <v>0</v>
      </c>
      <c r="E49" s="220">
        <f t="shared" si="9"/>
        <v>127846863</v>
      </c>
      <c r="F49" s="220">
        <f t="shared" si="9"/>
        <v>127846863</v>
      </c>
      <c r="G49" s="220">
        <f t="shared" si="9"/>
        <v>4835674</v>
      </c>
      <c r="H49" s="220">
        <f t="shared" si="9"/>
        <v>1607973</v>
      </c>
      <c r="I49" s="220">
        <f t="shared" si="9"/>
        <v>521371</v>
      </c>
      <c r="J49" s="220">
        <f t="shared" si="9"/>
        <v>6965018</v>
      </c>
      <c r="K49" s="220">
        <f t="shared" si="9"/>
        <v>4560667</v>
      </c>
      <c r="L49" s="220">
        <f t="shared" si="9"/>
        <v>13772975</v>
      </c>
      <c r="M49" s="220">
        <f t="shared" si="9"/>
        <v>6224210</v>
      </c>
      <c r="N49" s="220">
        <f t="shared" si="9"/>
        <v>24557852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31522870</v>
      </c>
      <c r="X49" s="220">
        <f t="shared" si="9"/>
        <v>63923433</v>
      </c>
      <c r="Y49" s="220">
        <f t="shared" si="9"/>
        <v>-32400563</v>
      </c>
      <c r="Z49" s="221">
        <f t="shared" si="5"/>
        <v>-50.68651897966744</v>
      </c>
      <c r="AA49" s="222">
        <f>SUM(AA41:AA48)</f>
        <v>127846863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5057015</v>
      </c>
      <c r="D51" s="129">
        <f t="shared" si="10"/>
        <v>0</v>
      </c>
      <c r="E51" s="54">
        <f t="shared" si="10"/>
        <v>78012088</v>
      </c>
      <c r="F51" s="54">
        <f t="shared" si="10"/>
        <v>78012088</v>
      </c>
      <c r="G51" s="54">
        <f t="shared" si="10"/>
        <v>0</v>
      </c>
      <c r="H51" s="54">
        <f t="shared" si="10"/>
        <v>1687697</v>
      </c>
      <c r="I51" s="54">
        <f t="shared" si="10"/>
        <v>0</v>
      </c>
      <c r="J51" s="54">
        <f t="shared" si="10"/>
        <v>1687697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1687697</v>
      </c>
      <c r="X51" s="54">
        <f t="shared" si="10"/>
        <v>39006044</v>
      </c>
      <c r="Y51" s="54">
        <f t="shared" si="10"/>
        <v>-37318347</v>
      </c>
      <c r="Z51" s="184">
        <f>+IF(X51&lt;&gt;0,+(Y51/X51)*100,0)</f>
        <v>-95.67324233136793</v>
      </c>
      <c r="AA51" s="130">
        <f>SUM(AA57:AA61)</f>
        <v>78012088</v>
      </c>
    </row>
    <row r="52" spans="1:27" ht="12.75">
      <c r="A52" s="310" t="s">
        <v>206</v>
      </c>
      <c r="B52" s="142"/>
      <c r="C52" s="62"/>
      <c r="D52" s="156"/>
      <c r="E52" s="60">
        <v>29610112</v>
      </c>
      <c r="F52" s="60">
        <v>29610112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14805056</v>
      </c>
      <c r="Y52" s="60">
        <v>-14805056</v>
      </c>
      <c r="Z52" s="140">
        <v>-100</v>
      </c>
      <c r="AA52" s="155">
        <v>29610112</v>
      </c>
    </row>
    <row r="53" spans="1:27" ht="12.75">
      <c r="A53" s="310" t="s">
        <v>207</v>
      </c>
      <c r="B53" s="142"/>
      <c r="C53" s="62">
        <v>2112718</v>
      </c>
      <c r="D53" s="156"/>
      <c r="E53" s="60">
        <v>9630000</v>
      </c>
      <c r="F53" s="60">
        <v>9630000</v>
      </c>
      <c r="G53" s="60"/>
      <c r="H53" s="60">
        <v>1687697</v>
      </c>
      <c r="I53" s="60"/>
      <c r="J53" s="60">
        <v>1687697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1687697</v>
      </c>
      <c r="X53" s="60">
        <v>4815000</v>
      </c>
      <c r="Y53" s="60">
        <v>-3127303</v>
      </c>
      <c r="Z53" s="140">
        <v>-64.95</v>
      </c>
      <c r="AA53" s="155">
        <v>9630000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>
        <v>796632</v>
      </c>
      <c r="F55" s="60">
        <v>796632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398316</v>
      </c>
      <c r="Y55" s="60">
        <v>-398316</v>
      </c>
      <c r="Z55" s="140">
        <v>-100</v>
      </c>
      <c r="AA55" s="155">
        <v>796632</v>
      </c>
    </row>
    <row r="56" spans="1:27" ht="12.75">
      <c r="A56" s="310" t="s">
        <v>210</v>
      </c>
      <c r="B56" s="142"/>
      <c r="C56" s="62">
        <v>2944297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5057015</v>
      </c>
      <c r="D57" s="294">
        <f t="shared" si="11"/>
        <v>0</v>
      </c>
      <c r="E57" s="295">
        <f t="shared" si="11"/>
        <v>40036744</v>
      </c>
      <c r="F57" s="295">
        <f t="shared" si="11"/>
        <v>40036744</v>
      </c>
      <c r="G57" s="295">
        <f t="shared" si="11"/>
        <v>0</v>
      </c>
      <c r="H57" s="295">
        <f t="shared" si="11"/>
        <v>1687697</v>
      </c>
      <c r="I57" s="295">
        <f t="shared" si="11"/>
        <v>0</v>
      </c>
      <c r="J57" s="295">
        <f t="shared" si="11"/>
        <v>1687697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1687697</v>
      </c>
      <c r="X57" s="295">
        <f t="shared" si="11"/>
        <v>20018372</v>
      </c>
      <c r="Y57" s="295">
        <f t="shared" si="11"/>
        <v>-18330675</v>
      </c>
      <c r="Z57" s="296">
        <f>+IF(X57&lt;&gt;0,+(Y57/X57)*100,0)</f>
        <v>-91.56925947824328</v>
      </c>
      <c r="AA57" s="297">
        <f>SUM(AA52:AA56)</f>
        <v>40036744</v>
      </c>
    </row>
    <row r="58" spans="1:27" ht="12.75">
      <c r="A58" s="311" t="s">
        <v>212</v>
      </c>
      <c r="B58" s="136"/>
      <c r="C58" s="62"/>
      <c r="D58" s="156"/>
      <c r="E58" s="60">
        <v>792576</v>
      </c>
      <c r="F58" s="60">
        <v>792576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396288</v>
      </c>
      <c r="Y58" s="60">
        <v>-396288</v>
      </c>
      <c r="Z58" s="140">
        <v>-100</v>
      </c>
      <c r="AA58" s="155">
        <v>792576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>
        <v>4122300</v>
      </c>
      <c r="F60" s="60">
        <v>4122300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2061150</v>
      </c>
      <c r="Y60" s="60">
        <v>-2061150</v>
      </c>
      <c r="Z60" s="140">
        <v>-100</v>
      </c>
      <c r="AA60" s="155">
        <v>4122300</v>
      </c>
    </row>
    <row r="61" spans="1:27" ht="12.75">
      <c r="A61" s="311" t="s">
        <v>215</v>
      </c>
      <c r="B61" s="136" t="s">
        <v>223</v>
      </c>
      <c r="C61" s="62"/>
      <c r="D61" s="156"/>
      <c r="E61" s="60">
        <v>33060468</v>
      </c>
      <c r="F61" s="60">
        <v>33060468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16530234</v>
      </c>
      <c r="Y61" s="60">
        <v>-16530234</v>
      </c>
      <c r="Z61" s="140">
        <v>-100</v>
      </c>
      <c r="AA61" s="155">
        <v>33060468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37159074</v>
      </c>
      <c r="F65" s="60"/>
      <c r="G65" s="60">
        <v>1096519</v>
      </c>
      <c r="H65" s="60">
        <v>3291618</v>
      </c>
      <c r="I65" s="60">
        <v>2274230</v>
      </c>
      <c r="J65" s="60">
        <v>6662367</v>
      </c>
      <c r="K65" s="60">
        <v>2187410</v>
      </c>
      <c r="L65" s="60">
        <v>5588076</v>
      </c>
      <c r="M65" s="60">
        <v>3292887</v>
      </c>
      <c r="N65" s="60">
        <v>11068373</v>
      </c>
      <c r="O65" s="60"/>
      <c r="P65" s="60"/>
      <c r="Q65" s="60"/>
      <c r="R65" s="60"/>
      <c r="S65" s="60"/>
      <c r="T65" s="60"/>
      <c r="U65" s="60"/>
      <c r="V65" s="60"/>
      <c r="W65" s="60">
        <v>17730740</v>
      </c>
      <c r="X65" s="60"/>
      <c r="Y65" s="60">
        <v>17730740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20405000</v>
      </c>
      <c r="F67" s="60"/>
      <c r="G67" s="60">
        <v>257391</v>
      </c>
      <c r="H67" s="60">
        <v>3721151</v>
      </c>
      <c r="I67" s="60">
        <v>2284693</v>
      </c>
      <c r="J67" s="60">
        <v>6263235</v>
      </c>
      <c r="K67" s="60">
        <v>1369612</v>
      </c>
      <c r="L67" s="60">
        <v>2332493</v>
      </c>
      <c r="M67" s="60">
        <v>817953</v>
      </c>
      <c r="N67" s="60">
        <v>4520058</v>
      </c>
      <c r="O67" s="60"/>
      <c r="P67" s="60"/>
      <c r="Q67" s="60"/>
      <c r="R67" s="60"/>
      <c r="S67" s="60"/>
      <c r="T67" s="60"/>
      <c r="U67" s="60"/>
      <c r="V67" s="60"/>
      <c r="W67" s="60">
        <v>10783293</v>
      </c>
      <c r="X67" s="60"/>
      <c r="Y67" s="60">
        <v>10783293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20448014</v>
      </c>
      <c r="F68" s="60"/>
      <c r="G68" s="60">
        <v>783801</v>
      </c>
      <c r="H68" s="60">
        <v>705318</v>
      </c>
      <c r="I68" s="60">
        <v>726003</v>
      </c>
      <c r="J68" s="60">
        <v>2215122</v>
      </c>
      <c r="K68" s="60">
        <v>1494007</v>
      </c>
      <c r="L68" s="60">
        <v>3232610</v>
      </c>
      <c r="M68" s="60">
        <v>292123</v>
      </c>
      <c r="N68" s="60">
        <v>5018740</v>
      </c>
      <c r="O68" s="60"/>
      <c r="P68" s="60"/>
      <c r="Q68" s="60"/>
      <c r="R68" s="60"/>
      <c r="S68" s="60"/>
      <c r="T68" s="60"/>
      <c r="U68" s="60"/>
      <c r="V68" s="60"/>
      <c r="W68" s="60">
        <v>7233862</v>
      </c>
      <c r="X68" s="60"/>
      <c r="Y68" s="60">
        <v>7233862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78012088</v>
      </c>
      <c r="F69" s="220">
        <f t="shared" si="12"/>
        <v>0</v>
      </c>
      <c r="G69" s="220">
        <f t="shared" si="12"/>
        <v>2137711</v>
      </c>
      <c r="H69" s="220">
        <f t="shared" si="12"/>
        <v>7718087</v>
      </c>
      <c r="I69" s="220">
        <f t="shared" si="12"/>
        <v>5284926</v>
      </c>
      <c r="J69" s="220">
        <f t="shared" si="12"/>
        <v>15140724</v>
      </c>
      <c r="K69" s="220">
        <f t="shared" si="12"/>
        <v>5051029</v>
      </c>
      <c r="L69" s="220">
        <f t="shared" si="12"/>
        <v>11153179</v>
      </c>
      <c r="M69" s="220">
        <f t="shared" si="12"/>
        <v>4402963</v>
      </c>
      <c r="N69" s="220">
        <f t="shared" si="12"/>
        <v>20607171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35747895</v>
      </c>
      <c r="X69" s="220">
        <f t="shared" si="12"/>
        <v>0</v>
      </c>
      <c r="Y69" s="220">
        <f t="shared" si="12"/>
        <v>35747895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71048683</v>
      </c>
      <c r="D5" s="357">
        <f t="shared" si="0"/>
        <v>0</v>
      </c>
      <c r="E5" s="356">
        <f t="shared" si="0"/>
        <v>44946000</v>
      </c>
      <c r="F5" s="358">
        <f t="shared" si="0"/>
        <v>44946000</v>
      </c>
      <c r="G5" s="358">
        <f t="shared" si="0"/>
        <v>0</v>
      </c>
      <c r="H5" s="356">
        <f t="shared" si="0"/>
        <v>1595321</v>
      </c>
      <c r="I5" s="356">
        <f t="shared" si="0"/>
        <v>0</v>
      </c>
      <c r="J5" s="358">
        <f t="shared" si="0"/>
        <v>1595321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1595321</v>
      </c>
      <c r="X5" s="356">
        <f t="shared" si="0"/>
        <v>22473001</v>
      </c>
      <c r="Y5" s="358">
        <f t="shared" si="0"/>
        <v>-20877680</v>
      </c>
      <c r="Z5" s="359">
        <f>+IF(X5&lt;&gt;0,+(Y5/X5)*100,0)</f>
        <v>-92.90116615933938</v>
      </c>
      <c r="AA5" s="360">
        <f>+AA6+AA8+AA11+AA13+AA15</f>
        <v>44946000</v>
      </c>
    </row>
    <row r="6" spans="1:27" ht="12.75">
      <c r="A6" s="361" t="s">
        <v>206</v>
      </c>
      <c r="B6" s="142"/>
      <c r="C6" s="60">
        <f>+C7</f>
        <v>48001381</v>
      </c>
      <c r="D6" s="340">
        <f aca="true" t="shared" si="1" ref="D6:AA6">+D7</f>
        <v>0</v>
      </c>
      <c r="E6" s="60">
        <f t="shared" si="1"/>
        <v>34141275</v>
      </c>
      <c r="F6" s="59">
        <f t="shared" si="1"/>
        <v>34141275</v>
      </c>
      <c r="G6" s="59">
        <f t="shared" si="1"/>
        <v>0</v>
      </c>
      <c r="H6" s="60">
        <f t="shared" si="1"/>
        <v>1595321</v>
      </c>
      <c r="I6" s="60">
        <f t="shared" si="1"/>
        <v>0</v>
      </c>
      <c r="J6" s="59">
        <f t="shared" si="1"/>
        <v>1595321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1595321</v>
      </c>
      <c r="X6" s="60">
        <f t="shared" si="1"/>
        <v>17070638</v>
      </c>
      <c r="Y6" s="59">
        <f t="shared" si="1"/>
        <v>-15475317</v>
      </c>
      <c r="Z6" s="61">
        <f>+IF(X6&lt;&gt;0,+(Y6/X6)*100,0)</f>
        <v>-90.65459064857447</v>
      </c>
      <c r="AA6" s="62">
        <f t="shared" si="1"/>
        <v>34141275</v>
      </c>
    </row>
    <row r="7" spans="1:27" ht="12.75">
      <c r="A7" s="291" t="s">
        <v>230</v>
      </c>
      <c r="B7" s="142"/>
      <c r="C7" s="60">
        <v>48001381</v>
      </c>
      <c r="D7" s="340"/>
      <c r="E7" s="60">
        <v>34141275</v>
      </c>
      <c r="F7" s="59">
        <v>34141275</v>
      </c>
      <c r="G7" s="59"/>
      <c r="H7" s="60">
        <v>1595321</v>
      </c>
      <c r="I7" s="60"/>
      <c r="J7" s="59">
        <v>1595321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1595321</v>
      </c>
      <c r="X7" s="60">
        <v>17070638</v>
      </c>
      <c r="Y7" s="59">
        <v>-15475317</v>
      </c>
      <c r="Z7" s="61">
        <v>-90.65</v>
      </c>
      <c r="AA7" s="62">
        <v>34141275</v>
      </c>
    </row>
    <row r="8" spans="1:27" ht="12.75">
      <c r="A8" s="361" t="s">
        <v>207</v>
      </c>
      <c r="B8" s="142"/>
      <c r="C8" s="60">
        <f aca="true" t="shared" si="2" ref="C8:Y8">SUM(C9:C10)</f>
        <v>7375489</v>
      </c>
      <c r="D8" s="340">
        <f t="shared" si="2"/>
        <v>0</v>
      </c>
      <c r="E8" s="60">
        <f t="shared" si="2"/>
        <v>7000000</v>
      </c>
      <c r="F8" s="59">
        <f t="shared" si="2"/>
        <v>7000000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3500000</v>
      </c>
      <c r="Y8" s="59">
        <f t="shared" si="2"/>
        <v>-3500000</v>
      </c>
      <c r="Z8" s="61">
        <f>+IF(X8&lt;&gt;0,+(Y8/X8)*100,0)</f>
        <v>-100</v>
      </c>
      <c r="AA8" s="62">
        <f>SUM(AA9:AA10)</f>
        <v>7000000</v>
      </c>
    </row>
    <row r="9" spans="1:27" ht="12.75">
      <c r="A9" s="291" t="s">
        <v>231</v>
      </c>
      <c r="B9" s="142"/>
      <c r="C9" s="60">
        <v>104305</v>
      </c>
      <c r="D9" s="340"/>
      <c r="E9" s="60">
        <v>7000000</v>
      </c>
      <c r="F9" s="59">
        <v>7000000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3500000</v>
      </c>
      <c r="Y9" s="59">
        <v>-3500000</v>
      </c>
      <c r="Z9" s="61">
        <v>-100</v>
      </c>
      <c r="AA9" s="62">
        <v>7000000</v>
      </c>
    </row>
    <row r="10" spans="1:27" ht="12.75">
      <c r="A10" s="291" t="s">
        <v>232</v>
      </c>
      <c r="B10" s="142"/>
      <c r="C10" s="60">
        <v>7271184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3804725</v>
      </c>
      <c r="F13" s="342">
        <f t="shared" si="4"/>
        <v>3804725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1902363</v>
      </c>
      <c r="Y13" s="342">
        <f t="shared" si="4"/>
        <v>-1902363</v>
      </c>
      <c r="Z13" s="335">
        <f>+IF(X13&lt;&gt;0,+(Y13/X13)*100,0)</f>
        <v>-100</v>
      </c>
      <c r="AA13" s="273">
        <f t="shared" si="4"/>
        <v>3804725</v>
      </c>
    </row>
    <row r="14" spans="1:27" ht="12.75">
      <c r="A14" s="291" t="s">
        <v>234</v>
      </c>
      <c r="B14" s="136"/>
      <c r="C14" s="60"/>
      <c r="D14" s="340"/>
      <c r="E14" s="60">
        <v>3804725</v>
      </c>
      <c r="F14" s="59">
        <v>3804725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1902363</v>
      </c>
      <c r="Y14" s="59">
        <v>-1902363</v>
      </c>
      <c r="Z14" s="61">
        <v>-100</v>
      </c>
      <c r="AA14" s="62">
        <v>3804725</v>
      </c>
    </row>
    <row r="15" spans="1:27" ht="12.75">
      <c r="A15" s="361" t="s">
        <v>210</v>
      </c>
      <c r="B15" s="136"/>
      <c r="C15" s="60">
        <f aca="true" t="shared" si="5" ref="C15:Y15">SUM(C16:C20)</f>
        <v>15671813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15671813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7814380</v>
      </c>
      <c r="D22" s="344">
        <f t="shared" si="6"/>
        <v>0</v>
      </c>
      <c r="E22" s="343">
        <f t="shared" si="6"/>
        <v>34850000</v>
      </c>
      <c r="F22" s="345">
        <f t="shared" si="6"/>
        <v>34850000</v>
      </c>
      <c r="G22" s="345">
        <f t="shared" si="6"/>
        <v>0</v>
      </c>
      <c r="H22" s="343">
        <f t="shared" si="6"/>
        <v>0</v>
      </c>
      <c r="I22" s="343">
        <f t="shared" si="6"/>
        <v>521371</v>
      </c>
      <c r="J22" s="345">
        <f t="shared" si="6"/>
        <v>521371</v>
      </c>
      <c r="K22" s="345">
        <f t="shared" si="6"/>
        <v>4560667</v>
      </c>
      <c r="L22" s="343">
        <f t="shared" si="6"/>
        <v>13772975</v>
      </c>
      <c r="M22" s="343">
        <f t="shared" si="6"/>
        <v>6224210</v>
      </c>
      <c r="N22" s="345">
        <f t="shared" si="6"/>
        <v>24557852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25079223</v>
      </c>
      <c r="X22" s="343">
        <f t="shared" si="6"/>
        <v>17425000</v>
      </c>
      <c r="Y22" s="345">
        <f t="shared" si="6"/>
        <v>7654223</v>
      </c>
      <c r="Z22" s="336">
        <f>+IF(X22&lt;&gt;0,+(Y22/X22)*100,0)</f>
        <v>43.92667431850789</v>
      </c>
      <c r="AA22" s="350">
        <f>SUM(AA23:AA32)</f>
        <v>34850000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1540602</v>
      </c>
      <c r="D24" s="340"/>
      <c r="E24" s="60">
        <v>26850000</v>
      </c>
      <c r="F24" s="59">
        <v>26850000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13425000</v>
      </c>
      <c r="Y24" s="59">
        <v>-13425000</v>
      </c>
      <c r="Z24" s="61">
        <v>-100</v>
      </c>
      <c r="AA24" s="62">
        <v>26850000</v>
      </c>
    </row>
    <row r="25" spans="1:27" ht="12.75">
      <c r="A25" s="361" t="s">
        <v>240</v>
      </c>
      <c r="B25" s="142"/>
      <c r="C25" s="60">
        <v>4333669</v>
      </c>
      <c r="D25" s="340"/>
      <c r="E25" s="60">
        <v>8000000</v>
      </c>
      <c r="F25" s="59">
        <v>8000000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4000000</v>
      </c>
      <c r="Y25" s="59">
        <v>-4000000</v>
      </c>
      <c r="Z25" s="61">
        <v>-100</v>
      </c>
      <c r="AA25" s="62">
        <v>8000000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>
        <v>521371</v>
      </c>
      <c r="J29" s="59">
        <v>521371</v>
      </c>
      <c r="K29" s="59">
        <v>4560667</v>
      </c>
      <c r="L29" s="60">
        <v>13772975</v>
      </c>
      <c r="M29" s="60">
        <v>6224210</v>
      </c>
      <c r="N29" s="59">
        <v>24557852</v>
      </c>
      <c r="O29" s="59"/>
      <c r="P29" s="60"/>
      <c r="Q29" s="60"/>
      <c r="R29" s="59"/>
      <c r="S29" s="59"/>
      <c r="T29" s="60"/>
      <c r="U29" s="60"/>
      <c r="V29" s="59"/>
      <c r="W29" s="59">
        <v>25079223</v>
      </c>
      <c r="X29" s="60"/>
      <c r="Y29" s="59">
        <v>25079223</v>
      </c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1940109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13000000</v>
      </c>
      <c r="F34" s="345">
        <f t="shared" si="7"/>
        <v>13000000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6500000</v>
      </c>
      <c r="Y34" s="345">
        <f t="shared" si="7"/>
        <v>-6500000</v>
      </c>
      <c r="Z34" s="336">
        <f>+IF(X34&lt;&gt;0,+(Y34/X34)*100,0)</f>
        <v>-100</v>
      </c>
      <c r="AA34" s="350">
        <f t="shared" si="7"/>
        <v>13000000</v>
      </c>
    </row>
    <row r="35" spans="1:27" ht="12.75">
      <c r="A35" s="361" t="s">
        <v>247</v>
      </c>
      <c r="B35" s="136"/>
      <c r="C35" s="54"/>
      <c r="D35" s="368"/>
      <c r="E35" s="54">
        <v>13000000</v>
      </c>
      <c r="F35" s="53">
        <v>13000000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6500000</v>
      </c>
      <c r="Y35" s="53">
        <v>-6500000</v>
      </c>
      <c r="Z35" s="94">
        <v>-100</v>
      </c>
      <c r="AA35" s="95">
        <v>13000000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3000000</v>
      </c>
      <c r="F37" s="345">
        <f t="shared" si="8"/>
        <v>3000000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1500000</v>
      </c>
      <c r="Y37" s="345">
        <f t="shared" si="8"/>
        <v>-1500000</v>
      </c>
      <c r="Z37" s="336">
        <f>+IF(X37&lt;&gt;0,+(Y37/X37)*100,0)</f>
        <v>-100</v>
      </c>
      <c r="AA37" s="350">
        <f t="shared" si="8"/>
        <v>3000000</v>
      </c>
    </row>
    <row r="38" spans="1:27" ht="12.75">
      <c r="A38" s="361" t="s">
        <v>214</v>
      </c>
      <c r="B38" s="142"/>
      <c r="C38" s="60"/>
      <c r="D38" s="340"/>
      <c r="E38" s="60">
        <v>3000000</v>
      </c>
      <c r="F38" s="59">
        <v>3000000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1500000</v>
      </c>
      <c r="Y38" s="59">
        <v>-1500000</v>
      </c>
      <c r="Z38" s="61">
        <v>-100</v>
      </c>
      <c r="AA38" s="62">
        <v>3000000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1987244</v>
      </c>
      <c r="D40" s="344">
        <f t="shared" si="9"/>
        <v>0</v>
      </c>
      <c r="E40" s="343">
        <f t="shared" si="9"/>
        <v>28591000</v>
      </c>
      <c r="F40" s="345">
        <f t="shared" si="9"/>
        <v>28591000</v>
      </c>
      <c r="G40" s="345">
        <f t="shared" si="9"/>
        <v>4835674</v>
      </c>
      <c r="H40" s="343">
        <f t="shared" si="9"/>
        <v>12652</v>
      </c>
      <c r="I40" s="343">
        <f t="shared" si="9"/>
        <v>0</v>
      </c>
      <c r="J40" s="345">
        <f t="shared" si="9"/>
        <v>4848326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4848326</v>
      </c>
      <c r="X40" s="343">
        <f t="shared" si="9"/>
        <v>14295500</v>
      </c>
      <c r="Y40" s="345">
        <f t="shared" si="9"/>
        <v>-9447174</v>
      </c>
      <c r="Z40" s="336">
        <f>+IF(X40&lt;&gt;0,+(Y40/X40)*100,0)</f>
        <v>-66.08494980938057</v>
      </c>
      <c r="AA40" s="350">
        <f>SUM(AA41:AA49)</f>
        <v>28591000</v>
      </c>
    </row>
    <row r="41" spans="1:27" ht="12.75">
      <c r="A41" s="361" t="s">
        <v>249</v>
      </c>
      <c r="B41" s="142"/>
      <c r="C41" s="362"/>
      <c r="D41" s="363"/>
      <c r="E41" s="362">
        <v>25500000</v>
      </c>
      <c r="F41" s="364">
        <v>25500000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12750000</v>
      </c>
      <c r="Y41" s="364">
        <v>-12750000</v>
      </c>
      <c r="Z41" s="365">
        <v>-100</v>
      </c>
      <c r="AA41" s="366">
        <v>25500000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>
        <v>4835674</v>
      </c>
      <c r="H43" s="305">
        <v>12652</v>
      </c>
      <c r="I43" s="305"/>
      <c r="J43" s="370">
        <v>4848326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4848326</v>
      </c>
      <c r="X43" s="305"/>
      <c r="Y43" s="370">
        <v>4848326</v>
      </c>
      <c r="Z43" s="371"/>
      <c r="AA43" s="303"/>
    </row>
    <row r="44" spans="1:27" ht="12.75">
      <c r="A44" s="361" t="s">
        <v>252</v>
      </c>
      <c r="B44" s="136"/>
      <c r="C44" s="60">
        <v>1987244</v>
      </c>
      <c r="D44" s="368"/>
      <c r="E44" s="54">
        <v>3091000</v>
      </c>
      <c r="F44" s="53">
        <v>3091000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1545500</v>
      </c>
      <c r="Y44" s="53">
        <v>-1545500</v>
      </c>
      <c r="Z44" s="94">
        <v>-100</v>
      </c>
      <c r="AA44" s="95">
        <v>3091000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80850307</v>
      </c>
      <c r="D60" s="346">
        <f t="shared" si="14"/>
        <v>0</v>
      </c>
      <c r="E60" s="219">
        <f t="shared" si="14"/>
        <v>124387000</v>
      </c>
      <c r="F60" s="264">
        <f t="shared" si="14"/>
        <v>124387000</v>
      </c>
      <c r="G60" s="264">
        <f t="shared" si="14"/>
        <v>4835674</v>
      </c>
      <c r="H60" s="219">
        <f t="shared" si="14"/>
        <v>1607973</v>
      </c>
      <c r="I60" s="219">
        <f t="shared" si="14"/>
        <v>521371</v>
      </c>
      <c r="J60" s="264">
        <f t="shared" si="14"/>
        <v>6965018</v>
      </c>
      <c r="K60" s="264">
        <f t="shared" si="14"/>
        <v>4560667</v>
      </c>
      <c r="L60" s="219">
        <f t="shared" si="14"/>
        <v>13772975</v>
      </c>
      <c r="M60" s="219">
        <f t="shared" si="14"/>
        <v>6224210</v>
      </c>
      <c r="N60" s="264">
        <f t="shared" si="14"/>
        <v>24557852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31522870</v>
      </c>
      <c r="X60" s="219">
        <f t="shared" si="14"/>
        <v>62193501</v>
      </c>
      <c r="Y60" s="264">
        <f t="shared" si="14"/>
        <v>-30670631</v>
      </c>
      <c r="Z60" s="337">
        <f>+IF(X60&lt;&gt;0,+(Y60/X60)*100,0)</f>
        <v>-49.31484882962289</v>
      </c>
      <c r="AA60" s="232">
        <f>+AA57+AA54+AA51+AA40+AA37+AA34+AA22+AA5</f>
        <v>124387000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5966073</v>
      </c>
      <c r="D5" s="357">
        <f t="shared" si="0"/>
        <v>0</v>
      </c>
      <c r="E5" s="356">
        <f t="shared" si="0"/>
        <v>3459863</v>
      </c>
      <c r="F5" s="358">
        <f t="shared" si="0"/>
        <v>3459863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1729932</v>
      </c>
      <c r="Y5" s="358">
        <f t="shared" si="0"/>
        <v>-1729932</v>
      </c>
      <c r="Z5" s="359">
        <f>+IF(X5&lt;&gt;0,+(Y5/X5)*100,0)</f>
        <v>-100</v>
      </c>
      <c r="AA5" s="360">
        <f>+AA6+AA8+AA11+AA13+AA15</f>
        <v>3459863</v>
      </c>
    </row>
    <row r="6" spans="1:27" ht="12.75">
      <c r="A6" s="361" t="s">
        <v>206</v>
      </c>
      <c r="B6" s="142"/>
      <c r="C6" s="60">
        <f>+C7</f>
        <v>5966073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5966073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3459863</v>
      </c>
      <c r="F8" s="59">
        <f t="shared" si="2"/>
        <v>3459863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1729932</v>
      </c>
      <c r="Y8" s="59">
        <f t="shared" si="2"/>
        <v>-1729932</v>
      </c>
      <c r="Z8" s="61">
        <f>+IF(X8&lt;&gt;0,+(Y8/X8)*100,0)</f>
        <v>-100</v>
      </c>
      <c r="AA8" s="62">
        <f>SUM(AA9:AA10)</f>
        <v>3459863</v>
      </c>
    </row>
    <row r="9" spans="1:27" ht="12.75">
      <c r="A9" s="291" t="s">
        <v>231</v>
      </c>
      <c r="B9" s="142"/>
      <c r="C9" s="60"/>
      <c r="D9" s="340"/>
      <c r="E9" s="60">
        <v>3459863</v>
      </c>
      <c r="F9" s="59">
        <v>3459863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1729932</v>
      </c>
      <c r="Y9" s="59">
        <v>-1729932</v>
      </c>
      <c r="Z9" s="61">
        <v>-100</v>
      </c>
      <c r="AA9" s="62">
        <v>3459863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11859644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>
        <v>9998458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1861186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17825717</v>
      </c>
      <c r="D60" s="346">
        <f t="shared" si="14"/>
        <v>0</v>
      </c>
      <c r="E60" s="219">
        <f t="shared" si="14"/>
        <v>3459863</v>
      </c>
      <c r="F60" s="264">
        <f t="shared" si="14"/>
        <v>3459863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1729932</v>
      </c>
      <c r="Y60" s="264">
        <f t="shared" si="14"/>
        <v>-1729932</v>
      </c>
      <c r="Z60" s="337">
        <f>+IF(X60&lt;&gt;0,+(Y60/X60)*100,0)</f>
        <v>-100</v>
      </c>
      <c r="AA60" s="232">
        <f>+AA57+AA54+AA51+AA40+AA37+AA34+AA22+AA5</f>
        <v>3459863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2019-01-31T14:03:55Z</dcterms:created>
  <dcterms:modified xsi:type="dcterms:W3CDTF">2019-01-31T14:03:59Z</dcterms:modified>
  <cp:category/>
  <cp:version/>
  <cp:contentType/>
  <cp:contentStatus/>
</cp:coreProperties>
</file>