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<sst xmlns="http://schemas.openxmlformats.org/spreadsheetml/2006/main" count="859" uniqueCount="304">
  <si>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Kwazulu-Natal: Nquthu(KZN242)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</si>
  <si>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</si>
  <si>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</si>
  <si>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</si>
  <si>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</si>
  <si>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</si>
  <si>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</si>
  <si>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</si>
  <si>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</si>
  <si>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</si>
  <si>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</si>
  <si>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</si>
  <si>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</si>
  <si>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</si>
  <si>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</si>
  <si>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</si>
  <si>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</si>
  <si>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</si>
  <si>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</si>
  <si>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</si>
  <si>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</si>
  <si>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</si>
  <si>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</si>
  <si>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</si>
  <si>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</si>
  <si>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</si>
  <si>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</si>
  <si>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</si>
  <si>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</si>
  <si>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</si>
  <si>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</si>
  <si>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</si>
  <si>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</si>
  <si>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</si>
  <si>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</si>
  <si>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</si>
  <si>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</si>
  <si>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</si>
  <si>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</si>
  <si>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</si>
  <si>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</si>
  <si>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</si>
  <si>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</si>
  <si>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</si>
  <si>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</si>
  <si>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</si>
  <si>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</si>
  <si>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</si>
  <si>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</si>
  <si>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</si>
  <si>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</si>
  <si>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</si>
  <si>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</si>
  <si>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</si>
  <si>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</si>
  <si>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</si>
  <si>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</si>
  <si>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</si>
  <si>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</si>
  <si>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</si>
  <si>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</si>
  <si>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</si>
  <si>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</si>
  <si>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</si>
  <si>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</si>
  <si>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</si>
  <si>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</si>
  <si>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</si>
  <si>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</si>
  <si>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</si>
  <si>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Nquthu(KZN242)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</si>
  <si>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</si>
  <si>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</si>
  <si>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</si>
  <si>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</si>
  <si>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</si>
  <si>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</si>
  <si>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</si>
  <si>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</si>
  <si>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</si>
  <si>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</si>
  <si>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</si>
  <si>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</si>
  <si>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</si>
  <si>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</si>
  <si>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</si>
  <si>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</si>
  <si>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</si>
  <si>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</si>
  <si>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</si>
  <si>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</si>
  <si>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</si>
  <si>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</si>
  <si>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</si>
  <si>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</si>
  <si>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</si>
  <si>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</si>
  <si>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</si>
  <si>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</si>
  <si>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</si>
  <si>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Nquthu(KZN242)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</si>
  <si>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</si>
  <si>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</si>
  <si>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</si>
  <si>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</si>
  <si>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</si>
  <si>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</si>
  <si>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</si>
  <si>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</si>
  <si>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</si>
  <si>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</si>
  <si>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</si>
  <si>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</si>
  <si>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</si>
  <si>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</si>
  <si>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</si>
  <si>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</si>
  <si>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</si>
  <si>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</si>
  <si>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</si>
  <si>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</si>
  <si>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</si>
  <si>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</si>
  <si>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</si>
  <si>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</si>
  <si>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</si>
  <si>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</si>
  <si>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</si>
  <si>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</si>
  <si>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Nquthu(KZN242)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</si>
  <si>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</si>
  <si>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</si>
  <si>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</si>
  <si>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</si>
  <si>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</si>
  <si>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</si>
  <si>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</si>
  <si>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</si>
  <si>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</si>
  <si>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</si>
  <si>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Nquthu(KZN242)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</si>
  <si>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</si>
  <si>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</si>
  <si>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</si>
  <si>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</si>
  <si>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</si>
  <si>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</si>
  <si>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</si>
  <si>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</si>
  <si>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</si>
  <si>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</si>
  <si>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</si>
  <si>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</si>
  <si>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</si>
  <si>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</si>
  <si>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</si>
  <si>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</si>
  <si>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</si>
  <si>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</si>
  <si>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</si>
  <si>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</si>
  <si>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</si>
  <si>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</si>
  <si>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</si>
  <si>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</si>
  <si>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</si>
  <si>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</si>
  <si>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</si>
  <si>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</si>
  <si>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</si>
  <si>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</si>
  <si>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</si>
  <si>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</si>
  <si>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</si>
  <si>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Nquthu(KZN242)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</si>
  <si>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</si>
  <si>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</si>
  <si>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</si>
  <si>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</si>
  <si>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</si>
  <si>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</si>
  <si>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</si>
  <si>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</si>
  <si>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</si>
  <si>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</si>
  <si>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</si>
  <si>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</si>
  <si>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</si>
  <si>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</si>
  <si>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</si>
  <si>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</si>
  <si>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</si>
  <si>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</si>
  <si>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</si>
  <si>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</si>
  <si>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</si>
  <si>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</si>
  <si>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</si>
  <si>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</si>
  <si>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</si>
  <si>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</si>
  <si>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</si>
  <si>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Nquthu(KZN242)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</si>
  <si>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</si>
  <si>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</si>
  <si>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</si>
  <si>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</si>
  <si>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</si>
  <si>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</si>
  <si>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</si>
  <si>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</si>
  <si>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</si>
  <si>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</si>
  <si>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</si>
  <si>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</si>
  <si>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</si>
  <si>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</si>
  <si>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</si>
  <si>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</si>
  <si>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</si>
  <si>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</si>
  <si>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</si>
  <si>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</si>
  <si>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</si>
  <si>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</si>
  <si>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</si>
  <si>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</si>
  <si>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</si>
  <si>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Nquthu(KZN242)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</si>
  <si>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</si>
  <si>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</si>
  <si>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</si>
  <si>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</si>
  <si>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</si>
  <si>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</si>
  <si>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</si>
  <si>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</si>
  <si>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</si>
  <si>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</si>
  <si>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</si>
  <si>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</si>
  <si>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</si>
  <si>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</si>
  <si>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</si>
  <si>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</si>
  <si>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</si>
  <si>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</si>
  <si>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</si>
  <si>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</si>
  <si>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</si>
  <si>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</si>
  <si>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</si>
  <si>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</si>
  <si>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</si>
  <si>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</si>
  <si>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</si>
  <si>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</si>
  <si>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</si>
  <si>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</si>
  <si>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</si>
  <si>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</si>
  <si>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</si>
  <si>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</si>
  <si>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</si>
  <si>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Nquthu(KZN242)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</si>
  <si>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</si>
  <si>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</si>
  <si>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Kwazulu-Natal: Nquthu(KZN242)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</si>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</sst>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19571325</v>
      </c>
      <c r="C5" s="19">
        <v>0</v>
      </c>
      <c r="D5" s="59">
        <v>18560000</v>
      </c>
      <c r="E5" s="60">
        <v>18560000</v>
      </c>
      <c r="F5" s="60">
        <v>35751381</v>
      </c>
      <c r="G5" s="60">
        <v>139999</v>
      </c>
      <c r="H5" s="60">
        <v>151832</v>
      </c>
      <c r="I5" s="60">
        <v>36043212</v>
      </c>
      <c r="J5" s="60">
        <v>462905</v>
      </c>
      <c r="K5" s="60">
        <v>0</v>
      </c>
      <c r="L5" s="60">
        <v>172694</v>
      </c>
      <c r="M5" s="60">
        <v>635599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36678811</v>
      </c>
      <c r="W5" s="60"/>
      <c r="X5" s="60">
        <v>36678811</v>
      </c>
      <c r="Y5" s="61">
        <v>0</v>
      </c>
      <c r="Z5" s="62">
        <v>18560000</v>
      </c>
    </row>
    <row r="6" spans="1:26" ht="12.75">
      <c r="A6" s="58" t="s">
        <v>32</v>
      </c>
      <c r="B6" s="19">
        <v>12747518</v>
      </c>
      <c r="C6" s="19">
        <v>0</v>
      </c>
      <c r="D6" s="59">
        <v>19349750</v>
      </c>
      <c r="E6" s="60">
        <v>19349750</v>
      </c>
      <c r="F6" s="60">
        <v>1475206</v>
      </c>
      <c r="G6" s="60">
        <v>1270352</v>
      </c>
      <c r="H6" s="60">
        <v>1159875</v>
      </c>
      <c r="I6" s="60">
        <v>3905433</v>
      </c>
      <c r="J6" s="60">
        <v>1239149</v>
      </c>
      <c r="K6" s="60">
        <v>290798</v>
      </c>
      <c r="L6" s="60">
        <v>1566560</v>
      </c>
      <c r="M6" s="60">
        <v>3096507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7001940</v>
      </c>
      <c r="W6" s="60"/>
      <c r="X6" s="60">
        <v>7001940</v>
      </c>
      <c r="Y6" s="61">
        <v>0</v>
      </c>
      <c r="Z6" s="62">
        <v>19349750</v>
      </c>
    </row>
    <row r="7" spans="1:26" ht="12.75">
      <c r="A7" s="58" t="s">
        <v>33</v>
      </c>
      <c r="B7" s="19">
        <v>16916977</v>
      </c>
      <c r="C7" s="19">
        <v>0</v>
      </c>
      <c r="D7" s="59">
        <v>7000000</v>
      </c>
      <c r="E7" s="60">
        <v>7000000</v>
      </c>
      <c r="F7" s="60">
        <v>1172574</v>
      </c>
      <c r="G7" s="60">
        <v>1685337</v>
      </c>
      <c r="H7" s="60">
        <v>1657542</v>
      </c>
      <c r="I7" s="60">
        <v>4515453</v>
      </c>
      <c r="J7" s="60">
        <v>1497220</v>
      </c>
      <c r="K7" s="60">
        <v>1623935</v>
      </c>
      <c r="L7" s="60">
        <v>1618102</v>
      </c>
      <c r="M7" s="60">
        <v>4739257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9254710</v>
      </c>
      <c r="W7" s="60"/>
      <c r="X7" s="60">
        <v>9254710</v>
      </c>
      <c r="Y7" s="61">
        <v>0</v>
      </c>
      <c r="Z7" s="62">
        <v>7000000</v>
      </c>
    </row>
    <row r="8" spans="1:26" ht="12.75">
      <c r="A8" s="58" t="s">
        <v>34</v>
      </c>
      <c r="B8" s="19">
        <v>121245639</v>
      </c>
      <c r="C8" s="19">
        <v>0</v>
      </c>
      <c r="D8" s="59">
        <v>128513000</v>
      </c>
      <c r="E8" s="60">
        <v>128513000</v>
      </c>
      <c r="F8" s="60">
        <v>50985000</v>
      </c>
      <c r="G8" s="60">
        <v>0</v>
      </c>
      <c r="H8" s="60">
        <v>430643</v>
      </c>
      <c r="I8" s="60">
        <v>51415643</v>
      </c>
      <c r="J8" s="60">
        <v>50976</v>
      </c>
      <c r="K8" s="60">
        <v>1185855</v>
      </c>
      <c r="L8" s="60">
        <v>37919000</v>
      </c>
      <c r="M8" s="60">
        <v>39155831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90571474</v>
      </c>
      <c r="W8" s="60"/>
      <c r="X8" s="60">
        <v>90571474</v>
      </c>
      <c r="Y8" s="61">
        <v>0</v>
      </c>
      <c r="Z8" s="62">
        <v>128513000</v>
      </c>
    </row>
    <row r="9" spans="1:26" ht="12.75">
      <c r="A9" s="58" t="s">
        <v>35</v>
      </c>
      <c r="B9" s="19">
        <v>3951877</v>
      </c>
      <c r="C9" s="19">
        <v>0</v>
      </c>
      <c r="D9" s="59">
        <v>5161966</v>
      </c>
      <c r="E9" s="60">
        <v>5161966</v>
      </c>
      <c r="F9" s="60">
        <v>380932</v>
      </c>
      <c r="G9" s="60">
        <v>231433</v>
      </c>
      <c r="H9" s="60">
        <v>252692</v>
      </c>
      <c r="I9" s="60">
        <v>865057</v>
      </c>
      <c r="J9" s="60">
        <v>455021</v>
      </c>
      <c r="K9" s="60">
        <v>309657</v>
      </c>
      <c r="L9" s="60">
        <v>190697</v>
      </c>
      <c r="M9" s="60">
        <v>955375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1820432</v>
      </c>
      <c r="W9" s="60"/>
      <c r="X9" s="60">
        <v>1820432</v>
      </c>
      <c r="Y9" s="61">
        <v>0</v>
      </c>
      <c r="Z9" s="62">
        <v>5161966</v>
      </c>
    </row>
    <row r="10" spans="1:26" ht="22.5">
      <c r="A10" s="63" t="s">
        <v>279</v>
      </c>
      <c r="B10" s="64">
        <f>SUM(B5:B9)</f>
        <v>174433336</v>
      </c>
      <c r="C10" s="64">
        <f>SUM(C5:C9)</f>
        <v>0</v>
      </c>
      <c r="D10" s="65">
        <f aca="true" t="shared" si="0" ref="D10:Z10">SUM(D5:D9)</f>
        <v>178584716</v>
      </c>
      <c r="E10" s="66">
        <f t="shared" si="0"/>
        <v>178584716</v>
      </c>
      <c r="F10" s="66">
        <f t="shared" si="0"/>
        <v>89765093</v>
      </c>
      <c r="G10" s="66">
        <f t="shared" si="0"/>
        <v>3327121</v>
      </c>
      <c r="H10" s="66">
        <f t="shared" si="0"/>
        <v>3652584</v>
      </c>
      <c r="I10" s="66">
        <f t="shared" si="0"/>
        <v>96744798</v>
      </c>
      <c r="J10" s="66">
        <f t="shared" si="0"/>
        <v>3705271</v>
      </c>
      <c r="K10" s="66">
        <f t="shared" si="0"/>
        <v>3410245</v>
      </c>
      <c r="L10" s="66">
        <f t="shared" si="0"/>
        <v>41467053</v>
      </c>
      <c r="M10" s="66">
        <f t="shared" si="0"/>
        <v>48582569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145327367</v>
      </c>
      <c r="W10" s="66">
        <f t="shared" si="0"/>
        <v>0</v>
      </c>
      <c r="X10" s="66">
        <f t="shared" si="0"/>
        <v>145327367</v>
      </c>
      <c r="Y10" s="67">
        <f>+IF(W10&lt;&gt;0,(X10/W10)*100,0)</f>
        <v>0</v>
      </c>
      <c r="Z10" s="68">
        <f t="shared" si="0"/>
        <v>178584716</v>
      </c>
    </row>
    <row r="11" spans="1:26" ht="12.75">
      <c r="A11" s="58" t="s">
        <v>37</v>
      </c>
      <c r="B11" s="19">
        <v>48150904</v>
      </c>
      <c r="C11" s="19">
        <v>0</v>
      </c>
      <c r="D11" s="59">
        <v>72367396</v>
      </c>
      <c r="E11" s="60">
        <v>72367396</v>
      </c>
      <c r="F11" s="60">
        <v>4165470</v>
      </c>
      <c r="G11" s="60">
        <v>4054932</v>
      </c>
      <c r="H11" s="60">
        <v>5004710</v>
      </c>
      <c r="I11" s="60">
        <v>13225112</v>
      </c>
      <c r="J11" s="60">
        <v>4538806</v>
      </c>
      <c r="K11" s="60">
        <v>4374743</v>
      </c>
      <c r="L11" s="60">
        <v>4519312</v>
      </c>
      <c r="M11" s="60">
        <v>13432861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26657973</v>
      </c>
      <c r="W11" s="60"/>
      <c r="X11" s="60">
        <v>26657973</v>
      </c>
      <c r="Y11" s="61">
        <v>0</v>
      </c>
      <c r="Z11" s="62">
        <v>72367396</v>
      </c>
    </row>
    <row r="12" spans="1:26" ht="12.75">
      <c r="A12" s="58" t="s">
        <v>38</v>
      </c>
      <c r="B12" s="19">
        <v>10885290</v>
      </c>
      <c r="C12" s="19">
        <v>0</v>
      </c>
      <c r="D12" s="59">
        <v>11591755</v>
      </c>
      <c r="E12" s="60">
        <v>11591755</v>
      </c>
      <c r="F12" s="60">
        <v>939415</v>
      </c>
      <c r="G12" s="60">
        <v>939415</v>
      </c>
      <c r="H12" s="60">
        <v>939462</v>
      </c>
      <c r="I12" s="60">
        <v>2818292</v>
      </c>
      <c r="J12" s="60">
        <v>939478</v>
      </c>
      <c r="K12" s="60">
        <v>939341</v>
      </c>
      <c r="L12" s="60">
        <v>939672</v>
      </c>
      <c r="M12" s="60">
        <v>2818491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5636783</v>
      </c>
      <c r="W12" s="60"/>
      <c r="X12" s="60">
        <v>5636783</v>
      </c>
      <c r="Y12" s="61">
        <v>0</v>
      </c>
      <c r="Z12" s="62">
        <v>11591755</v>
      </c>
    </row>
    <row r="13" spans="1:26" ht="12.75">
      <c r="A13" s="58" t="s">
        <v>280</v>
      </c>
      <c r="B13" s="19">
        <v>18010158</v>
      </c>
      <c r="C13" s="19">
        <v>0</v>
      </c>
      <c r="D13" s="59">
        <v>12489489</v>
      </c>
      <c r="E13" s="60">
        <v>12489489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12489489</v>
      </c>
    </row>
    <row r="14" spans="1:26" ht="12.7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0</v>
      </c>
      <c r="C15" s="19">
        <v>0</v>
      </c>
      <c r="D15" s="59">
        <v>37194150</v>
      </c>
      <c r="E15" s="60">
        <v>37194150</v>
      </c>
      <c r="F15" s="60">
        <v>2360682</v>
      </c>
      <c r="G15" s="60">
        <v>2472143</v>
      </c>
      <c r="H15" s="60">
        <v>0</v>
      </c>
      <c r="I15" s="60">
        <v>4832825</v>
      </c>
      <c r="J15" s="60">
        <v>1648162</v>
      </c>
      <c r="K15" s="60">
        <v>1376667</v>
      </c>
      <c r="L15" s="60">
        <v>1342651</v>
      </c>
      <c r="M15" s="60">
        <v>4367480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9200305</v>
      </c>
      <c r="W15" s="60"/>
      <c r="X15" s="60">
        <v>9200305</v>
      </c>
      <c r="Y15" s="61">
        <v>0</v>
      </c>
      <c r="Z15" s="62">
        <v>37194150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278719</v>
      </c>
      <c r="G16" s="60">
        <v>448583</v>
      </c>
      <c r="H16" s="60">
        <v>632156</v>
      </c>
      <c r="I16" s="60">
        <v>1359458</v>
      </c>
      <c r="J16" s="60">
        <v>514749</v>
      </c>
      <c r="K16" s="60">
        <v>619000</v>
      </c>
      <c r="L16" s="60">
        <v>670108</v>
      </c>
      <c r="M16" s="60">
        <v>1803857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3163315</v>
      </c>
      <c r="W16" s="60"/>
      <c r="X16" s="60">
        <v>3163315</v>
      </c>
      <c r="Y16" s="61">
        <v>0</v>
      </c>
      <c r="Z16" s="62">
        <v>0</v>
      </c>
    </row>
    <row r="17" spans="1:26" ht="12.75">
      <c r="A17" s="58" t="s">
        <v>43</v>
      </c>
      <c r="B17" s="19">
        <v>62522478</v>
      </c>
      <c r="C17" s="19">
        <v>0</v>
      </c>
      <c r="D17" s="59">
        <v>45953031</v>
      </c>
      <c r="E17" s="60">
        <v>45953031</v>
      </c>
      <c r="F17" s="60">
        <v>1751193</v>
      </c>
      <c r="G17" s="60">
        <v>1779457</v>
      </c>
      <c r="H17" s="60">
        <v>4478166</v>
      </c>
      <c r="I17" s="60">
        <v>8008816</v>
      </c>
      <c r="J17" s="60">
        <v>3774307</v>
      </c>
      <c r="K17" s="60">
        <v>7040157</v>
      </c>
      <c r="L17" s="60">
        <v>8057793</v>
      </c>
      <c r="M17" s="60">
        <v>18872257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26881073</v>
      </c>
      <c r="W17" s="60"/>
      <c r="X17" s="60">
        <v>26881073</v>
      </c>
      <c r="Y17" s="61">
        <v>0</v>
      </c>
      <c r="Z17" s="62">
        <v>45953031</v>
      </c>
    </row>
    <row r="18" spans="1:26" ht="12.75">
      <c r="A18" s="70" t="s">
        <v>44</v>
      </c>
      <c r="B18" s="71">
        <f>SUM(B11:B17)</f>
        <v>139568830</v>
      </c>
      <c r="C18" s="71">
        <f>SUM(C11:C17)</f>
        <v>0</v>
      </c>
      <c r="D18" s="72">
        <f aca="true" t="shared" si="1" ref="D18:Z18">SUM(D11:D17)</f>
        <v>179595821</v>
      </c>
      <c r="E18" s="73">
        <f t="shared" si="1"/>
        <v>179595821</v>
      </c>
      <c r="F18" s="73">
        <f t="shared" si="1"/>
        <v>9495479</v>
      </c>
      <c r="G18" s="73">
        <f t="shared" si="1"/>
        <v>9694530</v>
      </c>
      <c r="H18" s="73">
        <f t="shared" si="1"/>
        <v>11054494</v>
      </c>
      <c r="I18" s="73">
        <f t="shared" si="1"/>
        <v>30244503</v>
      </c>
      <c r="J18" s="73">
        <f t="shared" si="1"/>
        <v>11415502</v>
      </c>
      <c r="K18" s="73">
        <f t="shared" si="1"/>
        <v>14349908</v>
      </c>
      <c r="L18" s="73">
        <f t="shared" si="1"/>
        <v>15529536</v>
      </c>
      <c r="M18" s="73">
        <f t="shared" si="1"/>
        <v>41294946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71539449</v>
      </c>
      <c r="W18" s="73">
        <f t="shared" si="1"/>
        <v>0</v>
      </c>
      <c r="X18" s="73">
        <f t="shared" si="1"/>
        <v>71539449</v>
      </c>
      <c r="Y18" s="67">
        <f>+IF(W18&lt;&gt;0,(X18/W18)*100,0)</f>
        <v>0</v>
      </c>
      <c r="Z18" s="74">
        <f t="shared" si="1"/>
        <v>179595821</v>
      </c>
    </row>
    <row r="19" spans="1:26" ht="12.75">
      <c r="A19" s="70" t="s">
        <v>45</v>
      </c>
      <c r="B19" s="75">
        <f>+B10-B18</f>
        <v>34864506</v>
      </c>
      <c r="C19" s="75">
        <f>+C10-C18</f>
        <v>0</v>
      </c>
      <c r="D19" s="76">
        <f aca="true" t="shared" si="2" ref="D19:Z19">+D10-D18</f>
        <v>-1011105</v>
      </c>
      <c r="E19" s="77">
        <f t="shared" si="2"/>
        <v>-1011105</v>
      </c>
      <c r="F19" s="77">
        <f t="shared" si="2"/>
        <v>80269614</v>
      </c>
      <c r="G19" s="77">
        <f t="shared" si="2"/>
        <v>-6367409</v>
      </c>
      <c r="H19" s="77">
        <f t="shared" si="2"/>
        <v>-7401910</v>
      </c>
      <c r="I19" s="77">
        <f t="shared" si="2"/>
        <v>66500295</v>
      </c>
      <c r="J19" s="77">
        <f t="shared" si="2"/>
        <v>-7710231</v>
      </c>
      <c r="K19" s="77">
        <f t="shared" si="2"/>
        <v>-10939663</v>
      </c>
      <c r="L19" s="77">
        <f t="shared" si="2"/>
        <v>25937517</v>
      </c>
      <c r="M19" s="77">
        <f t="shared" si="2"/>
        <v>7287623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73787918</v>
      </c>
      <c r="W19" s="77">
        <f>IF(E10=E18,0,W10-W18)</f>
        <v>0</v>
      </c>
      <c r="X19" s="77">
        <f t="shared" si="2"/>
        <v>73787918</v>
      </c>
      <c r="Y19" s="78">
        <f>+IF(W19&lt;&gt;0,(X19/W19)*100,0)</f>
        <v>0</v>
      </c>
      <c r="Z19" s="79">
        <f t="shared" si="2"/>
        <v>-1011105</v>
      </c>
    </row>
    <row r="20" spans="1:26" ht="12.75">
      <c r="A20" s="58" t="s">
        <v>46</v>
      </c>
      <c r="B20" s="19">
        <v>33359558</v>
      </c>
      <c r="C20" s="19">
        <v>0</v>
      </c>
      <c r="D20" s="59">
        <v>44662000</v>
      </c>
      <c r="E20" s="60">
        <v>44662000</v>
      </c>
      <c r="F20" s="60">
        <v>5976</v>
      </c>
      <c r="G20" s="60">
        <v>1314</v>
      </c>
      <c r="H20" s="60">
        <v>1892997</v>
      </c>
      <c r="I20" s="60">
        <v>1900287</v>
      </c>
      <c r="J20" s="60">
        <v>894</v>
      </c>
      <c r="K20" s="60">
        <v>2238400</v>
      </c>
      <c r="L20" s="60">
        <v>0</v>
      </c>
      <c r="M20" s="60">
        <v>2239294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4139581</v>
      </c>
      <c r="W20" s="60"/>
      <c r="X20" s="60">
        <v>4139581</v>
      </c>
      <c r="Y20" s="61">
        <v>0</v>
      </c>
      <c r="Z20" s="62">
        <v>44662000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68224064</v>
      </c>
      <c r="C22" s="86">
        <f>SUM(C19:C21)</f>
        <v>0</v>
      </c>
      <c r="D22" s="87">
        <f aca="true" t="shared" si="3" ref="D22:Z22">SUM(D19:D21)</f>
        <v>43650895</v>
      </c>
      <c r="E22" s="88">
        <f t="shared" si="3"/>
        <v>43650895</v>
      </c>
      <c r="F22" s="88">
        <f t="shared" si="3"/>
        <v>80275590</v>
      </c>
      <c r="G22" s="88">
        <f t="shared" si="3"/>
        <v>-6366095</v>
      </c>
      <c r="H22" s="88">
        <f t="shared" si="3"/>
        <v>-5508913</v>
      </c>
      <c r="I22" s="88">
        <f t="shared" si="3"/>
        <v>68400582</v>
      </c>
      <c r="J22" s="88">
        <f t="shared" si="3"/>
        <v>-7709337</v>
      </c>
      <c r="K22" s="88">
        <f t="shared" si="3"/>
        <v>-8701263</v>
      </c>
      <c r="L22" s="88">
        <f t="shared" si="3"/>
        <v>25937517</v>
      </c>
      <c r="M22" s="88">
        <f t="shared" si="3"/>
        <v>9526917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77927499</v>
      </c>
      <c r="W22" s="88">
        <f t="shared" si="3"/>
        <v>0</v>
      </c>
      <c r="X22" s="88">
        <f t="shared" si="3"/>
        <v>77927499</v>
      </c>
      <c r="Y22" s="89">
        <f>+IF(W22&lt;&gt;0,(X22/W22)*100,0)</f>
        <v>0</v>
      </c>
      <c r="Z22" s="90">
        <f t="shared" si="3"/>
        <v>43650895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68224064</v>
      </c>
      <c r="C24" s="75">
        <f>SUM(C22:C23)</f>
        <v>0</v>
      </c>
      <c r="D24" s="76">
        <f aca="true" t="shared" si="4" ref="D24:Z24">SUM(D22:D23)</f>
        <v>43650895</v>
      </c>
      <c r="E24" s="77">
        <f t="shared" si="4"/>
        <v>43650895</v>
      </c>
      <c r="F24" s="77">
        <f t="shared" si="4"/>
        <v>80275590</v>
      </c>
      <c r="G24" s="77">
        <f t="shared" si="4"/>
        <v>-6366095</v>
      </c>
      <c r="H24" s="77">
        <f t="shared" si="4"/>
        <v>-5508913</v>
      </c>
      <c r="I24" s="77">
        <f t="shared" si="4"/>
        <v>68400582</v>
      </c>
      <c r="J24" s="77">
        <f t="shared" si="4"/>
        <v>-7709337</v>
      </c>
      <c r="K24" s="77">
        <f t="shared" si="4"/>
        <v>-8701263</v>
      </c>
      <c r="L24" s="77">
        <f t="shared" si="4"/>
        <v>25937517</v>
      </c>
      <c r="M24" s="77">
        <f t="shared" si="4"/>
        <v>9526917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77927499</v>
      </c>
      <c r="W24" s="77">
        <f t="shared" si="4"/>
        <v>0</v>
      </c>
      <c r="X24" s="77">
        <f t="shared" si="4"/>
        <v>77927499</v>
      </c>
      <c r="Y24" s="78">
        <f>+IF(W24&lt;&gt;0,(X24/W24)*100,0)</f>
        <v>0</v>
      </c>
      <c r="Z24" s="79">
        <f t="shared" si="4"/>
        <v>43650895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69474951</v>
      </c>
      <c r="C27" s="22">
        <v>0</v>
      </c>
      <c r="D27" s="99">
        <v>128885085</v>
      </c>
      <c r="E27" s="100">
        <v>128885085</v>
      </c>
      <c r="F27" s="100">
        <v>0</v>
      </c>
      <c r="G27" s="100">
        <v>2084894</v>
      </c>
      <c r="H27" s="100">
        <v>0</v>
      </c>
      <c r="I27" s="100">
        <v>2084894</v>
      </c>
      <c r="J27" s="100">
        <v>0</v>
      </c>
      <c r="K27" s="100">
        <v>10334932</v>
      </c>
      <c r="L27" s="100">
        <v>20055070</v>
      </c>
      <c r="M27" s="100">
        <v>30390002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32474896</v>
      </c>
      <c r="W27" s="100">
        <v>64442543</v>
      </c>
      <c r="X27" s="100">
        <v>-31967647</v>
      </c>
      <c r="Y27" s="101">
        <v>-49.61</v>
      </c>
      <c r="Z27" s="102">
        <v>128885085</v>
      </c>
    </row>
    <row r="28" spans="1:26" ht="12.75">
      <c r="A28" s="103" t="s">
        <v>46</v>
      </c>
      <c r="B28" s="19">
        <v>47732728</v>
      </c>
      <c r="C28" s="19">
        <v>0</v>
      </c>
      <c r="D28" s="59">
        <v>45675996</v>
      </c>
      <c r="E28" s="60">
        <v>45675996</v>
      </c>
      <c r="F28" s="60">
        <v>0</v>
      </c>
      <c r="G28" s="60">
        <v>2084894</v>
      </c>
      <c r="H28" s="60">
        <v>0</v>
      </c>
      <c r="I28" s="60">
        <v>2084894</v>
      </c>
      <c r="J28" s="60">
        <v>0</v>
      </c>
      <c r="K28" s="60">
        <v>3164451</v>
      </c>
      <c r="L28" s="60">
        <v>17300593</v>
      </c>
      <c r="M28" s="60">
        <v>20465044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22549938</v>
      </c>
      <c r="W28" s="60">
        <v>22837998</v>
      </c>
      <c r="X28" s="60">
        <v>-288060</v>
      </c>
      <c r="Y28" s="61">
        <v>-1.26</v>
      </c>
      <c r="Z28" s="62">
        <v>45675996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21742223</v>
      </c>
      <c r="C31" s="19">
        <v>0</v>
      </c>
      <c r="D31" s="59">
        <v>83209089</v>
      </c>
      <c r="E31" s="60">
        <v>83209089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7170481</v>
      </c>
      <c r="L31" s="60">
        <v>2754477</v>
      </c>
      <c r="M31" s="60">
        <v>9924958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9924958</v>
      </c>
      <c r="W31" s="60">
        <v>41604545</v>
      </c>
      <c r="X31" s="60">
        <v>-31679587</v>
      </c>
      <c r="Y31" s="61">
        <v>-76.14</v>
      </c>
      <c r="Z31" s="62">
        <v>83209089</v>
      </c>
    </row>
    <row r="32" spans="1:26" ht="12.75">
      <c r="A32" s="70" t="s">
        <v>54</v>
      </c>
      <c r="B32" s="22">
        <f>SUM(B28:B31)</f>
        <v>69474951</v>
      </c>
      <c r="C32" s="22">
        <f>SUM(C28:C31)</f>
        <v>0</v>
      </c>
      <c r="D32" s="99">
        <f aca="true" t="shared" si="5" ref="D32:Z32">SUM(D28:D31)</f>
        <v>128885085</v>
      </c>
      <c r="E32" s="100">
        <f t="shared" si="5"/>
        <v>128885085</v>
      </c>
      <c r="F32" s="100">
        <f t="shared" si="5"/>
        <v>0</v>
      </c>
      <c r="G32" s="100">
        <f t="shared" si="5"/>
        <v>2084894</v>
      </c>
      <c r="H32" s="100">
        <f t="shared" si="5"/>
        <v>0</v>
      </c>
      <c r="I32" s="100">
        <f t="shared" si="5"/>
        <v>2084894</v>
      </c>
      <c r="J32" s="100">
        <f t="shared" si="5"/>
        <v>0</v>
      </c>
      <c r="K32" s="100">
        <f t="shared" si="5"/>
        <v>10334932</v>
      </c>
      <c r="L32" s="100">
        <f t="shared" si="5"/>
        <v>20055070</v>
      </c>
      <c r="M32" s="100">
        <f t="shared" si="5"/>
        <v>30390002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32474896</v>
      </c>
      <c r="W32" s="100">
        <f t="shared" si="5"/>
        <v>64442543</v>
      </c>
      <c r="X32" s="100">
        <f t="shared" si="5"/>
        <v>-31967647</v>
      </c>
      <c r="Y32" s="101">
        <f>+IF(W32&lt;&gt;0,(X32/W32)*100,0)</f>
        <v>-49.60643312912093</v>
      </c>
      <c r="Z32" s="102">
        <f t="shared" si="5"/>
        <v>128885085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269664041</v>
      </c>
      <c r="C35" s="19">
        <v>0</v>
      </c>
      <c r="D35" s="59">
        <v>117836451</v>
      </c>
      <c r="E35" s="60">
        <v>117836451</v>
      </c>
      <c r="F35" s="60">
        <v>66785948</v>
      </c>
      <c r="G35" s="60">
        <v>54443628</v>
      </c>
      <c r="H35" s="60">
        <v>280432150</v>
      </c>
      <c r="I35" s="60">
        <v>280432150</v>
      </c>
      <c r="J35" s="60">
        <v>54443628</v>
      </c>
      <c r="K35" s="60">
        <v>280432150</v>
      </c>
      <c r="L35" s="60">
        <v>0</v>
      </c>
      <c r="M35" s="60">
        <v>280432150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280432150</v>
      </c>
      <c r="W35" s="60">
        <v>58918226</v>
      </c>
      <c r="X35" s="60">
        <v>221513924</v>
      </c>
      <c r="Y35" s="61">
        <v>375.97</v>
      </c>
      <c r="Z35" s="62">
        <v>117836451</v>
      </c>
    </row>
    <row r="36" spans="1:26" ht="12.75">
      <c r="A36" s="58" t="s">
        <v>57</v>
      </c>
      <c r="B36" s="19">
        <v>309119708</v>
      </c>
      <c r="C36" s="19">
        <v>0</v>
      </c>
      <c r="D36" s="59">
        <v>475912118</v>
      </c>
      <c r="E36" s="60">
        <v>475912118</v>
      </c>
      <c r="F36" s="60">
        <v>11226572</v>
      </c>
      <c r="G36" s="60">
        <v>14668918</v>
      </c>
      <c r="H36" s="60">
        <v>14668918</v>
      </c>
      <c r="I36" s="60">
        <v>14668918</v>
      </c>
      <c r="J36" s="60">
        <v>14668918</v>
      </c>
      <c r="K36" s="60">
        <v>14668918</v>
      </c>
      <c r="L36" s="60">
        <v>0</v>
      </c>
      <c r="M36" s="60">
        <v>14668918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14668918</v>
      </c>
      <c r="W36" s="60">
        <v>237956059</v>
      </c>
      <c r="X36" s="60">
        <v>-223287141</v>
      </c>
      <c r="Y36" s="61">
        <v>-93.84</v>
      </c>
      <c r="Z36" s="62">
        <v>475912118</v>
      </c>
    </row>
    <row r="37" spans="1:26" ht="12.75">
      <c r="A37" s="58" t="s">
        <v>58</v>
      </c>
      <c r="B37" s="19">
        <v>26832589</v>
      </c>
      <c r="C37" s="19">
        <v>0</v>
      </c>
      <c r="D37" s="59">
        <v>13373816</v>
      </c>
      <c r="E37" s="60">
        <v>13373816</v>
      </c>
      <c r="F37" s="60">
        <v>26629101</v>
      </c>
      <c r="G37" s="60">
        <v>10041241</v>
      </c>
      <c r="H37" s="60">
        <v>10041241</v>
      </c>
      <c r="I37" s="60">
        <v>10041241</v>
      </c>
      <c r="J37" s="60">
        <v>10041241</v>
      </c>
      <c r="K37" s="60">
        <v>10041241</v>
      </c>
      <c r="L37" s="60">
        <v>0</v>
      </c>
      <c r="M37" s="60">
        <v>10041241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10041241</v>
      </c>
      <c r="W37" s="60">
        <v>6686908</v>
      </c>
      <c r="X37" s="60">
        <v>3354333</v>
      </c>
      <c r="Y37" s="61">
        <v>50.16</v>
      </c>
      <c r="Z37" s="62">
        <v>13373816</v>
      </c>
    </row>
    <row r="38" spans="1:26" ht="12.75">
      <c r="A38" s="58" t="s">
        <v>59</v>
      </c>
      <c r="B38" s="19">
        <v>1832771</v>
      </c>
      <c r="C38" s="19">
        <v>0</v>
      </c>
      <c r="D38" s="59">
        <v>1521684</v>
      </c>
      <c r="E38" s="60">
        <v>1521684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760842</v>
      </c>
      <c r="X38" s="60">
        <v>-760842</v>
      </c>
      <c r="Y38" s="61">
        <v>-100</v>
      </c>
      <c r="Z38" s="62">
        <v>1521684</v>
      </c>
    </row>
    <row r="39" spans="1:26" ht="12.75">
      <c r="A39" s="58" t="s">
        <v>60</v>
      </c>
      <c r="B39" s="19">
        <v>550118389</v>
      </c>
      <c r="C39" s="19">
        <v>0</v>
      </c>
      <c r="D39" s="59">
        <v>578853069</v>
      </c>
      <c r="E39" s="60">
        <v>578853069</v>
      </c>
      <c r="F39" s="60">
        <v>51383419</v>
      </c>
      <c r="G39" s="60">
        <v>59071305</v>
      </c>
      <c r="H39" s="60">
        <v>285059827</v>
      </c>
      <c r="I39" s="60">
        <v>285059827</v>
      </c>
      <c r="J39" s="60">
        <v>59071305</v>
      </c>
      <c r="K39" s="60">
        <v>285059827</v>
      </c>
      <c r="L39" s="60">
        <v>0</v>
      </c>
      <c r="M39" s="60">
        <v>285059827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285059827</v>
      </c>
      <c r="W39" s="60">
        <v>289426535</v>
      </c>
      <c r="X39" s="60">
        <v>-4366708</v>
      </c>
      <c r="Y39" s="61">
        <v>-1.51</v>
      </c>
      <c r="Z39" s="62">
        <v>578853069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95406298</v>
      </c>
      <c r="C42" s="19">
        <v>0</v>
      </c>
      <c r="D42" s="59">
        <v>84633453</v>
      </c>
      <c r="E42" s="60">
        <v>84633453</v>
      </c>
      <c r="F42" s="60">
        <v>48611748</v>
      </c>
      <c r="G42" s="60">
        <v>-4358581</v>
      </c>
      <c r="H42" s="60">
        <v>7072240</v>
      </c>
      <c r="I42" s="60">
        <v>51325407</v>
      </c>
      <c r="J42" s="60">
        <v>1521226</v>
      </c>
      <c r="K42" s="60">
        <v>-7782639</v>
      </c>
      <c r="L42" s="60">
        <v>43952095</v>
      </c>
      <c r="M42" s="60">
        <v>37690682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89016089</v>
      </c>
      <c r="W42" s="60">
        <v>71376868</v>
      </c>
      <c r="X42" s="60">
        <v>17639221</v>
      </c>
      <c r="Y42" s="61">
        <v>24.71</v>
      </c>
      <c r="Z42" s="62">
        <v>84633453</v>
      </c>
    </row>
    <row r="43" spans="1:26" ht="12.75">
      <c r="A43" s="58" t="s">
        <v>63</v>
      </c>
      <c r="B43" s="19">
        <v>-32297518</v>
      </c>
      <c r="C43" s="19">
        <v>0</v>
      </c>
      <c r="D43" s="59">
        <v>-75140316</v>
      </c>
      <c r="E43" s="60">
        <v>-75140316</v>
      </c>
      <c r="F43" s="60">
        <v>0</v>
      </c>
      <c r="G43" s="60">
        <v>-1555739</v>
      </c>
      <c r="H43" s="60">
        <v>0</v>
      </c>
      <c r="I43" s="60">
        <v>-1555739</v>
      </c>
      <c r="J43" s="60">
        <v>0</v>
      </c>
      <c r="K43" s="60">
        <v>-10334932</v>
      </c>
      <c r="L43" s="60">
        <v>-19353534</v>
      </c>
      <c r="M43" s="60">
        <v>-29688466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-31244205</v>
      </c>
      <c r="W43" s="60">
        <v>-37570158</v>
      </c>
      <c r="X43" s="60">
        <v>6325953</v>
      </c>
      <c r="Y43" s="61">
        <v>-16.84</v>
      </c>
      <c r="Z43" s="62">
        <v>-75140316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231168116</v>
      </c>
      <c r="C45" s="22">
        <v>0</v>
      </c>
      <c r="D45" s="99">
        <v>244642111</v>
      </c>
      <c r="E45" s="100">
        <v>244642111</v>
      </c>
      <c r="F45" s="100">
        <v>248672909</v>
      </c>
      <c r="G45" s="100">
        <v>242758589</v>
      </c>
      <c r="H45" s="100">
        <v>249830829</v>
      </c>
      <c r="I45" s="100">
        <v>249830829</v>
      </c>
      <c r="J45" s="100">
        <v>251352055</v>
      </c>
      <c r="K45" s="100">
        <v>233234484</v>
      </c>
      <c r="L45" s="100">
        <v>257833045</v>
      </c>
      <c r="M45" s="100">
        <v>257833045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257833045</v>
      </c>
      <c r="W45" s="100">
        <v>268955684</v>
      </c>
      <c r="X45" s="100">
        <v>-11122639</v>
      </c>
      <c r="Y45" s="101">
        <v>-4.14</v>
      </c>
      <c r="Z45" s="102">
        <v>244642111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3826962</v>
      </c>
      <c r="C49" s="52">
        <v>0</v>
      </c>
      <c r="D49" s="129">
        <v>2202006</v>
      </c>
      <c r="E49" s="54">
        <v>2124090</v>
      </c>
      <c r="F49" s="54">
        <v>0</v>
      </c>
      <c r="G49" s="54">
        <v>0</v>
      </c>
      <c r="H49" s="54">
        <v>0</v>
      </c>
      <c r="I49" s="54">
        <v>1991296</v>
      </c>
      <c r="J49" s="54">
        <v>0</v>
      </c>
      <c r="K49" s="54">
        <v>0</v>
      </c>
      <c r="L49" s="54">
        <v>0</v>
      </c>
      <c r="M49" s="54">
        <v>1940381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3905631</v>
      </c>
      <c r="W49" s="54">
        <v>4498152</v>
      </c>
      <c r="X49" s="54">
        <v>28207368</v>
      </c>
      <c r="Y49" s="54">
        <v>48695886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48.82883353820013</v>
      </c>
      <c r="C58" s="5">
        <f>IF(C67=0,0,+(C76/C67)*100)</f>
        <v>0</v>
      </c>
      <c r="D58" s="6">
        <f aca="true" t="shared" si="6" ref="D58:Z58">IF(D67=0,0,+(D76/D67)*100)</f>
        <v>117.61292231107439</v>
      </c>
      <c r="E58" s="7">
        <f t="shared" si="6"/>
        <v>117.61292231107439</v>
      </c>
      <c r="F58" s="7">
        <f t="shared" si="6"/>
        <v>3.535212498781614</v>
      </c>
      <c r="G58" s="7">
        <f t="shared" si="6"/>
        <v>42.852378124352484</v>
      </c>
      <c r="H58" s="7">
        <f t="shared" si="6"/>
        <v>1258.4801741840145</v>
      </c>
      <c r="I58" s="7">
        <f t="shared" si="6"/>
        <v>42.422389690125975</v>
      </c>
      <c r="J58" s="7">
        <f t="shared" si="6"/>
        <v>129.7840101994303</v>
      </c>
      <c r="K58" s="7">
        <f t="shared" si="6"/>
        <v>338.05803341150903</v>
      </c>
      <c r="L58" s="7">
        <f t="shared" si="6"/>
        <v>121.74540028575088</v>
      </c>
      <c r="M58" s="7">
        <f t="shared" si="6"/>
        <v>143.68058637058698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50.47577404021063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117.61292231107439</v>
      </c>
    </row>
    <row r="59" spans="1:26" ht="12.75">
      <c r="A59" s="37" t="s">
        <v>31</v>
      </c>
      <c r="B59" s="9">
        <f aca="true" t="shared" si="7" ref="B59:Z66">IF(B68=0,0,+(B77/B68)*100)</f>
        <v>14.555508181111765</v>
      </c>
      <c r="C59" s="9">
        <f t="shared" si="7"/>
        <v>0</v>
      </c>
      <c r="D59" s="2">
        <f t="shared" si="7"/>
        <v>100.00002155172413</v>
      </c>
      <c r="E59" s="10">
        <f t="shared" si="7"/>
        <v>100.00002155172413</v>
      </c>
      <c r="F59" s="10">
        <f t="shared" si="7"/>
        <v>0.4850861565319673</v>
      </c>
      <c r="G59" s="10">
        <f t="shared" si="7"/>
        <v>-644.4671831603567</v>
      </c>
      <c r="H59" s="10">
        <f t="shared" si="7"/>
        <v>455952.9646902065</v>
      </c>
      <c r="I59" s="10">
        <f t="shared" si="7"/>
        <v>38.89839754576692</v>
      </c>
      <c r="J59" s="10">
        <f t="shared" si="7"/>
        <v>401.20575677146013</v>
      </c>
      <c r="K59" s="10">
        <f t="shared" si="7"/>
        <v>0</v>
      </c>
      <c r="L59" s="10">
        <f t="shared" si="7"/>
        <v>-44421.91387559808</v>
      </c>
      <c r="M59" s="10">
        <f t="shared" si="7"/>
        <v>921.2795272322836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46.271125595572016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100.00002155172413</v>
      </c>
    </row>
    <row r="60" spans="1:26" ht="12.75">
      <c r="A60" s="38" t="s">
        <v>32</v>
      </c>
      <c r="B60" s="12">
        <f t="shared" si="7"/>
        <v>99.99962345611122</v>
      </c>
      <c r="C60" s="12">
        <f t="shared" si="7"/>
        <v>0</v>
      </c>
      <c r="D60" s="3">
        <f t="shared" si="7"/>
        <v>99.99998966394915</v>
      </c>
      <c r="E60" s="13">
        <f t="shared" si="7"/>
        <v>99.99998966394915</v>
      </c>
      <c r="F60" s="13">
        <f t="shared" si="7"/>
        <v>75.7885339403446</v>
      </c>
      <c r="G60" s="13">
        <f t="shared" si="7"/>
        <v>37.589266596974696</v>
      </c>
      <c r="H60" s="13">
        <f t="shared" si="7"/>
        <v>113.7776915615907</v>
      </c>
      <c r="I60" s="13">
        <f t="shared" si="7"/>
        <v>74.6455514663803</v>
      </c>
      <c r="J60" s="13">
        <f t="shared" si="7"/>
        <v>64.18945582815303</v>
      </c>
      <c r="K60" s="13">
        <f t="shared" si="7"/>
        <v>121.52112462946786</v>
      </c>
      <c r="L60" s="13">
        <f t="shared" si="7"/>
        <v>61.049369318762125</v>
      </c>
      <c r="M60" s="13">
        <f t="shared" si="7"/>
        <v>67.98495853553698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71.70000028563513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99.99998966394915</v>
      </c>
    </row>
    <row r="61" spans="1:26" ht="12.7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99.99997655666664</v>
      </c>
      <c r="E61" s="13">
        <f t="shared" si="7"/>
        <v>99.99997655666664</v>
      </c>
      <c r="F61" s="13">
        <f t="shared" si="7"/>
        <v>67.18877734541054</v>
      </c>
      <c r="G61" s="13">
        <f t="shared" si="7"/>
        <v>32.695979785849914</v>
      </c>
      <c r="H61" s="13">
        <f t="shared" si="7"/>
        <v>90.49427789917155</v>
      </c>
      <c r="I61" s="13">
        <f t="shared" si="7"/>
        <v>62.643821408906064</v>
      </c>
      <c r="J61" s="13">
        <f t="shared" si="7"/>
        <v>46.36673016221056</v>
      </c>
      <c r="K61" s="13">
        <f t="shared" si="7"/>
        <v>81.20516647294686</v>
      </c>
      <c r="L61" s="13">
        <f t="shared" si="7"/>
        <v>53.96392716248245</v>
      </c>
      <c r="M61" s="13">
        <f t="shared" si="7"/>
        <v>53.82362201583387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58.61429376179493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99.99997655666664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99.99649137426292</v>
      </c>
      <c r="C64" s="12">
        <f t="shared" si="7"/>
        <v>0</v>
      </c>
      <c r="D64" s="3">
        <f t="shared" si="7"/>
        <v>100.00008743819212</v>
      </c>
      <c r="E64" s="13">
        <f t="shared" si="7"/>
        <v>100.00008743819212</v>
      </c>
      <c r="F64" s="13">
        <f t="shared" si="7"/>
        <v>112.08896219036124</v>
      </c>
      <c r="G64" s="13">
        <f t="shared" si="7"/>
        <v>76.21914930859444</v>
      </c>
      <c r="H64" s="13">
        <f t="shared" si="7"/>
        <v>280.5866246207775</v>
      </c>
      <c r="I64" s="13">
        <f t="shared" si="7"/>
        <v>145.24644939808508</v>
      </c>
      <c r="J64" s="13">
        <f t="shared" si="7"/>
        <v>199.1153931278703</v>
      </c>
      <c r="K64" s="13">
        <f t="shared" si="7"/>
        <v>0</v>
      </c>
      <c r="L64" s="13">
        <f t="shared" si="7"/>
        <v>130.90087404953178</v>
      </c>
      <c r="M64" s="13">
        <f t="shared" si="7"/>
        <v>205.63223762787558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165.61648218952837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100.00008743819212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481.7227263085051</v>
      </c>
      <c r="E66" s="16">
        <f t="shared" si="7"/>
        <v>481.7227263085051</v>
      </c>
      <c r="F66" s="16">
        <f t="shared" si="7"/>
        <v>18.9977665230111</v>
      </c>
      <c r="G66" s="16">
        <f t="shared" si="7"/>
        <v>100</v>
      </c>
      <c r="H66" s="16">
        <f t="shared" si="7"/>
        <v>100</v>
      </c>
      <c r="I66" s="16">
        <f t="shared" si="7"/>
        <v>42.99206531942403</v>
      </c>
      <c r="J66" s="16">
        <f t="shared" si="7"/>
        <v>100</v>
      </c>
      <c r="K66" s="16">
        <f t="shared" si="7"/>
        <v>0</v>
      </c>
      <c r="L66" s="16">
        <f t="shared" si="7"/>
        <v>273.15661182205974</v>
      </c>
      <c r="M66" s="16">
        <f t="shared" si="7"/>
        <v>147.33170924688196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61.28943918852306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481.7227263085051</v>
      </c>
    </row>
    <row r="67" spans="1:26" ht="12.75" hidden="1">
      <c r="A67" s="41" t="s">
        <v>287</v>
      </c>
      <c r="B67" s="24">
        <v>31526176</v>
      </c>
      <c r="C67" s="24"/>
      <c r="D67" s="25">
        <v>39743541</v>
      </c>
      <c r="E67" s="26">
        <v>39743541</v>
      </c>
      <c r="F67" s="26">
        <v>37385532</v>
      </c>
      <c r="G67" s="26">
        <v>1298229</v>
      </c>
      <c r="H67" s="26">
        <v>1195058</v>
      </c>
      <c r="I67" s="26">
        <v>39878819</v>
      </c>
      <c r="J67" s="26">
        <v>1577343</v>
      </c>
      <c r="K67" s="26">
        <v>290798</v>
      </c>
      <c r="L67" s="26">
        <v>1577598</v>
      </c>
      <c r="M67" s="26">
        <v>3445739</v>
      </c>
      <c r="N67" s="26"/>
      <c r="O67" s="26"/>
      <c r="P67" s="26"/>
      <c r="Q67" s="26"/>
      <c r="R67" s="26"/>
      <c r="S67" s="26"/>
      <c r="T67" s="26"/>
      <c r="U67" s="26"/>
      <c r="V67" s="26">
        <v>43324558</v>
      </c>
      <c r="W67" s="26"/>
      <c r="X67" s="26"/>
      <c r="Y67" s="25"/>
      <c r="Z67" s="27">
        <v>39743541</v>
      </c>
    </row>
    <row r="68" spans="1:26" ht="12.75" hidden="1">
      <c r="A68" s="37" t="s">
        <v>31</v>
      </c>
      <c r="B68" s="19">
        <v>18181392</v>
      </c>
      <c r="C68" s="19"/>
      <c r="D68" s="20">
        <v>18560000</v>
      </c>
      <c r="E68" s="21">
        <v>18560000</v>
      </c>
      <c r="F68" s="21">
        <v>35751381</v>
      </c>
      <c r="G68" s="21">
        <v>-6841</v>
      </c>
      <c r="H68" s="21">
        <v>3002</v>
      </c>
      <c r="I68" s="21">
        <v>35747542</v>
      </c>
      <c r="J68" s="21">
        <v>303295</v>
      </c>
      <c r="K68" s="21"/>
      <c r="L68" s="21">
        <v>-2090</v>
      </c>
      <c r="M68" s="21">
        <v>301205</v>
      </c>
      <c r="N68" s="21"/>
      <c r="O68" s="21"/>
      <c r="P68" s="21"/>
      <c r="Q68" s="21"/>
      <c r="R68" s="21"/>
      <c r="S68" s="21"/>
      <c r="T68" s="21"/>
      <c r="U68" s="21"/>
      <c r="V68" s="21">
        <v>36048747</v>
      </c>
      <c r="W68" s="21"/>
      <c r="X68" s="21"/>
      <c r="Y68" s="20"/>
      <c r="Z68" s="23">
        <v>18560000</v>
      </c>
    </row>
    <row r="69" spans="1:26" ht="12.75" hidden="1">
      <c r="A69" s="38" t="s">
        <v>32</v>
      </c>
      <c r="B69" s="19">
        <v>12747518</v>
      </c>
      <c r="C69" s="19"/>
      <c r="D69" s="20">
        <v>19349750</v>
      </c>
      <c r="E69" s="21">
        <v>19349750</v>
      </c>
      <c r="F69" s="21">
        <v>1475206</v>
      </c>
      <c r="G69" s="21">
        <v>1270352</v>
      </c>
      <c r="H69" s="21">
        <v>1159875</v>
      </c>
      <c r="I69" s="21">
        <v>3905433</v>
      </c>
      <c r="J69" s="21">
        <v>1239149</v>
      </c>
      <c r="K69" s="21">
        <v>290798</v>
      </c>
      <c r="L69" s="21">
        <v>1566560</v>
      </c>
      <c r="M69" s="21">
        <v>3096507</v>
      </c>
      <c r="N69" s="21"/>
      <c r="O69" s="21"/>
      <c r="P69" s="21"/>
      <c r="Q69" s="21"/>
      <c r="R69" s="21"/>
      <c r="S69" s="21"/>
      <c r="T69" s="21"/>
      <c r="U69" s="21"/>
      <c r="V69" s="21">
        <v>7001940</v>
      </c>
      <c r="W69" s="21"/>
      <c r="X69" s="21"/>
      <c r="Y69" s="20"/>
      <c r="Z69" s="23">
        <v>19349750</v>
      </c>
    </row>
    <row r="70" spans="1:26" ht="12.75" hidden="1">
      <c r="A70" s="39" t="s">
        <v>103</v>
      </c>
      <c r="B70" s="19">
        <v>11379461</v>
      </c>
      <c r="C70" s="19"/>
      <c r="D70" s="20">
        <v>17062420</v>
      </c>
      <c r="E70" s="21">
        <v>17062420</v>
      </c>
      <c r="F70" s="21">
        <v>1192659</v>
      </c>
      <c r="G70" s="21">
        <v>1127527</v>
      </c>
      <c r="H70" s="21">
        <v>1017808</v>
      </c>
      <c r="I70" s="21">
        <v>3337994</v>
      </c>
      <c r="J70" s="21">
        <v>1094565</v>
      </c>
      <c r="K70" s="21">
        <v>290798</v>
      </c>
      <c r="L70" s="21">
        <v>1422289</v>
      </c>
      <c r="M70" s="21">
        <v>2807652</v>
      </c>
      <c r="N70" s="21"/>
      <c r="O70" s="21"/>
      <c r="P70" s="21"/>
      <c r="Q70" s="21"/>
      <c r="R70" s="21"/>
      <c r="S70" s="21"/>
      <c r="T70" s="21"/>
      <c r="U70" s="21"/>
      <c r="V70" s="21">
        <v>6145646</v>
      </c>
      <c r="W70" s="21"/>
      <c r="X70" s="21"/>
      <c r="Y70" s="20"/>
      <c r="Z70" s="23">
        <v>17062420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1368057</v>
      </c>
      <c r="C73" s="19"/>
      <c r="D73" s="20">
        <v>2287330</v>
      </c>
      <c r="E73" s="21">
        <v>2287330</v>
      </c>
      <c r="F73" s="21">
        <v>282547</v>
      </c>
      <c r="G73" s="21">
        <v>142825</v>
      </c>
      <c r="H73" s="21">
        <v>142067</v>
      </c>
      <c r="I73" s="21">
        <v>567439</v>
      </c>
      <c r="J73" s="21">
        <v>144584</v>
      </c>
      <c r="K73" s="21"/>
      <c r="L73" s="21">
        <v>144271</v>
      </c>
      <c r="M73" s="21">
        <v>288855</v>
      </c>
      <c r="N73" s="21"/>
      <c r="O73" s="21"/>
      <c r="P73" s="21"/>
      <c r="Q73" s="21"/>
      <c r="R73" s="21"/>
      <c r="S73" s="21"/>
      <c r="T73" s="21"/>
      <c r="U73" s="21"/>
      <c r="V73" s="21">
        <v>856294</v>
      </c>
      <c r="W73" s="21"/>
      <c r="X73" s="21"/>
      <c r="Y73" s="20"/>
      <c r="Z73" s="23">
        <v>2287330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597266</v>
      </c>
      <c r="C75" s="28"/>
      <c r="D75" s="29">
        <v>1833791</v>
      </c>
      <c r="E75" s="30">
        <v>1833791</v>
      </c>
      <c r="F75" s="30">
        <v>158945</v>
      </c>
      <c r="G75" s="30">
        <v>34718</v>
      </c>
      <c r="H75" s="30">
        <v>32181</v>
      </c>
      <c r="I75" s="30">
        <v>225844</v>
      </c>
      <c r="J75" s="30">
        <v>34899</v>
      </c>
      <c r="K75" s="30"/>
      <c r="L75" s="30">
        <v>13128</v>
      </c>
      <c r="M75" s="30">
        <v>48027</v>
      </c>
      <c r="N75" s="30"/>
      <c r="O75" s="30"/>
      <c r="P75" s="30"/>
      <c r="Q75" s="30"/>
      <c r="R75" s="30"/>
      <c r="S75" s="30"/>
      <c r="T75" s="30"/>
      <c r="U75" s="30"/>
      <c r="V75" s="30">
        <v>273871</v>
      </c>
      <c r="W75" s="30"/>
      <c r="X75" s="30"/>
      <c r="Y75" s="29"/>
      <c r="Z75" s="31">
        <v>1833791</v>
      </c>
    </row>
    <row r="76" spans="1:26" ht="12.75" hidden="1">
      <c r="A76" s="42" t="s">
        <v>288</v>
      </c>
      <c r="B76" s="32">
        <v>15393864</v>
      </c>
      <c r="C76" s="32"/>
      <c r="D76" s="33">
        <v>46743540</v>
      </c>
      <c r="E76" s="34">
        <v>46743540</v>
      </c>
      <c r="F76" s="34">
        <v>1321658</v>
      </c>
      <c r="G76" s="34">
        <v>556322</v>
      </c>
      <c r="H76" s="34">
        <v>15039568</v>
      </c>
      <c r="I76" s="34">
        <v>16917548</v>
      </c>
      <c r="J76" s="34">
        <v>2047139</v>
      </c>
      <c r="K76" s="34">
        <v>983066</v>
      </c>
      <c r="L76" s="34">
        <v>1920653</v>
      </c>
      <c r="M76" s="34">
        <v>4950858</v>
      </c>
      <c r="N76" s="34"/>
      <c r="O76" s="34"/>
      <c r="P76" s="34"/>
      <c r="Q76" s="34"/>
      <c r="R76" s="34"/>
      <c r="S76" s="34"/>
      <c r="T76" s="34"/>
      <c r="U76" s="34"/>
      <c r="V76" s="34">
        <v>21868406</v>
      </c>
      <c r="W76" s="34">
        <v>23371770</v>
      </c>
      <c r="X76" s="34"/>
      <c r="Y76" s="33"/>
      <c r="Z76" s="35">
        <v>46743540</v>
      </c>
    </row>
    <row r="77" spans="1:26" ht="12.75" hidden="1">
      <c r="A77" s="37" t="s">
        <v>31</v>
      </c>
      <c r="B77" s="19">
        <v>2646394</v>
      </c>
      <c r="C77" s="19"/>
      <c r="D77" s="20">
        <v>18560004</v>
      </c>
      <c r="E77" s="21">
        <v>18560004</v>
      </c>
      <c r="F77" s="21">
        <v>173425</v>
      </c>
      <c r="G77" s="21">
        <v>44088</v>
      </c>
      <c r="H77" s="21">
        <v>13687708</v>
      </c>
      <c r="I77" s="21">
        <v>13905221</v>
      </c>
      <c r="J77" s="21">
        <v>1216837</v>
      </c>
      <c r="K77" s="21">
        <v>629685</v>
      </c>
      <c r="L77" s="21">
        <v>928418</v>
      </c>
      <c r="M77" s="21">
        <v>2774940</v>
      </c>
      <c r="N77" s="21"/>
      <c r="O77" s="21"/>
      <c r="P77" s="21"/>
      <c r="Q77" s="21"/>
      <c r="R77" s="21"/>
      <c r="S77" s="21"/>
      <c r="T77" s="21"/>
      <c r="U77" s="21"/>
      <c r="V77" s="21">
        <v>16680161</v>
      </c>
      <c r="W77" s="21">
        <v>9280002</v>
      </c>
      <c r="X77" s="21"/>
      <c r="Y77" s="20"/>
      <c r="Z77" s="23">
        <v>18560004</v>
      </c>
    </row>
    <row r="78" spans="1:26" ht="12.75" hidden="1">
      <c r="A78" s="38" t="s">
        <v>32</v>
      </c>
      <c r="B78" s="19">
        <v>12747470</v>
      </c>
      <c r="C78" s="19"/>
      <c r="D78" s="20">
        <v>19349748</v>
      </c>
      <c r="E78" s="21">
        <v>19349748</v>
      </c>
      <c r="F78" s="21">
        <v>1118037</v>
      </c>
      <c r="G78" s="21">
        <v>477516</v>
      </c>
      <c r="H78" s="21">
        <v>1319679</v>
      </c>
      <c r="I78" s="21">
        <v>2915232</v>
      </c>
      <c r="J78" s="21">
        <v>795403</v>
      </c>
      <c r="K78" s="21">
        <v>353381</v>
      </c>
      <c r="L78" s="21">
        <v>956375</v>
      </c>
      <c r="M78" s="21">
        <v>2105159</v>
      </c>
      <c r="N78" s="21"/>
      <c r="O78" s="21"/>
      <c r="P78" s="21"/>
      <c r="Q78" s="21"/>
      <c r="R78" s="21"/>
      <c r="S78" s="21"/>
      <c r="T78" s="21"/>
      <c r="U78" s="21"/>
      <c r="V78" s="21">
        <v>5020391</v>
      </c>
      <c r="W78" s="21">
        <v>9674874</v>
      </c>
      <c r="X78" s="21"/>
      <c r="Y78" s="20"/>
      <c r="Z78" s="23">
        <v>19349748</v>
      </c>
    </row>
    <row r="79" spans="1:26" ht="12.75" hidden="1">
      <c r="A79" s="39" t="s">
        <v>103</v>
      </c>
      <c r="B79" s="19">
        <v>11379461</v>
      </c>
      <c r="C79" s="19"/>
      <c r="D79" s="20">
        <v>17062416</v>
      </c>
      <c r="E79" s="21">
        <v>17062416</v>
      </c>
      <c r="F79" s="21">
        <v>801333</v>
      </c>
      <c r="G79" s="21">
        <v>368656</v>
      </c>
      <c r="H79" s="21">
        <v>921058</v>
      </c>
      <c r="I79" s="21">
        <v>2091047</v>
      </c>
      <c r="J79" s="21">
        <v>507514</v>
      </c>
      <c r="K79" s="21">
        <v>236143</v>
      </c>
      <c r="L79" s="21">
        <v>767523</v>
      </c>
      <c r="M79" s="21">
        <v>1511180</v>
      </c>
      <c r="N79" s="21"/>
      <c r="O79" s="21"/>
      <c r="P79" s="21"/>
      <c r="Q79" s="21"/>
      <c r="R79" s="21"/>
      <c r="S79" s="21"/>
      <c r="T79" s="21"/>
      <c r="U79" s="21"/>
      <c r="V79" s="21">
        <v>3602227</v>
      </c>
      <c r="W79" s="21">
        <v>8531208</v>
      </c>
      <c r="X79" s="21"/>
      <c r="Y79" s="20"/>
      <c r="Z79" s="23">
        <v>17062416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1368009</v>
      </c>
      <c r="C82" s="19"/>
      <c r="D82" s="20">
        <v>2287332</v>
      </c>
      <c r="E82" s="21">
        <v>2287332</v>
      </c>
      <c r="F82" s="21">
        <v>316704</v>
      </c>
      <c r="G82" s="21">
        <v>108860</v>
      </c>
      <c r="H82" s="21">
        <v>398621</v>
      </c>
      <c r="I82" s="21">
        <v>824185</v>
      </c>
      <c r="J82" s="21">
        <v>287889</v>
      </c>
      <c r="K82" s="21">
        <v>117238</v>
      </c>
      <c r="L82" s="21">
        <v>188852</v>
      </c>
      <c r="M82" s="21">
        <v>593979</v>
      </c>
      <c r="N82" s="21"/>
      <c r="O82" s="21"/>
      <c r="P82" s="21"/>
      <c r="Q82" s="21"/>
      <c r="R82" s="21"/>
      <c r="S82" s="21"/>
      <c r="T82" s="21"/>
      <c r="U82" s="21"/>
      <c r="V82" s="21">
        <v>1418164</v>
      </c>
      <c r="W82" s="21">
        <v>1143666</v>
      </c>
      <c r="X82" s="21"/>
      <c r="Y82" s="20"/>
      <c r="Z82" s="23">
        <v>2287332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8833788</v>
      </c>
      <c r="E84" s="30">
        <v>8833788</v>
      </c>
      <c r="F84" s="30">
        <v>30196</v>
      </c>
      <c r="G84" s="30">
        <v>34718</v>
      </c>
      <c r="H84" s="30">
        <v>32181</v>
      </c>
      <c r="I84" s="30">
        <v>97095</v>
      </c>
      <c r="J84" s="30">
        <v>34899</v>
      </c>
      <c r="K84" s="30"/>
      <c r="L84" s="30">
        <v>35860</v>
      </c>
      <c r="M84" s="30">
        <v>70759</v>
      </c>
      <c r="N84" s="30"/>
      <c r="O84" s="30"/>
      <c r="P84" s="30"/>
      <c r="Q84" s="30"/>
      <c r="R84" s="30"/>
      <c r="S84" s="30"/>
      <c r="T84" s="30"/>
      <c r="U84" s="30"/>
      <c r="V84" s="30">
        <v>167854</v>
      </c>
      <c r="W84" s="30">
        <v>4416894</v>
      </c>
      <c r="X84" s="30"/>
      <c r="Y84" s="29"/>
      <c r="Z84" s="31">
        <v>8833788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189312341</v>
      </c>
      <c r="D5" s="153">
        <f>SUM(D6:D8)</f>
        <v>0</v>
      </c>
      <c r="E5" s="154">
        <f t="shared" si="0"/>
        <v>203896966</v>
      </c>
      <c r="F5" s="100">
        <f t="shared" si="0"/>
        <v>203896966</v>
      </c>
      <c r="G5" s="100">
        <f t="shared" si="0"/>
        <v>88097906</v>
      </c>
      <c r="H5" s="100">
        <f t="shared" si="0"/>
        <v>1886399</v>
      </c>
      <c r="I5" s="100">
        <f t="shared" si="0"/>
        <v>3803724</v>
      </c>
      <c r="J5" s="100">
        <f t="shared" si="0"/>
        <v>93788029</v>
      </c>
      <c r="K5" s="100">
        <f t="shared" si="0"/>
        <v>2076893</v>
      </c>
      <c r="L5" s="100">
        <f t="shared" si="0"/>
        <v>4186649</v>
      </c>
      <c r="M5" s="100">
        <f t="shared" si="0"/>
        <v>39755187</v>
      </c>
      <c r="N5" s="100">
        <f t="shared" si="0"/>
        <v>46018729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139806758</v>
      </c>
      <c r="X5" s="100">
        <f t="shared" si="0"/>
        <v>0</v>
      </c>
      <c r="Y5" s="100">
        <f t="shared" si="0"/>
        <v>139806758</v>
      </c>
      <c r="Z5" s="137">
        <f>+IF(X5&lt;&gt;0,+(Y5/X5)*100,0)</f>
        <v>0</v>
      </c>
      <c r="AA5" s="153">
        <f>SUM(AA6:AA8)</f>
        <v>203896966</v>
      </c>
    </row>
    <row r="6" spans="1:27" ht="12.75">
      <c r="A6" s="138" t="s">
        <v>75</v>
      </c>
      <c r="B6" s="136"/>
      <c r="C6" s="155">
        <v>33613219</v>
      </c>
      <c r="D6" s="155"/>
      <c r="E6" s="156"/>
      <c r="F6" s="60"/>
      <c r="G6" s="60"/>
      <c r="H6" s="60"/>
      <c r="I6" s="60">
        <v>1555739</v>
      </c>
      <c r="J6" s="60">
        <v>1555739</v>
      </c>
      <c r="K6" s="60"/>
      <c r="L6" s="60">
        <v>1874344</v>
      </c>
      <c r="M6" s="60"/>
      <c r="N6" s="60">
        <v>1874344</v>
      </c>
      <c r="O6" s="60"/>
      <c r="P6" s="60"/>
      <c r="Q6" s="60"/>
      <c r="R6" s="60"/>
      <c r="S6" s="60"/>
      <c r="T6" s="60"/>
      <c r="U6" s="60"/>
      <c r="V6" s="60"/>
      <c r="W6" s="60">
        <v>3430083</v>
      </c>
      <c r="X6" s="60"/>
      <c r="Y6" s="60">
        <v>3430083</v>
      </c>
      <c r="Z6" s="140">
        <v>0</v>
      </c>
      <c r="AA6" s="155"/>
    </row>
    <row r="7" spans="1:27" ht="12.75">
      <c r="A7" s="138" t="s">
        <v>76</v>
      </c>
      <c r="B7" s="136"/>
      <c r="C7" s="157">
        <v>154966487</v>
      </c>
      <c r="D7" s="157"/>
      <c r="E7" s="158">
        <v>203896966</v>
      </c>
      <c r="F7" s="159">
        <v>203896966</v>
      </c>
      <c r="G7" s="159">
        <v>88051975</v>
      </c>
      <c r="H7" s="159">
        <v>1839282</v>
      </c>
      <c r="I7" s="159">
        <v>2204375</v>
      </c>
      <c r="J7" s="159">
        <v>92095632</v>
      </c>
      <c r="K7" s="159">
        <v>1981953</v>
      </c>
      <c r="L7" s="159">
        <v>2298463</v>
      </c>
      <c r="M7" s="159">
        <v>39734993</v>
      </c>
      <c r="N7" s="159">
        <v>44015409</v>
      </c>
      <c r="O7" s="159"/>
      <c r="P7" s="159"/>
      <c r="Q7" s="159"/>
      <c r="R7" s="159"/>
      <c r="S7" s="159"/>
      <c r="T7" s="159"/>
      <c r="U7" s="159"/>
      <c r="V7" s="159"/>
      <c r="W7" s="159">
        <v>136111041</v>
      </c>
      <c r="X7" s="159"/>
      <c r="Y7" s="159">
        <v>136111041</v>
      </c>
      <c r="Z7" s="141">
        <v>0</v>
      </c>
      <c r="AA7" s="157">
        <v>203896966</v>
      </c>
    </row>
    <row r="8" spans="1:27" ht="12.75">
      <c r="A8" s="138" t="s">
        <v>77</v>
      </c>
      <c r="B8" s="136"/>
      <c r="C8" s="155">
        <v>732635</v>
      </c>
      <c r="D8" s="155"/>
      <c r="E8" s="156"/>
      <c r="F8" s="60"/>
      <c r="G8" s="60">
        <v>45931</v>
      </c>
      <c r="H8" s="60">
        <v>47117</v>
      </c>
      <c r="I8" s="60">
        <v>43610</v>
      </c>
      <c r="J8" s="60">
        <v>136658</v>
      </c>
      <c r="K8" s="60">
        <v>94940</v>
      </c>
      <c r="L8" s="60">
        <v>13842</v>
      </c>
      <c r="M8" s="60">
        <v>20194</v>
      </c>
      <c r="N8" s="60">
        <v>128976</v>
      </c>
      <c r="O8" s="60"/>
      <c r="P8" s="60"/>
      <c r="Q8" s="60"/>
      <c r="R8" s="60"/>
      <c r="S8" s="60"/>
      <c r="T8" s="60"/>
      <c r="U8" s="60"/>
      <c r="V8" s="60"/>
      <c r="W8" s="60">
        <v>265634</v>
      </c>
      <c r="X8" s="60"/>
      <c r="Y8" s="60">
        <v>265634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3549293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160283</v>
      </c>
      <c r="H9" s="100">
        <f t="shared" si="1"/>
        <v>137023</v>
      </c>
      <c r="I9" s="100">
        <f t="shared" si="1"/>
        <v>476252</v>
      </c>
      <c r="J9" s="100">
        <f t="shared" si="1"/>
        <v>773558</v>
      </c>
      <c r="K9" s="100">
        <f t="shared" si="1"/>
        <v>136611</v>
      </c>
      <c r="L9" s="100">
        <f t="shared" si="1"/>
        <v>636343</v>
      </c>
      <c r="M9" s="100">
        <f t="shared" si="1"/>
        <v>115350</v>
      </c>
      <c r="N9" s="100">
        <f t="shared" si="1"/>
        <v>888304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1661862</v>
      </c>
      <c r="X9" s="100">
        <f t="shared" si="1"/>
        <v>0</v>
      </c>
      <c r="Y9" s="100">
        <f t="shared" si="1"/>
        <v>1661862</v>
      </c>
      <c r="Z9" s="137">
        <f>+IF(X9&lt;&gt;0,+(Y9/X9)*100,0)</f>
        <v>0</v>
      </c>
      <c r="AA9" s="153">
        <f>SUM(AA10:AA14)</f>
        <v>0</v>
      </c>
    </row>
    <row r="10" spans="1:27" ht="12.75">
      <c r="A10" s="138" t="s">
        <v>79</v>
      </c>
      <c r="B10" s="136"/>
      <c r="C10" s="155">
        <v>1994124</v>
      </c>
      <c r="D10" s="155"/>
      <c r="E10" s="156"/>
      <c r="F10" s="60"/>
      <c r="G10" s="60">
        <v>5283</v>
      </c>
      <c r="H10" s="60">
        <v>2400</v>
      </c>
      <c r="I10" s="60">
        <v>356062</v>
      </c>
      <c r="J10" s="60">
        <v>363745</v>
      </c>
      <c r="K10" s="60">
        <v>5548</v>
      </c>
      <c r="L10" s="60">
        <v>531136</v>
      </c>
      <c r="M10" s="60">
        <v>3095</v>
      </c>
      <c r="N10" s="60">
        <v>539779</v>
      </c>
      <c r="O10" s="60"/>
      <c r="P10" s="60"/>
      <c r="Q10" s="60"/>
      <c r="R10" s="60"/>
      <c r="S10" s="60"/>
      <c r="T10" s="60"/>
      <c r="U10" s="60"/>
      <c r="V10" s="60"/>
      <c r="W10" s="60">
        <v>903524</v>
      </c>
      <c r="X10" s="60"/>
      <c r="Y10" s="60">
        <v>903524</v>
      </c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1555169</v>
      </c>
      <c r="D12" s="155"/>
      <c r="E12" s="156"/>
      <c r="F12" s="60"/>
      <c r="G12" s="60">
        <v>155000</v>
      </c>
      <c r="H12" s="60">
        <v>134623</v>
      </c>
      <c r="I12" s="60">
        <v>120190</v>
      </c>
      <c r="J12" s="60">
        <v>409813</v>
      </c>
      <c r="K12" s="60">
        <v>131063</v>
      </c>
      <c r="L12" s="60">
        <v>105207</v>
      </c>
      <c r="M12" s="60">
        <v>112255</v>
      </c>
      <c r="N12" s="60">
        <v>348525</v>
      </c>
      <c r="O12" s="60"/>
      <c r="P12" s="60"/>
      <c r="Q12" s="60"/>
      <c r="R12" s="60"/>
      <c r="S12" s="60"/>
      <c r="T12" s="60"/>
      <c r="U12" s="60"/>
      <c r="V12" s="60"/>
      <c r="W12" s="60">
        <v>758338</v>
      </c>
      <c r="X12" s="60"/>
      <c r="Y12" s="60">
        <v>758338</v>
      </c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696371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16906</v>
      </c>
      <c r="H15" s="100">
        <f t="shared" si="2"/>
        <v>14606</v>
      </c>
      <c r="I15" s="100">
        <f t="shared" si="2"/>
        <v>88550</v>
      </c>
      <c r="J15" s="100">
        <f t="shared" si="2"/>
        <v>120062</v>
      </c>
      <c r="K15" s="100">
        <f t="shared" si="2"/>
        <v>234458</v>
      </c>
      <c r="L15" s="100">
        <f t="shared" si="2"/>
        <v>170299</v>
      </c>
      <c r="M15" s="100">
        <f t="shared" si="2"/>
        <v>10692</v>
      </c>
      <c r="N15" s="100">
        <f t="shared" si="2"/>
        <v>415449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535511</v>
      </c>
      <c r="X15" s="100">
        <f t="shared" si="2"/>
        <v>0</v>
      </c>
      <c r="Y15" s="100">
        <f t="shared" si="2"/>
        <v>535511</v>
      </c>
      <c r="Z15" s="137">
        <f>+IF(X15&lt;&gt;0,+(Y15/X15)*100,0)</f>
        <v>0</v>
      </c>
      <c r="AA15" s="153">
        <f>SUM(AA16:AA18)</f>
        <v>0</v>
      </c>
    </row>
    <row r="16" spans="1:27" ht="12.75">
      <c r="A16" s="138" t="s">
        <v>85</v>
      </c>
      <c r="B16" s="136"/>
      <c r="C16" s="155">
        <v>696371</v>
      </c>
      <c r="D16" s="155"/>
      <c r="E16" s="156"/>
      <c r="F16" s="60"/>
      <c r="G16" s="60">
        <v>16906</v>
      </c>
      <c r="H16" s="60">
        <v>14606</v>
      </c>
      <c r="I16" s="60">
        <v>88550</v>
      </c>
      <c r="J16" s="60">
        <v>120062</v>
      </c>
      <c r="K16" s="60">
        <v>234458</v>
      </c>
      <c r="L16" s="60">
        <v>170299</v>
      </c>
      <c r="M16" s="60">
        <v>10692</v>
      </c>
      <c r="N16" s="60">
        <v>415449</v>
      </c>
      <c r="O16" s="60"/>
      <c r="P16" s="60"/>
      <c r="Q16" s="60"/>
      <c r="R16" s="60"/>
      <c r="S16" s="60"/>
      <c r="T16" s="60"/>
      <c r="U16" s="60"/>
      <c r="V16" s="60"/>
      <c r="W16" s="60">
        <v>535511</v>
      </c>
      <c r="X16" s="60"/>
      <c r="Y16" s="60">
        <v>535511</v>
      </c>
      <c r="Z16" s="140">
        <v>0</v>
      </c>
      <c r="AA16" s="155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14234889</v>
      </c>
      <c r="D19" s="153">
        <f>SUM(D20:D23)</f>
        <v>0</v>
      </c>
      <c r="E19" s="154">
        <f t="shared" si="3"/>
        <v>19349750</v>
      </c>
      <c r="F19" s="100">
        <f t="shared" si="3"/>
        <v>19349750</v>
      </c>
      <c r="G19" s="100">
        <f t="shared" si="3"/>
        <v>1495974</v>
      </c>
      <c r="H19" s="100">
        <f t="shared" si="3"/>
        <v>1290407</v>
      </c>
      <c r="I19" s="100">
        <f t="shared" si="3"/>
        <v>1177055</v>
      </c>
      <c r="J19" s="100">
        <f t="shared" si="3"/>
        <v>3963436</v>
      </c>
      <c r="K19" s="100">
        <f t="shared" si="3"/>
        <v>1258203</v>
      </c>
      <c r="L19" s="100">
        <f t="shared" si="3"/>
        <v>655354</v>
      </c>
      <c r="M19" s="100">
        <f t="shared" si="3"/>
        <v>1585824</v>
      </c>
      <c r="N19" s="100">
        <f t="shared" si="3"/>
        <v>3499381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7462817</v>
      </c>
      <c r="X19" s="100">
        <f t="shared" si="3"/>
        <v>0</v>
      </c>
      <c r="Y19" s="100">
        <f t="shared" si="3"/>
        <v>7462817</v>
      </c>
      <c r="Z19" s="137">
        <f>+IF(X19&lt;&gt;0,+(Y19/X19)*100,0)</f>
        <v>0</v>
      </c>
      <c r="AA19" s="153">
        <f>SUM(AA20:AA23)</f>
        <v>19349750</v>
      </c>
    </row>
    <row r="20" spans="1:27" ht="12.75">
      <c r="A20" s="138" t="s">
        <v>89</v>
      </c>
      <c r="B20" s="136"/>
      <c r="C20" s="155">
        <v>12451167</v>
      </c>
      <c r="D20" s="155"/>
      <c r="E20" s="156">
        <v>17062420</v>
      </c>
      <c r="F20" s="60">
        <v>17062420</v>
      </c>
      <c r="G20" s="60">
        <v>1200555</v>
      </c>
      <c r="H20" s="60">
        <v>1133518</v>
      </c>
      <c r="I20" s="60">
        <v>1021872</v>
      </c>
      <c r="J20" s="60">
        <v>3355945</v>
      </c>
      <c r="K20" s="60">
        <v>1100240</v>
      </c>
      <c r="L20" s="60">
        <v>655354</v>
      </c>
      <c r="M20" s="60">
        <v>1428425</v>
      </c>
      <c r="N20" s="60">
        <v>3184019</v>
      </c>
      <c r="O20" s="60"/>
      <c r="P20" s="60"/>
      <c r="Q20" s="60"/>
      <c r="R20" s="60"/>
      <c r="S20" s="60"/>
      <c r="T20" s="60"/>
      <c r="U20" s="60"/>
      <c r="V20" s="60"/>
      <c r="W20" s="60">
        <v>6539964</v>
      </c>
      <c r="X20" s="60"/>
      <c r="Y20" s="60">
        <v>6539964</v>
      </c>
      <c r="Z20" s="140">
        <v>0</v>
      </c>
      <c r="AA20" s="155">
        <v>17062420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1783722</v>
      </c>
      <c r="D23" s="155"/>
      <c r="E23" s="156">
        <v>2287330</v>
      </c>
      <c r="F23" s="60">
        <v>2287330</v>
      </c>
      <c r="G23" s="60">
        <v>295419</v>
      </c>
      <c r="H23" s="60">
        <v>156889</v>
      </c>
      <c r="I23" s="60">
        <v>155183</v>
      </c>
      <c r="J23" s="60">
        <v>607491</v>
      </c>
      <c r="K23" s="60">
        <v>157963</v>
      </c>
      <c r="L23" s="60"/>
      <c r="M23" s="60">
        <v>157399</v>
      </c>
      <c r="N23" s="60">
        <v>315362</v>
      </c>
      <c r="O23" s="60"/>
      <c r="P23" s="60"/>
      <c r="Q23" s="60"/>
      <c r="R23" s="60"/>
      <c r="S23" s="60"/>
      <c r="T23" s="60"/>
      <c r="U23" s="60"/>
      <c r="V23" s="60"/>
      <c r="W23" s="60">
        <v>922853</v>
      </c>
      <c r="X23" s="60"/>
      <c r="Y23" s="60">
        <v>922853</v>
      </c>
      <c r="Z23" s="140">
        <v>0</v>
      </c>
      <c r="AA23" s="155">
        <v>2287330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207792894</v>
      </c>
      <c r="D25" s="168">
        <f>+D5+D9+D15+D19+D24</f>
        <v>0</v>
      </c>
      <c r="E25" s="169">
        <f t="shared" si="4"/>
        <v>223246716</v>
      </c>
      <c r="F25" s="73">
        <f t="shared" si="4"/>
        <v>223246716</v>
      </c>
      <c r="G25" s="73">
        <f t="shared" si="4"/>
        <v>89771069</v>
      </c>
      <c r="H25" s="73">
        <f t="shared" si="4"/>
        <v>3328435</v>
      </c>
      <c r="I25" s="73">
        <f t="shared" si="4"/>
        <v>5545581</v>
      </c>
      <c r="J25" s="73">
        <f t="shared" si="4"/>
        <v>98645085</v>
      </c>
      <c r="K25" s="73">
        <f t="shared" si="4"/>
        <v>3706165</v>
      </c>
      <c r="L25" s="73">
        <f t="shared" si="4"/>
        <v>5648645</v>
      </c>
      <c r="M25" s="73">
        <f t="shared" si="4"/>
        <v>41467053</v>
      </c>
      <c r="N25" s="73">
        <f t="shared" si="4"/>
        <v>50821863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149466948</v>
      </c>
      <c r="X25" s="73">
        <f t="shared" si="4"/>
        <v>0</v>
      </c>
      <c r="Y25" s="73">
        <f t="shared" si="4"/>
        <v>149466948</v>
      </c>
      <c r="Z25" s="170">
        <f>+IF(X25&lt;&gt;0,+(Y25/X25)*100,0)</f>
        <v>0</v>
      </c>
      <c r="AA25" s="168">
        <f>+AA5+AA9+AA15+AA19+AA24</f>
        <v>223246716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82008893</v>
      </c>
      <c r="D28" s="153">
        <f>SUM(D29:D31)</f>
        <v>0</v>
      </c>
      <c r="E28" s="154">
        <f t="shared" si="5"/>
        <v>179595821</v>
      </c>
      <c r="F28" s="100">
        <f t="shared" si="5"/>
        <v>179595821</v>
      </c>
      <c r="G28" s="100">
        <f t="shared" si="5"/>
        <v>4290959</v>
      </c>
      <c r="H28" s="100">
        <f t="shared" si="5"/>
        <v>3772264</v>
      </c>
      <c r="I28" s="100">
        <f t="shared" si="5"/>
        <v>5104475</v>
      </c>
      <c r="J28" s="100">
        <f t="shared" si="5"/>
        <v>13167698</v>
      </c>
      <c r="K28" s="100">
        <f t="shared" si="5"/>
        <v>4880614</v>
      </c>
      <c r="L28" s="100">
        <f t="shared" si="5"/>
        <v>8112401</v>
      </c>
      <c r="M28" s="100">
        <f t="shared" si="5"/>
        <v>5208044</v>
      </c>
      <c r="N28" s="100">
        <f t="shared" si="5"/>
        <v>18201059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31368757</v>
      </c>
      <c r="X28" s="100">
        <f t="shared" si="5"/>
        <v>0</v>
      </c>
      <c r="Y28" s="100">
        <f t="shared" si="5"/>
        <v>31368757</v>
      </c>
      <c r="Z28" s="137">
        <f>+IF(X28&lt;&gt;0,+(Y28/X28)*100,0)</f>
        <v>0</v>
      </c>
      <c r="AA28" s="153">
        <f>SUM(AA29:AA31)</f>
        <v>179595821</v>
      </c>
    </row>
    <row r="29" spans="1:27" ht="12.75">
      <c r="A29" s="138" t="s">
        <v>75</v>
      </c>
      <c r="B29" s="136"/>
      <c r="C29" s="155">
        <v>22326068</v>
      </c>
      <c r="D29" s="155"/>
      <c r="E29" s="156">
        <v>179595821</v>
      </c>
      <c r="F29" s="60">
        <v>179595821</v>
      </c>
      <c r="G29" s="60">
        <v>1686504</v>
      </c>
      <c r="H29" s="60">
        <v>1501561</v>
      </c>
      <c r="I29" s="60">
        <v>1940452</v>
      </c>
      <c r="J29" s="60">
        <v>5128517</v>
      </c>
      <c r="K29" s="60">
        <v>2117284</v>
      </c>
      <c r="L29" s="60">
        <v>2983328</v>
      </c>
      <c r="M29" s="60">
        <v>1896656</v>
      </c>
      <c r="N29" s="60">
        <v>6997268</v>
      </c>
      <c r="O29" s="60"/>
      <c r="P29" s="60"/>
      <c r="Q29" s="60"/>
      <c r="R29" s="60"/>
      <c r="S29" s="60"/>
      <c r="T29" s="60"/>
      <c r="U29" s="60"/>
      <c r="V29" s="60"/>
      <c r="W29" s="60">
        <v>12125785</v>
      </c>
      <c r="X29" s="60"/>
      <c r="Y29" s="60">
        <v>12125785</v>
      </c>
      <c r="Z29" s="140">
        <v>0</v>
      </c>
      <c r="AA29" s="155">
        <v>179595821</v>
      </c>
    </row>
    <row r="30" spans="1:27" ht="12.75">
      <c r="A30" s="138" t="s">
        <v>76</v>
      </c>
      <c r="B30" s="136"/>
      <c r="C30" s="157">
        <v>33209468</v>
      </c>
      <c r="D30" s="157"/>
      <c r="E30" s="158"/>
      <c r="F30" s="159"/>
      <c r="G30" s="159">
        <v>699967</v>
      </c>
      <c r="H30" s="159">
        <v>896063</v>
      </c>
      <c r="I30" s="159">
        <v>986635</v>
      </c>
      <c r="J30" s="159">
        <v>2582665</v>
      </c>
      <c r="K30" s="159">
        <v>1051893</v>
      </c>
      <c r="L30" s="159">
        <v>1661363</v>
      </c>
      <c r="M30" s="159">
        <v>1483846</v>
      </c>
      <c r="N30" s="159">
        <v>4197102</v>
      </c>
      <c r="O30" s="159"/>
      <c r="P30" s="159"/>
      <c r="Q30" s="159"/>
      <c r="R30" s="159"/>
      <c r="S30" s="159"/>
      <c r="T30" s="159"/>
      <c r="U30" s="159"/>
      <c r="V30" s="159"/>
      <c r="W30" s="159">
        <v>6779767</v>
      </c>
      <c r="X30" s="159"/>
      <c r="Y30" s="159">
        <v>6779767</v>
      </c>
      <c r="Z30" s="141">
        <v>0</v>
      </c>
      <c r="AA30" s="157"/>
    </row>
    <row r="31" spans="1:27" ht="12.75">
      <c r="A31" s="138" t="s">
        <v>77</v>
      </c>
      <c r="B31" s="136"/>
      <c r="C31" s="155">
        <v>26473357</v>
      </c>
      <c r="D31" s="155"/>
      <c r="E31" s="156"/>
      <c r="F31" s="60"/>
      <c r="G31" s="60">
        <v>1904488</v>
      </c>
      <c r="H31" s="60">
        <v>1374640</v>
      </c>
      <c r="I31" s="60">
        <v>2177388</v>
      </c>
      <c r="J31" s="60">
        <v>5456516</v>
      </c>
      <c r="K31" s="60">
        <v>1711437</v>
      </c>
      <c r="L31" s="60">
        <v>3467710</v>
      </c>
      <c r="M31" s="60">
        <v>1827542</v>
      </c>
      <c r="N31" s="60">
        <v>7006689</v>
      </c>
      <c r="O31" s="60"/>
      <c r="P31" s="60"/>
      <c r="Q31" s="60"/>
      <c r="R31" s="60"/>
      <c r="S31" s="60"/>
      <c r="T31" s="60"/>
      <c r="U31" s="60"/>
      <c r="V31" s="60"/>
      <c r="W31" s="60">
        <v>12463205</v>
      </c>
      <c r="X31" s="60"/>
      <c r="Y31" s="60">
        <v>12463205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13599823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1034691</v>
      </c>
      <c r="H32" s="100">
        <f t="shared" si="6"/>
        <v>1140141</v>
      </c>
      <c r="I32" s="100">
        <f t="shared" si="6"/>
        <v>2863217</v>
      </c>
      <c r="J32" s="100">
        <f t="shared" si="6"/>
        <v>5038049</v>
      </c>
      <c r="K32" s="100">
        <f t="shared" si="6"/>
        <v>2137773</v>
      </c>
      <c r="L32" s="100">
        <f t="shared" si="6"/>
        <v>1930127</v>
      </c>
      <c r="M32" s="100">
        <f t="shared" si="6"/>
        <v>2831922</v>
      </c>
      <c r="N32" s="100">
        <f t="shared" si="6"/>
        <v>6899822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11937871</v>
      </c>
      <c r="X32" s="100">
        <f t="shared" si="6"/>
        <v>0</v>
      </c>
      <c r="Y32" s="100">
        <f t="shared" si="6"/>
        <v>11937871</v>
      </c>
      <c r="Z32" s="137">
        <f>+IF(X32&lt;&gt;0,+(Y32/X32)*100,0)</f>
        <v>0</v>
      </c>
      <c r="AA32" s="153">
        <f>SUM(AA33:AA37)</f>
        <v>0</v>
      </c>
    </row>
    <row r="33" spans="1:27" ht="12.75">
      <c r="A33" s="138" t="s">
        <v>79</v>
      </c>
      <c r="B33" s="136"/>
      <c r="C33" s="155">
        <v>4367176</v>
      </c>
      <c r="D33" s="155"/>
      <c r="E33" s="156"/>
      <c r="F33" s="60"/>
      <c r="G33" s="60">
        <v>444195</v>
      </c>
      <c r="H33" s="60">
        <v>578871</v>
      </c>
      <c r="I33" s="60">
        <v>1988362</v>
      </c>
      <c r="J33" s="60">
        <v>3011428</v>
      </c>
      <c r="K33" s="60">
        <v>1421062</v>
      </c>
      <c r="L33" s="60">
        <v>1170169</v>
      </c>
      <c r="M33" s="60">
        <v>2187227</v>
      </c>
      <c r="N33" s="60">
        <v>4778458</v>
      </c>
      <c r="O33" s="60"/>
      <c r="P33" s="60"/>
      <c r="Q33" s="60"/>
      <c r="R33" s="60"/>
      <c r="S33" s="60"/>
      <c r="T33" s="60"/>
      <c r="U33" s="60"/>
      <c r="V33" s="60"/>
      <c r="W33" s="60">
        <v>7789886</v>
      </c>
      <c r="X33" s="60"/>
      <c r="Y33" s="60">
        <v>7789886</v>
      </c>
      <c r="Z33" s="140">
        <v>0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9232647</v>
      </c>
      <c r="D35" s="155"/>
      <c r="E35" s="156"/>
      <c r="F35" s="60"/>
      <c r="G35" s="60">
        <v>590496</v>
      </c>
      <c r="H35" s="60">
        <v>561270</v>
      </c>
      <c r="I35" s="60">
        <v>874855</v>
      </c>
      <c r="J35" s="60">
        <v>2026621</v>
      </c>
      <c r="K35" s="60">
        <v>716711</v>
      </c>
      <c r="L35" s="60">
        <v>759958</v>
      </c>
      <c r="M35" s="60">
        <v>644695</v>
      </c>
      <c r="N35" s="60">
        <v>2121364</v>
      </c>
      <c r="O35" s="60"/>
      <c r="P35" s="60"/>
      <c r="Q35" s="60"/>
      <c r="R35" s="60"/>
      <c r="S35" s="60"/>
      <c r="T35" s="60"/>
      <c r="U35" s="60"/>
      <c r="V35" s="60"/>
      <c r="W35" s="60">
        <v>4147985</v>
      </c>
      <c r="X35" s="60"/>
      <c r="Y35" s="60">
        <v>4147985</v>
      </c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13228769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778403</v>
      </c>
      <c r="H38" s="100">
        <f t="shared" si="7"/>
        <v>1324815</v>
      </c>
      <c r="I38" s="100">
        <f t="shared" si="7"/>
        <v>1654567</v>
      </c>
      <c r="J38" s="100">
        <f t="shared" si="7"/>
        <v>3757785</v>
      </c>
      <c r="K38" s="100">
        <f t="shared" si="7"/>
        <v>1601825</v>
      </c>
      <c r="L38" s="100">
        <f t="shared" si="7"/>
        <v>1162883</v>
      </c>
      <c r="M38" s="100">
        <f t="shared" si="7"/>
        <v>4951594</v>
      </c>
      <c r="N38" s="100">
        <f t="shared" si="7"/>
        <v>7716302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11474087</v>
      </c>
      <c r="X38" s="100">
        <f t="shared" si="7"/>
        <v>0</v>
      </c>
      <c r="Y38" s="100">
        <f t="shared" si="7"/>
        <v>11474087</v>
      </c>
      <c r="Z38" s="137">
        <f>+IF(X38&lt;&gt;0,+(Y38/X38)*100,0)</f>
        <v>0</v>
      </c>
      <c r="AA38" s="153">
        <f>SUM(AA39:AA41)</f>
        <v>0</v>
      </c>
    </row>
    <row r="39" spans="1:27" ht="12.75">
      <c r="A39" s="138" t="s">
        <v>85</v>
      </c>
      <c r="B39" s="136"/>
      <c r="C39" s="155">
        <v>8050941</v>
      </c>
      <c r="D39" s="155"/>
      <c r="E39" s="156"/>
      <c r="F39" s="60"/>
      <c r="G39" s="60">
        <v>533024</v>
      </c>
      <c r="H39" s="60">
        <v>905564</v>
      </c>
      <c r="I39" s="60">
        <v>1125939</v>
      </c>
      <c r="J39" s="60">
        <v>2564527</v>
      </c>
      <c r="K39" s="60">
        <v>991798</v>
      </c>
      <c r="L39" s="60">
        <v>531141</v>
      </c>
      <c r="M39" s="60">
        <v>2177142</v>
      </c>
      <c r="N39" s="60">
        <v>3700081</v>
      </c>
      <c r="O39" s="60"/>
      <c r="P39" s="60"/>
      <c r="Q39" s="60"/>
      <c r="R39" s="60"/>
      <c r="S39" s="60"/>
      <c r="T39" s="60"/>
      <c r="U39" s="60"/>
      <c r="V39" s="60"/>
      <c r="W39" s="60">
        <v>6264608</v>
      </c>
      <c r="X39" s="60"/>
      <c r="Y39" s="60">
        <v>6264608</v>
      </c>
      <c r="Z39" s="140">
        <v>0</v>
      </c>
      <c r="AA39" s="155"/>
    </row>
    <row r="40" spans="1:27" ht="12.75">
      <c r="A40" s="138" t="s">
        <v>86</v>
      </c>
      <c r="B40" s="136"/>
      <c r="C40" s="155">
        <v>5177828</v>
      </c>
      <c r="D40" s="155"/>
      <c r="E40" s="156"/>
      <c r="F40" s="60"/>
      <c r="G40" s="60">
        <v>245379</v>
      </c>
      <c r="H40" s="60">
        <v>419251</v>
      </c>
      <c r="I40" s="60">
        <v>528628</v>
      </c>
      <c r="J40" s="60">
        <v>1193258</v>
      </c>
      <c r="K40" s="60">
        <v>610027</v>
      </c>
      <c r="L40" s="60">
        <v>631742</v>
      </c>
      <c r="M40" s="60">
        <v>2774452</v>
      </c>
      <c r="N40" s="60">
        <v>4016221</v>
      </c>
      <c r="O40" s="60"/>
      <c r="P40" s="60"/>
      <c r="Q40" s="60"/>
      <c r="R40" s="60"/>
      <c r="S40" s="60"/>
      <c r="T40" s="60"/>
      <c r="U40" s="60"/>
      <c r="V40" s="60"/>
      <c r="W40" s="60">
        <v>5209479</v>
      </c>
      <c r="X40" s="60"/>
      <c r="Y40" s="60">
        <v>5209479</v>
      </c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30731345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3391426</v>
      </c>
      <c r="H42" s="100">
        <f t="shared" si="8"/>
        <v>3457310</v>
      </c>
      <c r="I42" s="100">
        <f t="shared" si="8"/>
        <v>1432235</v>
      </c>
      <c r="J42" s="100">
        <f t="shared" si="8"/>
        <v>8280971</v>
      </c>
      <c r="K42" s="100">
        <f t="shared" si="8"/>
        <v>2795290</v>
      </c>
      <c r="L42" s="100">
        <f t="shared" si="8"/>
        <v>3144497</v>
      </c>
      <c r="M42" s="100">
        <f t="shared" si="8"/>
        <v>2537976</v>
      </c>
      <c r="N42" s="100">
        <f t="shared" si="8"/>
        <v>8477763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16758734</v>
      </c>
      <c r="X42" s="100">
        <f t="shared" si="8"/>
        <v>0</v>
      </c>
      <c r="Y42" s="100">
        <f t="shared" si="8"/>
        <v>16758734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>
        <v>21561485</v>
      </c>
      <c r="D43" s="155"/>
      <c r="E43" s="156"/>
      <c r="F43" s="60"/>
      <c r="G43" s="60">
        <v>2622541</v>
      </c>
      <c r="H43" s="60">
        <v>2754476</v>
      </c>
      <c r="I43" s="60">
        <v>507084</v>
      </c>
      <c r="J43" s="60">
        <v>5884101</v>
      </c>
      <c r="K43" s="60">
        <v>1990679</v>
      </c>
      <c r="L43" s="60">
        <v>1716048</v>
      </c>
      <c r="M43" s="60">
        <v>1706914</v>
      </c>
      <c r="N43" s="60">
        <v>5413641</v>
      </c>
      <c r="O43" s="60"/>
      <c r="P43" s="60"/>
      <c r="Q43" s="60"/>
      <c r="R43" s="60"/>
      <c r="S43" s="60"/>
      <c r="T43" s="60"/>
      <c r="U43" s="60"/>
      <c r="V43" s="60"/>
      <c r="W43" s="60">
        <v>11297742</v>
      </c>
      <c r="X43" s="60"/>
      <c r="Y43" s="60">
        <v>11297742</v>
      </c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>
        <v>1121569</v>
      </c>
      <c r="D45" s="157"/>
      <c r="E45" s="158"/>
      <c r="F45" s="159"/>
      <c r="G45" s="159">
        <v>84973</v>
      </c>
      <c r="H45" s="159">
        <v>95143</v>
      </c>
      <c r="I45" s="159">
        <v>95143</v>
      </c>
      <c r="J45" s="159">
        <v>275259</v>
      </c>
      <c r="K45" s="159">
        <v>93882</v>
      </c>
      <c r="L45" s="159">
        <v>91759</v>
      </c>
      <c r="M45" s="159">
        <v>106539</v>
      </c>
      <c r="N45" s="159">
        <v>292180</v>
      </c>
      <c r="O45" s="159"/>
      <c r="P45" s="159"/>
      <c r="Q45" s="159"/>
      <c r="R45" s="159"/>
      <c r="S45" s="159"/>
      <c r="T45" s="159"/>
      <c r="U45" s="159"/>
      <c r="V45" s="159"/>
      <c r="W45" s="159">
        <v>567439</v>
      </c>
      <c r="X45" s="159"/>
      <c r="Y45" s="159">
        <v>567439</v>
      </c>
      <c r="Z45" s="141">
        <v>0</v>
      </c>
      <c r="AA45" s="157"/>
    </row>
    <row r="46" spans="1:27" ht="12.75">
      <c r="A46" s="138" t="s">
        <v>92</v>
      </c>
      <c r="B46" s="136"/>
      <c r="C46" s="155">
        <v>8048291</v>
      </c>
      <c r="D46" s="155"/>
      <c r="E46" s="156"/>
      <c r="F46" s="60"/>
      <c r="G46" s="60">
        <v>683912</v>
      </c>
      <c r="H46" s="60">
        <v>607691</v>
      </c>
      <c r="I46" s="60">
        <v>830008</v>
      </c>
      <c r="J46" s="60">
        <v>2121611</v>
      </c>
      <c r="K46" s="60">
        <v>710729</v>
      </c>
      <c r="L46" s="60">
        <v>1336690</v>
      </c>
      <c r="M46" s="60">
        <v>724523</v>
      </c>
      <c r="N46" s="60">
        <v>2771942</v>
      </c>
      <c r="O46" s="60"/>
      <c r="P46" s="60"/>
      <c r="Q46" s="60"/>
      <c r="R46" s="60"/>
      <c r="S46" s="60"/>
      <c r="T46" s="60"/>
      <c r="U46" s="60"/>
      <c r="V46" s="60"/>
      <c r="W46" s="60">
        <v>4893553</v>
      </c>
      <c r="X46" s="60"/>
      <c r="Y46" s="60">
        <v>4893553</v>
      </c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139568830</v>
      </c>
      <c r="D48" s="168">
        <f>+D28+D32+D38+D42+D47</f>
        <v>0</v>
      </c>
      <c r="E48" s="169">
        <f t="shared" si="9"/>
        <v>179595821</v>
      </c>
      <c r="F48" s="73">
        <f t="shared" si="9"/>
        <v>179595821</v>
      </c>
      <c r="G48" s="73">
        <f t="shared" si="9"/>
        <v>9495479</v>
      </c>
      <c r="H48" s="73">
        <f t="shared" si="9"/>
        <v>9694530</v>
      </c>
      <c r="I48" s="73">
        <f t="shared" si="9"/>
        <v>11054494</v>
      </c>
      <c r="J48" s="73">
        <f t="shared" si="9"/>
        <v>30244503</v>
      </c>
      <c r="K48" s="73">
        <f t="shared" si="9"/>
        <v>11415502</v>
      </c>
      <c r="L48" s="73">
        <f t="shared" si="9"/>
        <v>14349908</v>
      </c>
      <c r="M48" s="73">
        <f t="shared" si="9"/>
        <v>15529536</v>
      </c>
      <c r="N48" s="73">
        <f t="shared" si="9"/>
        <v>41294946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71539449</v>
      </c>
      <c r="X48" s="73">
        <f t="shared" si="9"/>
        <v>0</v>
      </c>
      <c r="Y48" s="73">
        <f t="shared" si="9"/>
        <v>71539449</v>
      </c>
      <c r="Z48" s="170">
        <f>+IF(X48&lt;&gt;0,+(Y48/X48)*100,0)</f>
        <v>0</v>
      </c>
      <c r="AA48" s="168">
        <f>+AA28+AA32+AA38+AA42+AA47</f>
        <v>179595821</v>
      </c>
    </row>
    <row r="49" spans="1:27" ht="12.75">
      <c r="A49" s="148" t="s">
        <v>49</v>
      </c>
      <c r="B49" s="149"/>
      <c r="C49" s="171">
        <f aca="true" t="shared" si="10" ref="C49:Y49">+C25-C48</f>
        <v>68224064</v>
      </c>
      <c r="D49" s="171">
        <f>+D25-D48</f>
        <v>0</v>
      </c>
      <c r="E49" s="172">
        <f t="shared" si="10"/>
        <v>43650895</v>
      </c>
      <c r="F49" s="173">
        <f t="shared" si="10"/>
        <v>43650895</v>
      </c>
      <c r="G49" s="173">
        <f t="shared" si="10"/>
        <v>80275590</v>
      </c>
      <c r="H49" s="173">
        <f t="shared" si="10"/>
        <v>-6366095</v>
      </c>
      <c r="I49" s="173">
        <f t="shared" si="10"/>
        <v>-5508913</v>
      </c>
      <c r="J49" s="173">
        <f t="shared" si="10"/>
        <v>68400582</v>
      </c>
      <c r="K49" s="173">
        <f t="shared" si="10"/>
        <v>-7709337</v>
      </c>
      <c r="L49" s="173">
        <f t="shared" si="10"/>
        <v>-8701263</v>
      </c>
      <c r="M49" s="173">
        <f t="shared" si="10"/>
        <v>25937517</v>
      </c>
      <c r="N49" s="173">
        <f t="shared" si="10"/>
        <v>9526917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77927499</v>
      </c>
      <c r="X49" s="173">
        <f>IF(F25=F48,0,X25-X48)</f>
        <v>0</v>
      </c>
      <c r="Y49" s="173">
        <f t="shared" si="10"/>
        <v>77927499</v>
      </c>
      <c r="Z49" s="174">
        <f>+IF(X49&lt;&gt;0,+(Y49/X49)*100,0)</f>
        <v>0</v>
      </c>
      <c r="AA49" s="171">
        <f>+AA25-AA48</f>
        <v>43650895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18181392</v>
      </c>
      <c r="D5" s="155">
        <v>0</v>
      </c>
      <c r="E5" s="156">
        <v>18560000</v>
      </c>
      <c r="F5" s="60">
        <v>18560000</v>
      </c>
      <c r="G5" s="60">
        <v>35751381</v>
      </c>
      <c r="H5" s="60">
        <v>-6841</v>
      </c>
      <c r="I5" s="60">
        <v>3002</v>
      </c>
      <c r="J5" s="60">
        <v>35747542</v>
      </c>
      <c r="K5" s="60">
        <v>303295</v>
      </c>
      <c r="L5" s="60">
        <v>0</v>
      </c>
      <c r="M5" s="60">
        <v>-2090</v>
      </c>
      <c r="N5" s="60">
        <v>301205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36048747</v>
      </c>
      <c r="X5" s="60"/>
      <c r="Y5" s="60">
        <v>36048747</v>
      </c>
      <c r="Z5" s="140">
        <v>0</v>
      </c>
      <c r="AA5" s="155">
        <v>18560000</v>
      </c>
    </row>
    <row r="6" spans="1:27" ht="12.75">
      <c r="A6" s="181" t="s">
        <v>102</v>
      </c>
      <c r="B6" s="182"/>
      <c r="C6" s="155">
        <v>1389933</v>
      </c>
      <c r="D6" s="155">
        <v>0</v>
      </c>
      <c r="E6" s="156">
        <v>0</v>
      </c>
      <c r="F6" s="60">
        <v>0</v>
      </c>
      <c r="G6" s="60">
        <v>0</v>
      </c>
      <c r="H6" s="60">
        <v>146840</v>
      </c>
      <c r="I6" s="60">
        <v>148830</v>
      </c>
      <c r="J6" s="60">
        <v>295670</v>
      </c>
      <c r="K6" s="60">
        <v>159610</v>
      </c>
      <c r="L6" s="60">
        <v>0</v>
      </c>
      <c r="M6" s="60">
        <v>174784</v>
      </c>
      <c r="N6" s="60">
        <v>334394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630064</v>
      </c>
      <c r="X6" s="60"/>
      <c r="Y6" s="60">
        <v>630064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11379461</v>
      </c>
      <c r="D7" s="155">
        <v>0</v>
      </c>
      <c r="E7" s="156">
        <v>17062420</v>
      </c>
      <c r="F7" s="60">
        <v>17062420</v>
      </c>
      <c r="G7" s="60">
        <v>1192659</v>
      </c>
      <c r="H7" s="60">
        <v>1127527</v>
      </c>
      <c r="I7" s="60">
        <v>1017808</v>
      </c>
      <c r="J7" s="60">
        <v>3337994</v>
      </c>
      <c r="K7" s="60">
        <v>1094565</v>
      </c>
      <c r="L7" s="60">
        <v>290798</v>
      </c>
      <c r="M7" s="60">
        <v>1422289</v>
      </c>
      <c r="N7" s="60">
        <v>2807652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6145646</v>
      </c>
      <c r="X7" s="60"/>
      <c r="Y7" s="60">
        <v>6145646</v>
      </c>
      <c r="Z7" s="140">
        <v>0</v>
      </c>
      <c r="AA7" s="155">
        <v>17062420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1368057</v>
      </c>
      <c r="D10" s="155">
        <v>0</v>
      </c>
      <c r="E10" s="156">
        <v>2287330</v>
      </c>
      <c r="F10" s="54">
        <v>2287330</v>
      </c>
      <c r="G10" s="54">
        <v>282547</v>
      </c>
      <c r="H10" s="54">
        <v>142825</v>
      </c>
      <c r="I10" s="54">
        <v>142067</v>
      </c>
      <c r="J10" s="54">
        <v>567439</v>
      </c>
      <c r="K10" s="54">
        <v>144584</v>
      </c>
      <c r="L10" s="54">
        <v>0</v>
      </c>
      <c r="M10" s="54">
        <v>144271</v>
      </c>
      <c r="N10" s="54">
        <v>288855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856294</v>
      </c>
      <c r="X10" s="54"/>
      <c r="Y10" s="54">
        <v>856294</v>
      </c>
      <c r="Z10" s="184">
        <v>0</v>
      </c>
      <c r="AA10" s="130">
        <v>2287330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501745</v>
      </c>
      <c r="D12" s="155">
        <v>0</v>
      </c>
      <c r="E12" s="156">
        <v>370888</v>
      </c>
      <c r="F12" s="60">
        <v>370888</v>
      </c>
      <c r="G12" s="60">
        <v>30527</v>
      </c>
      <c r="H12" s="60">
        <v>31140</v>
      </c>
      <c r="I12" s="60">
        <v>27230</v>
      </c>
      <c r="J12" s="60">
        <v>88897</v>
      </c>
      <c r="K12" s="60">
        <v>27225</v>
      </c>
      <c r="L12" s="60">
        <v>3402</v>
      </c>
      <c r="M12" s="60">
        <v>3402</v>
      </c>
      <c r="N12" s="60">
        <v>34029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122926</v>
      </c>
      <c r="X12" s="60"/>
      <c r="Y12" s="60">
        <v>122926</v>
      </c>
      <c r="Z12" s="140">
        <v>0</v>
      </c>
      <c r="AA12" s="155">
        <v>370888</v>
      </c>
    </row>
    <row r="13" spans="1:27" ht="12.75">
      <c r="A13" s="181" t="s">
        <v>109</v>
      </c>
      <c r="B13" s="185"/>
      <c r="C13" s="155">
        <v>16916977</v>
      </c>
      <c r="D13" s="155">
        <v>0</v>
      </c>
      <c r="E13" s="156">
        <v>7000000</v>
      </c>
      <c r="F13" s="60">
        <v>7000000</v>
      </c>
      <c r="G13" s="60">
        <v>1172574</v>
      </c>
      <c r="H13" s="60">
        <v>1685337</v>
      </c>
      <c r="I13" s="60">
        <v>1657542</v>
      </c>
      <c r="J13" s="60">
        <v>4515453</v>
      </c>
      <c r="K13" s="60">
        <v>1497220</v>
      </c>
      <c r="L13" s="60">
        <v>1623935</v>
      </c>
      <c r="M13" s="60">
        <v>1618102</v>
      </c>
      <c r="N13" s="60">
        <v>4739257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9254710</v>
      </c>
      <c r="X13" s="60"/>
      <c r="Y13" s="60">
        <v>9254710</v>
      </c>
      <c r="Z13" s="140">
        <v>0</v>
      </c>
      <c r="AA13" s="155">
        <v>7000000</v>
      </c>
    </row>
    <row r="14" spans="1:27" ht="12.75">
      <c r="A14" s="181" t="s">
        <v>110</v>
      </c>
      <c r="B14" s="185"/>
      <c r="C14" s="155">
        <v>597266</v>
      </c>
      <c r="D14" s="155">
        <v>0</v>
      </c>
      <c r="E14" s="156">
        <v>1833791</v>
      </c>
      <c r="F14" s="60">
        <v>1833791</v>
      </c>
      <c r="G14" s="60">
        <v>158945</v>
      </c>
      <c r="H14" s="60">
        <v>34718</v>
      </c>
      <c r="I14" s="60">
        <v>32181</v>
      </c>
      <c r="J14" s="60">
        <v>225844</v>
      </c>
      <c r="K14" s="60">
        <v>34899</v>
      </c>
      <c r="L14" s="60">
        <v>0</v>
      </c>
      <c r="M14" s="60">
        <v>13128</v>
      </c>
      <c r="N14" s="60">
        <v>48027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273871</v>
      </c>
      <c r="X14" s="60"/>
      <c r="Y14" s="60">
        <v>273871</v>
      </c>
      <c r="Z14" s="140">
        <v>0</v>
      </c>
      <c r="AA14" s="155">
        <v>1833791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694380</v>
      </c>
      <c r="D16" s="155">
        <v>0</v>
      </c>
      <c r="E16" s="156">
        <v>1710000</v>
      </c>
      <c r="F16" s="60">
        <v>1710000</v>
      </c>
      <c r="G16" s="60">
        <v>86800</v>
      </c>
      <c r="H16" s="60">
        <v>53700</v>
      </c>
      <c r="I16" s="60">
        <v>59800</v>
      </c>
      <c r="J16" s="60">
        <v>200300</v>
      </c>
      <c r="K16" s="60">
        <v>96880</v>
      </c>
      <c r="L16" s="60">
        <v>0</v>
      </c>
      <c r="M16" s="60">
        <v>60300</v>
      </c>
      <c r="N16" s="60">
        <v>157180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357480</v>
      </c>
      <c r="X16" s="60"/>
      <c r="Y16" s="60">
        <v>357480</v>
      </c>
      <c r="Z16" s="140">
        <v>0</v>
      </c>
      <c r="AA16" s="155">
        <v>1710000</v>
      </c>
    </row>
    <row r="17" spans="1:27" ht="12.75">
      <c r="A17" s="181" t="s">
        <v>113</v>
      </c>
      <c r="B17" s="185"/>
      <c r="C17" s="155">
        <v>859238</v>
      </c>
      <c r="D17" s="155">
        <v>0</v>
      </c>
      <c r="E17" s="156">
        <v>377000</v>
      </c>
      <c r="F17" s="60">
        <v>377000</v>
      </c>
      <c r="G17" s="60">
        <v>68200</v>
      </c>
      <c r="H17" s="60">
        <v>80923</v>
      </c>
      <c r="I17" s="60">
        <v>60390</v>
      </c>
      <c r="J17" s="60">
        <v>209513</v>
      </c>
      <c r="K17" s="60">
        <v>78043</v>
      </c>
      <c r="L17" s="60">
        <v>61348</v>
      </c>
      <c r="M17" s="60">
        <v>51652</v>
      </c>
      <c r="N17" s="60">
        <v>191043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400556</v>
      </c>
      <c r="X17" s="60"/>
      <c r="Y17" s="60">
        <v>400556</v>
      </c>
      <c r="Z17" s="140">
        <v>0</v>
      </c>
      <c r="AA17" s="155">
        <v>377000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121245639</v>
      </c>
      <c r="D19" s="155">
        <v>0</v>
      </c>
      <c r="E19" s="156">
        <v>128513000</v>
      </c>
      <c r="F19" s="60">
        <v>128513000</v>
      </c>
      <c r="G19" s="60">
        <v>50985000</v>
      </c>
      <c r="H19" s="60">
        <v>0</v>
      </c>
      <c r="I19" s="60">
        <v>430643</v>
      </c>
      <c r="J19" s="60">
        <v>51415643</v>
      </c>
      <c r="K19" s="60">
        <v>50976</v>
      </c>
      <c r="L19" s="60">
        <v>1185855</v>
      </c>
      <c r="M19" s="60">
        <v>37919000</v>
      </c>
      <c r="N19" s="60">
        <v>39155831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90571474</v>
      </c>
      <c r="X19" s="60"/>
      <c r="Y19" s="60">
        <v>90571474</v>
      </c>
      <c r="Z19" s="140">
        <v>0</v>
      </c>
      <c r="AA19" s="155">
        <v>128513000</v>
      </c>
    </row>
    <row r="20" spans="1:27" ht="12.75">
      <c r="A20" s="181" t="s">
        <v>35</v>
      </c>
      <c r="B20" s="185"/>
      <c r="C20" s="155">
        <v>1299248</v>
      </c>
      <c r="D20" s="155">
        <v>0</v>
      </c>
      <c r="E20" s="156">
        <v>870287</v>
      </c>
      <c r="F20" s="54">
        <v>870287</v>
      </c>
      <c r="G20" s="54">
        <v>36460</v>
      </c>
      <c r="H20" s="54">
        <v>30952</v>
      </c>
      <c r="I20" s="54">
        <v>73091</v>
      </c>
      <c r="J20" s="54">
        <v>140503</v>
      </c>
      <c r="K20" s="54">
        <v>217974</v>
      </c>
      <c r="L20" s="54">
        <v>244907</v>
      </c>
      <c r="M20" s="54">
        <v>62215</v>
      </c>
      <c r="N20" s="54">
        <v>525096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665599</v>
      </c>
      <c r="X20" s="54"/>
      <c r="Y20" s="54">
        <v>665599</v>
      </c>
      <c r="Z20" s="184">
        <v>0</v>
      </c>
      <c r="AA20" s="130">
        <v>870287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174433336</v>
      </c>
      <c r="D22" s="188">
        <f>SUM(D5:D21)</f>
        <v>0</v>
      </c>
      <c r="E22" s="189">
        <f t="shared" si="0"/>
        <v>178584716</v>
      </c>
      <c r="F22" s="190">
        <f t="shared" si="0"/>
        <v>178584716</v>
      </c>
      <c r="G22" s="190">
        <f t="shared" si="0"/>
        <v>89765093</v>
      </c>
      <c r="H22" s="190">
        <f t="shared" si="0"/>
        <v>3327121</v>
      </c>
      <c r="I22" s="190">
        <f t="shared" si="0"/>
        <v>3652584</v>
      </c>
      <c r="J22" s="190">
        <f t="shared" si="0"/>
        <v>96744798</v>
      </c>
      <c r="K22" s="190">
        <f t="shared" si="0"/>
        <v>3705271</v>
      </c>
      <c r="L22" s="190">
        <f t="shared" si="0"/>
        <v>3410245</v>
      </c>
      <c r="M22" s="190">
        <f t="shared" si="0"/>
        <v>41467053</v>
      </c>
      <c r="N22" s="190">
        <f t="shared" si="0"/>
        <v>48582569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145327367</v>
      </c>
      <c r="X22" s="190">
        <f t="shared" si="0"/>
        <v>0</v>
      </c>
      <c r="Y22" s="190">
        <f t="shared" si="0"/>
        <v>145327367</v>
      </c>
      <c r="Z22" s="191">
        <f>+IF(X22&lt;&gt;0,+(Y22/X22)*100,0)</f>
        <v>0</v>
      </c>
      <c r="AA22" s="188">
        <f>SUM(AA5:AA21)</f>
        <v>178584716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48150904</v>
      </c>
      <c r="D25" s="155">
        <v>0</v>
      </c>
      <c r="E25" s="156">
        <v>72367396</v>
      </c>
      <c r="F25" s="60">
        <v>72367396</v>
      </c>
      <c r="G25" s="60">
        <v>4165470</v>
      </c>
      <c r="H25" s="60">
        <v>4054932</v>
      </c>
      <c r="I25" s="60">
        <v>5004710</v>
      </c>
      <c r="J25" s="60">
        <v>13225112</v>
      </c>
      <c r="K25" s="60">
        <v>4538806</v>
      </c>
      <c r="L25" s="60">
        <v>4374743</v>
      </c>
      <c r="M25" s="60">
        <v>4519312</v>
      </c>
      <c r="N25" s="60">
        <v>13432861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26657973</v>
      </c>
      <c r="X25" s="60"/>
      <c r="Y25" s="60">
        <v>26657973</v>
      </c>
      <c r="Z25" s="140">
        <v>0</v>
      </c>
      <c r="AA25" s="155">
        <v>72367396</v>
      </c>
    </row>
    <row r="26" spans="1:27" ht="12.75">
      <c r="A26" s="183" t="s">
        <v>38</v>
      </c>
      <c r="B26" s="182"/>
      <c r="C26" s="155">
        <v>10885290</v>
      </c>
      <c r="D26" s="155">
        <v>0</v>
      </c>
      <c r="E26" s="156">
        <v>11591755</v>
      </c>
      <c r="F26" s="60">
        <v>11591755</v>
      </c>
      <c r="G26" s="60">
        <v>939415</v>
      </c>
      <c r="H26" s="60">
        <v>939415</v>
      </c>
      <c r="I26" s="60">
        <v>939462</v>
      </c>
      <c r="J26" s="60">
        <v>2818292</v>
      </c>
      <c r="K26" s="60">
        <v>939478</v>
      </c>
      <c r="L26" s="60">
        <v>939341</v>
      </c>
      <c r="M26" s="60">
        <v>939672</v>
      </c>
      <c r="N26" s="60">
        <v>2818491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5636783</v>
      </c>
      <c r="X26" s="60"/>
      <c r="Y26" s="60">
        <v>5636783</v>
      </c>
      <c r="Z26" s="140">
        <v>0</v>
      </c>
      <c r="AA26" s="155">
        <v>11591755</v>
      </c>
    </row>
    <row r="27" spans="1:27" ht="12.75">
      <c r="A27" s="183" t="s">
        <v>118</v>
      </c>
      <c r="B27" s="182"/>
      <c r="C27" s="155">
        <v>1000000</v>
      </c>
      <c r="D27" s="155">
        <v>0</v>
      </c>
      <c r="E27" s="156">
        <v>2355110</v>
      </c>
      <c r="F27" s="60">
        <v>2355110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2355110</v>
      </c>
    </row>
    <row r="28" spans="1:27" ht="12.75">
      <c r="A28" s="183" t="s">
        <v>39</v>
      </c>
      <c r="B28" s="182"/>
      <c r="C28" s="155">
        <v>18010158</v>
      </c>
      <c r="D28" s="155">
        <v>0</v>
      </c>
      <c r="E28" s="156">
        <v>12489489</v>
      </c>
      <c r="F28" s="60">
        <v>12489489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12489489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16960000</v>
      </c>
      <c r="F30" s="60">
        <v>16960000</v>
      </c>
      <c r="G30" s="60">
        <v>2360682</v>
      </c>
      <c r="H30" s="60">
        <v>2472143</v>
      </c>
      <c r="I30" s="60">
        <v>0</v>
      </c>
      <c r="J30" s="60">
        <v>4832825</v>
      </c>
      <c r="K30" s="60">
        <v>1648162</v>
      </c>
      <c r="L30" s="60">
        <v>1376667</v>
      </c>
      <c r="M30" s="60">
        <v>1342651</v>
      </c>
      <c r="N30" s="60">
        <v>4367480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9200305</v>
      </c>
      <c r="X30" s="60"/>
      <c r="Y30" s="60">
        <v>9200305</v>
      </c>
      <c r="Z30" s="140">
        <v>0</v>
      </c>
      <c r="AA30" s="155">
        <v>16960000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20234150</v>
      </c>
      <c r="F31" s="60">
        <v>20234150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20234150</v>
      </c>
    </row>
    <row r="32" spans="1:27" ht="12.75">
      <c r="A32" s="183" t="s">
        <v>121</v>
      </c>
      <c r="B32" s="182"/>
      <c r="C32" s="155">
        <v>25461889</v>
      </c>
      <c r="D32" s="155">
        <v>0</v>
      </c>
      <c r="E32" s="156">
        <v>8259286</v>
      </c>
      <c r="F32" s="60">
        <v>8259286</v>
      </c>
      <c r="G32" s="60">
        <v>845039</v>
      </c>
      <c r="H32" s="60">
        <v>138000</v>
      </c>
      <c r="I32" s="60">
        <v>570076</v>
      </c>
      <c r="J32" s="60">
        <v>1553115</v>
      </c>
      <c r="K32" s="60">
        <v>988529</v>
      </c>
      <c r="L32" s="60">
        <v>1289086</v>
      </c>
      <c r="M32" s="60">
        <v>665706</v>
      </c>
      <c r="N32" s="60">
        <v>2943321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4496436</v>
      </c>
      <c r="X32" s="60"/>
      <c r="Y32" s="60">
        <v>4496436</v>
      </c>
      <c r="Z32" s="140">
        <v>0</v>
      </c>
      <c r="AA32" s="155">
        <v>8259286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278719</v>
      </c>
      <c r="H33" s="60">
        <v>448583</v>
      </c>
      <c r="I33" s="60">
        <v>632156</v>
      </c>
      <c r="J33" s="60">
        <v>1359458</v>
      </c>
      <c r="K33" s="60">
        <v>514749</v>
      </c>
      <c r="L33" s="60">
        <v>619000</v>
      </c>
      <c r="M33" s="60">
        <v>670108</v>
      </c>
      <c r="N33" s="60">
        <v>1803857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3163315</v>
      </c>
      <c r="X33" s="60"/>
      <c r="Y33" s="60">
        <v>3163315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35922044</v>
      </c>
      <c r="D34" s="155">
        <v>0</v>
      </c>
      <c r="E34" s="156">
        <v>35338635</v>
      </c>
      <c r="F34" s="60">
        <v>35338635</v>
      </c>
      <c r="G34" s="60">
        <v>906154</v>
      </c>
      <c r="H34" s="60">
        <v>1641457</v>
      </c>
      <c r="I34" s="60">
        <v>3908090</v>
      </c>
      <c r="J34" s="60">
        <v>6455701</v>
      </c>
      <c r="K34" s="60">
        <v>2785778</v>
      </c>
      <c r="L34" s="60">
        <v>5751071</v>
      </c>
      <c r="M34" s="60">
        <v>7392087</v>
      </c>
      <c r="N34" s="60">
        <v>15928936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22384637</v>
      </c>
      <c r="X34" s="60"/>
      <c r="Y34" s="60">
        <v>22384637</v>
      </c>
      <c r="Z34" s="140">
        <v>0</v>
      </c>
      <c r="AA34" s="155">
        <v>35338635</v>
      </c>
    </row>
    <row r="35" spans="1:27" ht="12.75">
      <c r="A35" s="181" t="s">
        <v>122</v>
      </c>
      <c r="B35" s="185"/>
      <c r="C35" s="155">
        <v>138545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139568830</v>
      </c>
      <c r="D36" s="188">
        <f>SUM(D25:D35)</f>
        <v>0</v>
      </c>
      <c r="E36" s="189">
        <f t="shared" si="1"/>
        <v>179595821</v>
      </c>
      <c r="F36" s="190">
        <f t="shared" si="1"/>
        <v>179595821</v>
      </c>
      <c r="G36" s="190">
        <f t="shared" si="1"/>
        <v>9495479</v>
      </c>
      <c r="H36" s="190">
        <f t="shared" si="1"/>
        <v>9694530</v>
      </c>
      <c r="I36" s="190">
        <f t="shared" si="1"/>
        <v>11054494</v>
      </c>
      <c r="J36" s="190">
        <f t="shared" si="1"/>
        <v>30244503</v>
      </c>
      <c r="K36" s="190">
        <f t="shared" si="1"/>
        <v>11415502</v>
      </c>
      <c r="L36" s="190">
        <f t="shared" si="1"/>
        <v>14349908</v>
      </c>
      <c r="M36" s="190">
        <f t="shared" si="1"/>
        <v>15529536</v>
      </c>
      <c r="N36" s="190">
        <f t="shared" si="1"/>
        <v>41294946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71539449</v>
      </c>
      <c r="X36" s="190">
        <f t="shared" si="1"/>
        <v>0</v>
      </c>
      <c r="Y36" s="190">
        <f t="shared" si="1"/>
        <v>71539449</v>
      </c>
      <c r="Z36" s="191">
        <f>+IF(X36&lt;&gt;0,+(Y36/X36)*100,0)</f>
        <v>0</v>
      </c>
      <c r="AA36" s="188">
        <f>SUM(AA25:AA35)</f>
        <v>179595821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34864506</v>
      </c>
      <c r="D38" s="199">
        <f>+D22-D36</f>
        <v>0</v>
      </c>
      <c r="E38" s="200">
        <f t="shared" si="2"/>
        <v>-1011105</v>
      </c>
      <c r="F38" s="106">
        <f t="shared" si="2"/>
        <v>-1011105</v>
      </c>
      <c r="G38" s="106">
        <f t="shared" si="2"/>
        <v>80269614</v>
      </c>
      <c r="H38" s="106">
        <f t="shared" si="2"/>
        <v>-6367409</v>
      </c>
      <c r="I38" s="106">
        <f t="shared" si="2"/>
        <v>-7401910</v>
      </c>
      <c r="J38" s="106">
        <f t="shared" si="2"/>
        <v>66500295</v>
      </c>
      <c r="K38" s="106">
        <f t="shared" si="2"/>
        <v>-7710231</v>
      </c>
      <c r="L38" s="106">
        <f t="shared" si="2"/>
        <v>-10939663</v>
      </c>
      <c r="M38" s="106">
        <f t="shared" si="2"/>
        <v>25937517</v>
      </c>
      <c r="N38" s="106">
        <f t="shared" si="2"/>
        <v>7287623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73787918</v>
      </c>
      <c r="X38" s="106">
        <f>IF(F22=F36,0,X22-X36)</f>
        <v>0</v>
      </c>
      <c r="Y38" s="106">
        <f t="shared" si="2"/>
        <v>73787918</v>
      </c>
      <c r="Z38" s="201">
        <f>+IF(X38&lt;&gt;0,+(Y38/X38)*100,0)</f>
        <v>0</v>
      </c>
      <c r="AA38" s="199">
        <f>+AA22-AA36</f>
        <v>-1011105</v>
      </c>
    </row>
    <row r="39" spans="1:27" ht="12.75">
      <c r="A39" s="181" t="s">
        <v>46</v>
      </c>
      <c r="B39" s="185"/>
      <c r="C39" s="155">
        <v>33359558</v>
      </c>
      <c r="D39" s="155">
        <v>0</v>
      </c>
      <c r="E39" s="156">
        <v>44662000</v>
      </c>
      <c r="F39" s="60">
        <v>44662000</v>
      </c>
      <c r="G39" s="60">
        <v>5976</v>
      </c>
      <c r="H39" s="60">
        <v>1314</v>
      </c>
      <c r="I39" s="60">
        <v>1892997</v>
      </c>
      <c r="J39" s="60">
        <v>1900287</v>
      </c>
      <c r="K39" s="60">
        <v>894</v>
      </c>
      <c r="L39" s="60">
        <v>2238400</v>
      </c>
      <c r="M39" s="60">
        <v>0</v>
      </c>
      <c r="N39" s="60">
        <v>2239294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4139581</v>
      </c>
      <c r="X39" s="60"/>
      <c r="Y39" s="60">
        <v>4139581</v>
      </c>
      <c r="Z39" s="140">
        <v>0</v>
      </c>
      <c r="AA39" s="155">
        <v>44662000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68224064</v>
      </c>
      <c r="D42" s="206">
        <f>SUM(D38:D41)</f>
        <v>0</v>
      </c>
      <c r="E42" s="207">
        <f t="shared" si="3"/>
        <v>43650895</v>
      </c>
      <c r="F42" s="88">
        <f t="shared" si="3"/>
        <v>43650895</v>
      </c>
      <c r="G42" s="88">
        <f t="shared" si="3"/>
        <v>80275590</v>
      </c>
      <c r="H42" s="88">
        <f t="shared" si="3"/>
        <v>-6366095</v>
      </c>
      <c r="I42" s="88">
        <f t="shared" si="3"/>
        <v>-5508913</v>
      </c>
      <c r="J42" s="88">
        <f t="shared" si="3"/>
        <v>68400582</v>
      </c>
      <c r="K42" s="88">
        <f t="shared" si="3"/>
        <v>-7709337</v>
      </c>
      <c r="L42" s="88">
        <f t="shared" si="3"/>
        <v>-8701263</v>
      </c>
      <c r="M42" s="88">
        <f t="shared" si="3"/>
        <v>25937517</v>
      </c>
      <c r="N42" s="88">
        <f t="shared" si="3"/>
        <v>9526917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77927499</v>
      </c>
      <c r="X42" s="88">
        <f t="shared" si="3"/>
        <v>0</v>
      </c>
      <c r="Y42" s="88">
        <f t="shared" si="3"/>
        <v>77927499</v>
      </c>
      <c r="Z42" s="208">
        <f>+IF(X42&lt;&gt;0,+(Y42/X42)*100,0)</f>
        <v>0</v>
      </c>
      <c r="AA42" s="206">
        <f>SUM(AA38:AA41)</f>
        <v>43650895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68224064</v>
      </c>
      <c r="D44" s="210">
        <f>+D42-D43</f>
        <v>0</v>
      </c>
      <c r="E44" s="211">
        <f t="shared" si="4"/>
        <v>43650895</v>
      </c>
      <c r="F44" s="77">
        <f t="shared" si="4"/>
        <v>43650895</v>
      </c>
      <c r="G44" s="77">
        <f t="shared" si="4"/>
        <v>80275590</v>
      </c>
      <c r="H44" s="77">
        <f t="shared" si="4"/>
        <v>-6366095</v>
      </c>
      <c r="I44" s="77">
        <f t="shared" si="4"/>
        <v>-5508913</v>
      </c>
      <c r="J44" s="77">
        <f t="shared" si="4"/>
        <v>68400582</v>
      </c>
      <c r="K44" s="77">
        <f t="shared" si="4"/>
        <v>-7709337</v>
      </c>
      <c r="L44" s="77">
        <f t="shared" si="4"/>
        <v>-8701263</v>
      </c>
      <c r="M44" s="77">
        <f t="shared" si="4"/>
        <v>25937517</v>
      </c>
      <c r="N44" s="77">
        <f t="shared" si="4"/>
        <v>9526917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77927499</v>
      </c>
      <c r="X44" s="77">
        <f t="shared" si="4"/>
        <v>0</v>
      </c>
      <c r="Y44" s="77">
        <f t="shared" si="4"/>
        <v>77927499</v>
      </c>
      <c r="Z44" s="212">
        <f>+IF(X44&lt;&gt;0,+(Y44/X44)*100,0)</f>
        <v>0</v>
      </c>
      <c r="AA44" s="210">
        <f>+AA42-AA43</f>
        <v>43650895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68224064</v>
      </c>
      <c r="D46" s="206">
        <f>SUM(D44:D45)</f>
        <v>0</v>
      </c>
      <c r="E46" s="207">
        <f t="shared" si="5"/>
        <v>43650895</v>
      </c>
      <c r="F46" s="88">
        <f t="shared" si="5"/>
        <v>43650895</v>
      </c>
      <c r="G46" s="88">
        <f t="shared" si="5"/>
        <v>80275590</v>
      </c>
      <c r="H46" s="88">
        <f t="shared" si="5"/>
        <v>-6366095</v>
      </c>
      <c r="I46" s="88">
        <f t="shared" si="5"/>
        <v>-5508913</v>
      </c>
      <c r="J46" s="88">
        <f t="shared" si="5"/>
        <v>68400582</v>
      </c>
      <c r="K46" s="88">
        <f t="shared" si="5"/>
        <v>-7709337</v>
      </c>
      <c r="L46" s="88">
        <f t="shared" si="5"/>
        <v>-8701263</v>
      </c>
      <c r="M46" s="88">
        <f t="shared" si="5"/>
        <v>25937517</v>
      </c>
      <c r="N46" s="88">
        <f t="shared" si="5"/>
        <v>9526917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77927499</v>
      </c>
      <c r="X46" s="88">
        <f t="shared" si="5"/>
        <v>0</v>
      </c>
      <c r="Y46" s="88">
        <f t="shared" si="5"/>
        <v>77927499</v>
      </c>
      <c r="Z46" s="208">
        <f>+IF(X46&lt;&gt;0,+(Y46/X46)*100,0)</f>
        <v>0</v>
      </c>
      <c r="AA46" s="206">
        <f>SUM(AA44:AA45)</f>
        <v>43650895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68224064</v>
      </c>
      <c r="D48" s="217">
        <f>SUM(D46:D47)</f>
        <v>0</v>
      </c>
      <c r="E48" s="218">
        <f t="shared" si="6"/>
        <v>43650895</v>
      </c>
      <c r="F48" s="219">
        <f t="shared" si="6"/>
        <v>43650895</v>
      </c>
      <c r="G48" s="219">
        <f t="shared" si="6"/>
        <v>80275590</v>
      </c>
      <c r="H48" s="220">
        <f t="shared" si="6"/>
        <v>-6366095</v>
      </c>
      <c r="I48" s="220">
        <f t="shared" si="6"/>
        <v>-5508913</v>
      </c>
      <c r="J48" s="220">
        <f t="shared" si="6"/>
        <v>68400582</v>
      </c>
      <c r="K48" s="220">
        <f t="shared" si="6"/>
        <v>-7709337</v>
      </c>
      <c r="L48" s="220">
        <f t="shared" si="6"/>
        <v>-8701263</v>
      </c>
      <c r="M48" s="219">
        <f t="shared" si="6"/>
        <v>25937517</v>
      </c>
      <c r="N48" s="219">
        <f t="shared" si="6"/>
        <v>9526917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77927499</v>
      </c>
      <c r="X48" s="220">
        <f t="shared" si="6"/>
        <v>0</v>
      </c>
      <c r="Y48" s="220">
        <f t="shared" si="6"/>
        <v>77927499</v>
      </c>
      <c r="Z48" s="221">
        <f>+IF(X48&lt;&gt;0,+(Y48/X48)*100,0)</f>
        <v>0</v>
      </c>
      <c r="AA48" s="222">
        <f>SUM(AA46:AA47)</f>
        <v>43650895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17462780</v>
      </c>
      <c r="D5" s="153">
        <f>SUM(D6:D8)</f>
        <v>0</v>
      </c>
      <c r="E5" s="154">
        <f t="shared" si="0"/>
        <v>2920001</v>
      </c>
      <c r="F5" s="100">
        <f t="shared" si="0"/>
        <v>2920001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2913465</v>
      </c>
      <c r="M5" s="100">
        <f t="shared" si="0"/>
        <v>0</v>
      </c>
      <c r="N5" s="100">
        <f t="shared" si="0"/>
        <v>2913465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2913465</v>
      </c>
      <c r="X5" s="100">
        <f t="shared" si="0"/>
        <v>0</v>
      </c>
      <c r="Y5" s="100">
        <f t="shared" si="0"/>
        <v>2913465</v>
      </c>
      <c r="Z5" s="137">
        <f>+IF(X5&lt;&gt;0,+(Y5/X5)*100,0)</f>
        <v>0</v>
      </c>
      <c r="AA5" s="153">
        <f>SUM(AA6:AA8)</f>
        <v>2920001</v>
      </c>
    </row>
    <row r="6" spans="1:27" ht="12.75">
      <c r="A6" s="138" t="s">
        <v>75</v>
      </c>
      <c r="B6" s="136"/>
      <c r="C6" s="155">
        <v>16785167</v>
      </c>
      <c r="D6" s="155"/>
      <c r="E6" s="156">
        <v>800000</v>
      </c>
      <c r="F6" s="60">
        <v>800000</v>
      </c>
      <c r="G6" s="60"/>
      <c r="H6" s="60"/>
      <c r="I6" s="60"/>
      <c r="J6" s="60"/>
      <c r="K6" s="60"/>
      <c r="L6" s="60">
        <v>1940457</v>
      </c>
      <c r="M6" s="60"/>
      <c r="N6" s="60">
        <v>1940457</v>
      </c>
      <c r="O6" s="60"/>
      <c r="P6" s="60"/>
      <c r="Q6" s="60"/>
      <c r="R6" s="60"/>
      <c r="S6" s="60"/>
      <c r="T6" s="60"/>
      <c r="U6" s="60"/>
      <c r="V6" s="60"/>
      <c r="W6" s="60">
        <v>1940457</v>
      </c>
      <c r="X6" s="60"/>
      <c r="Y6" s="60">
        <v>1940457</v>
      </c>
      <c r="Z6" s="140"/>
      <c r="AA6" s="62">
        <v>800000</v>
      </c>
    </row>
    <row r="7" spans="1:27" ht="12.75">
      <c r="A7" s="138" t="s">
        <v>76</v>
      </c>
      <c r="B7" s="136"/>
      <c r="C7" s="157">
        <v>592926</v>
      </c>
      <c r="D7" s="157"/>
      <c r="E7" s="158">
        <v>300001</v>
      </c>
      <c r="F7" s="159">
        <v>300001</v>
      </c>
      <c r="G7" s="159"/>
      <c r="H7" s="159"/>
      <c r="I7" s="159"/>
      <c r="J7" s="159"/>
      <c r="K7" s="159"/>
      <c r="L7" s="159">
        <v>270328</v>
      </c>
      <c r="M7" s="159"/>
      <c r="N7" s="159">
        <v>270328</v>
      </c>
      <c r="O7" s="159"/>
      <c r="P7" s="159"/>
      <c r="Q7" s="159"/>
      <c r="R7" s="159"/>
      <c r="S7" s="159"/>
      <c r="T7" s="159"/>
      <c r="U7" s="159"/>
      <c r="V7" s="159"/>
      <c r="W7" s="159">
        <v>270328</v>
      </c>
      <c r="X7" s="159"/>
      <c r="Y7" s="159">
        <v>270328</v>
      </c>
      <c r="Z7" s="141"/>
      <c r="AA7" s="225">
        <v>300001</v>
      </c>
    </row>
    <row r="8" spans="1:27" ht="12.75">
      <c r="A8" s="138" t="s">
        <v>77</v>
      </c>
      <c r="B8" s="136"/>
      <c r="C8" s="155">
        <v>84687</v>
      </c>
      <c r="D8" s="155"/>
      <c r="E8" s="156">
        <v>1820000</v>
      </c>
      <c r="F8" s="60">
        <v>1820000</v>
      </c>
      <c r="G8" s="60"/>
      <c r="H8" s="60"/>
      <c r="I8" s="60"/>
      <c r="J8" s="60"/>
      <c r="K8" s="60"/>
      <c r="L8" s="60">
        <v>702680</v>
      </c>
      <c r="M8" s="60"/>
      <c r="N8" s="60">
        <v>702680</v>
      </c>
      <c r="O8" s="60"/>
      <c r="P8" s="60"/>
      <c r="Q8" s="60"/>
      <c r="R8" s="60"/>
      <c r="S8" s="60"/>
      <c r="T8" s="60"/>
      <c r="U8" s="60"/>
      <c r="V8" s="60"/>
      <c r="W8" s="60">
        <v>702680</v>
      </c>
      <c r="X8" s="60"/>
      <c r="Y8" s="60">
        <v>702680</v>
      </c>
      <c r="Z8" s="140"/>
      <c r="AA8" s="62">
        <v>1820000</v>
      </c>
    </row>
    <row r="9" spans="1:27" ht="12.75">
      <c r="A9" s="135" t="s">
        <v>78</v>
      </c>
      <c r="B9" s="136"/>
      <c r="C9" s="153">
        <f aca="true" t="shared" si="1" ref="C9:Y9">SUM(C10:C14)</f>
        <v>13799534</v>
      </c>
      <c r="D9" s="153">
        <f>SUM(D10:D14)</f>
        <v>0</v>
      </c>
      <c r="E9" s="154">
        <f t="shared" si="1"/>
        <v>39457887</v>
      </c>
      <c r="F9" s="100">
        <f t="shared" si="1"/>
        <v>39457887</v>
      </c>
      <c r="G9" s="100">
        <f t="shared" si="1"/>
        <v>0</v>
      </c>
      <c r="H9" s="100">
        <f t="shared" si="1"/>
        <v>1378251</v>
      </c>
      <c r="I9" s="100">
        <f t="shared" si="1"/>
        <v>0</v>
      </c>
      <c r="J9" s="100">
        <f t="shared" si="1"/>
        <v>1378251</v>
      </c>
      <c r="K9" s="100">
        <f t="shared" si="1"/>
        <v>0</v>
      </c>
      <c r="L9" s="100">
        <f t="shared" si="1"/>
        <v>1392879</v>
      </c>
      <c r="M9" s="100">
        <f t="shared" si="1"/>
        <v>3706648</v>
      </c>
      <c r="N9" s="100">
        <f t="shared" si="1"/>
        <v>5099527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6477778</v>
      </c>
      <c r="X9" s="100">
        <f t="shared" si="1"/>
        <v>9983226</v>
      </c>
      <c r="Y9" s="100">
        <f t="shared" si="1"/>
        <v>-3505448</v>
      </c>
      <c r="Z9" s="137">
        <f>+IF(X9&lt;&gt;0,+(Y9/X9)*100,0)</f>
        <v>-35.11337918224029</v>
      </c>
      <c r="AA9" s="102">
        <f>SUM(AA10:AA14)</f>
        <v>39457887</v>
      </c>
    </row>
    <row r="10" spans="1:27" ht="12.75">
      <c r="A10" s="138" t="s">
        <v>79</v>
      </c>
      <c r="B10" s="136"/>
      <c r="C10" s="155">
        <v>12034237</v>
      </c>
      <c r="D10" s="155"/>
      <c r="E10" s="156">
        <v>39057887</v>
      </c>
      <c r="F10" s="60">
        <v>39057887</v>
      </c>
      <c r="G10" s="60"/>
      <c r="H10" s="60">
        <v>1378251</v>
      </c>
      <c r="I10" s="60"/>
      <c r="J10" s="60">
        <v>1378251</v>
      </c>
      <c r="K10" s="60"/>
      <c r="L10" s="60">
        <v>683299</v>
      </c>
      <c r="M10" s="60">
        <v>3706648</v>
      </c>
      <c r="N10" s="60">
        <v>4389947</v>
      </c>
      <c r="O10" s="60"/>
      <c r="P10" s="60"/>
      <c r="Q10" s="60"/>
      <c r="R10" s="60"/>
      <c r="S10" s="60"/>
      <c r="T10" s="60"/>
      <c r="U10" s="60"/>
      <c r="V10" s="60"/>
      <c r="W10" s="60">
        <v>5768198</v>
      </c>
      <c r="X10" s="60">
        <v>9983226</v>
      </c>
      <c r="Y10" s="60">
        <v>-4215028</v>
      </c>
      <c r="Z10" s="140">
        <v>-42.22</v>
      </c>
      <c r="AA10" s="62">
        <v>39057887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>
        <v>1765297</v>
      </c>
      <c r="D12" s="155"/>
      <c r="E12" s="156">
        <v>400000</v>
      </c>
      <c r="F12" s="60">
        <v>400000</v>
      </c>
      <c r="G12" s="60"/>
      <c r="H12" s="60"/>
      <c r="I12" s="60"/>
      <c r="J12" s="60"/>
      <c r="K12" s="60"/>
      <c r="L12" s="60">
        <v>709580</v>
      </c>
      <c r="M12" s="60"/>
      <c r="N12" s="60">
        <v>709580</v>
      </c>
      <c r="O12" s="60"/>
      <c r="P12" s="60"/>
      <c r="Q12" s="60"/>
      <c r="R12" s="60"/>
      <c r="S12" s="60"/>
      <c r="T12" s="60"/>
      <c r="U12" s="60"/>
      <c r="V12" s="60"/>
      <c r="W12" s="60">
        <v>709580</v>
      </c>
      <c r="X12" s="60"/>
      <c r="Y12" s="60">
        <v>709580</v>
      </c>
      <c r="Z12" s="140"/>
      <c r="AA12" s="62">
        <v>400000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19450146</v>
      </c>
      <c r="D15" s="153">
        <f>SUM(D16:D18)</f>
        <v>0</v>
      </c>
      <c r="E15" s="154">
        <f t="shared" si="2"/>
        <v>65537201</v>
      </c>
      <c r="F15" s="100">
        <f t="shared" si="2"/>
        <v>65537201</v>
      </c>
      <c r="G15" s="100">
        <f t="shared" si="2"/>
        <v>0</v>
      </c>
      <c r="H15" s="100">
        <f t="shared" si="2"/>
        <v>706643</v>
      </c>
      <c r="I15" s="100">
        <f t="shared" si="2"/>
        <v>0</v>
      </c>
      <c r="J15" s="100">
        <f t="shared" si="2"/>
        <v>706643</v>
      </c>
      <c r="K15" s="100">
        <f t="shared" si="2"/>
        <v>0</v>
      </c>
      <c r="L15" s="100">
        <f t="shared" si="2"/>
        <v>2935236</v>
      </c>
      <c r="M15" s="100">
        <f t="shared" si="2"/>
        <v>6630956</v>
      </c>
      <c r="N15" s="100">
        <f t="shared" si="2"/>
        <v>9566192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10272835</v>
      </c>
      <c r="X15" s="100">
        <f t="shared" si="2"/>
        <v>12080784</v>
      </c>
      <c r="Y15" s="100">
        <f t="shared" si="2"/>
        <v>-1807949</v>
      </c>
      <c r="Z15" s="137">
        <f>+IF(X15&lt;&gt;0,+(Y15/X15)*100,0)</f>
        <v>-14.965493961319067</v>
      </c>
      <c r="AA15" s="102">
        <f>SUM(AA16:AA18)</f>
        <v>65537201</v>
      </c>
    </row>
    <row r="16" spans="1:27" ht="12.75">
      <c r="A16" s="138" t="s">
        <v>85</v>
      </c>
      <c r="B16" s="136"/>
      <c r="C16" s="155"/>
      <c r="D16" s="155"/>
      <c r="E16" s="156">
        <v>28470000</v>
      </c>
      <c r="F16" s="60">
        <v>28470000</v>
      </c>
      <c r="G16" s="60"/>
      <c r="H16" s="60"/>
      <c r="I16" s="60"/>
      <c r="J16" s="60"/>
      <c r="K16" s="60"/>
      <c r="L16" s="60"/>
      <c r="M16" s="60">
        <v>934553</v>
      </c>
      <c r="N16" s="60">
        <v>934553</v>
      </c>
      <c r="O16" s="60"/>
      <c r="P16" s="60"/>
      <c r="Q16" s="60"/>
      <c r="R16" s="60"/>
      <c r="S16" s="60"/>
      <c r="T16" s="60"/>
      <c r="U16" s="60"/>
      <c r="V16" s="60"/>
      <c r="W16" s="60">
        <v>934553</v>
      </c>
      <c r="X16" s="60"/>
      <c r="Y16" s="60">
        <v>934553</v>
      </c>
      <c r="Z16" s="140"/>
      <c r="AA16" s="62">
        <v>28470000</v>
      </c>
    </row>
    <row r="17" spans="1:27" ht="12.75">
      <c r="A17" s="138" t="s">
        <v>86</v>
      </c>
      <c r="B17" s="136"/>
      <c r="C17" s="155">
        <v>19450146</v>
      </c>
      <c r="D17" s="155"/>
      <c r="E17" s="156">
        <v>37067201</v>
      </c>
      <c r="F17" s="60">
        <v>37067201</v>
      </c>
      <c r="G17" s="60"/>
      <c r="H17" s="60">
        <v>706643</v>
      </c>
      <c r="I17" s="60"/>
      <c r="J17" s="60">
        <v>706643</v>
      </c>
      <c r="K17" s="60"/>
      <c r="L17" s="60">
        <v>2935236</v>
      </c>
      <c r="M17" s="60">
        <v>5696403</v>
      </c>
      <c r="N17" s="60">
        <v>8631639</v>
      </c>
      <c r="O17" s="60"/>
      <c r="P17" s="60"/>
      <c r="Q17" s="60"/>
      <c r="R17" s="60"/>
      <c r="S17" s="60"/>
      <c r="T17" s="60"/>
      <c r="U17" s="60"/>
      <c r="V17" s="60"/>
      <c r="W17" s="60">
        <v>9338282</v>
      </c>
      <c r="X17" s="60">
        <v>12080784</v>
      </c>
      <c r="Y17" s="60">
        <v>-2742502</v>
      </c>
      <c r="Z17" s="140">
        <v>-22.7</v>
      </c>
      <c r="AA17" s="62">
        <v>37067201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18762491</v>
      </c>
      <c r="D19" s="153">
        <f>SUM(D20:D23)</f>
        <v>0</v>
      </c>
      <c r="E19" s="154">
        <f t="shared" si="3"/>
        <v>20969996</v>
      </c>
      <c r="F19" s="100">
        <f t="shared" si="3"/>
        <v>20969996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3093352</v>
      </c>
      <c r="M19" s="100">
        <f t="shared" si="3"/>
        <v>9717466</v>
      </c>
      <c r="N19" s="100">
        <f t="shared" si="3"/>
        <v>12810818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12810818</v>
      </c>
      <c r="X19" s="100">
        <f t="shared" si="3"/>
        <v>15506148</v>
      </c>
      <c r="Y19" s="100">
        <f t="shared" si="3"/>
        <v>-2695330</v>
      </c>
      <c r="Z19" s="137">
        <f>+IF(X19&lt;&gt;0,+(Y19/X19)*100,0)</f>
        <v>-17.382331188893595</v>
      </c>
      <c r="AA19" s="102">
        <f>SUM(AA20:AA23)</f>
        <v>20969996</v>
      </c>
    </row>
    <row r="20" spans="1:27" ht="12.75">
      <c r="A20" s="138" t="s">
        <v>89</v>
      </c>
      <c r="B20" s="136"/>
      <c r="C20" s="155">
        <v>18762491</v>
      </c>
      <c r="D20" s="155"/>
      <c r="E20" s="156">
        <v>18999996</v>
      </c>
      <c r="F20" s="60">
        <v>18999996</v>
      </c>
      <c r="G20" s="60"/>
      <c r="H20" s="60"/>
      <c r="I20" s="60"/>
      <c r="J20" s="60"/>
      <c r="K20" s="60"/>
      <c r="L20" s="60">
        <v>2513352</v>
      </c>
      <c r="M20" s="60">
        <v>9717466</v>
      </c>
      <c r="N20" s="60">
        <v>12230818</v>
      </c>
      <c r="O20" s="60"/>
      <c r="P20" s="60"/>
      <c r="Q20" s="60"/>
      <c r="R20" s="60"/>
      <c r="S20" s="60"/>
      <c r="T20" s="60"/>
      <c r="U20" s="60"/>
      <c r="V20" s="60"/>
      <c r="W20" s="60">
        <v>12230818</v>
      </c>
      <c r="X20" s="60">
        <v>15506148</v>
      </c>
      <c r="Y20" s="60">
        <v>-3275330</v>
      </c>
      <c r="Z20" s="140">
        <v>-21.12</v>
      </c>
      <c r="AA20" s="62">
        <v>18999996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>
        <v>1970000</v>
      </c>
      <c r="F23" s="60">
        <v>1970000</v>
      </c>
      <c r="G23" s="60"/>
      <c r="H23" s="60"/>
      <c r="I23" s="60"/>
      <c r="J23" s="60"/>
      <c r="K23" s="60"/>
      <c r="L23" s="60">
        <v>580000</v>
      </c>
      <c r="M23" s="60"/>
      <c r="N23" s="60">
        <v>580000</v>
      </c>
      <c r="O23" s="60"/>
      <c r="P23" s="60"/>
      <c r="Q23" s="60"/>
      <c r="R23" s="60"/>
      <c r="S23" s="60"/>
      <c r="T23" s="60"/>
      <c r="U23" s="60"/>
      <c r="V23" s="60"/>
      <c r="W23" s="60">
        <v>580000</v>
      </c>
      <c r="X23" s="60"/>
      <c r="Y23" s="60">
        <v>580000</v>
      </c>
      <c r="Z23" s="140"/>
      <c r="AA23" s="62">
        <v>1970000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69474951</v>
      </c>
      <c r="D25" s="217">
        <f>+D5+D9+D15+D19+D24</f>
        <v>0</v>
      </c>
      <c r="E25" s="230">
        <f t="shared" si="4"/>
        <v>128885085</v>
      </c>
      <c r="F25" s="219">
        <f t="shared" si="4"/>
        <v>128885085</v>
      </c>
      <c r="G25" s="219">
        <f t="shared" si="4"/>
        <v>0</v>
      </c>
      <c r="H25" s="219">
        <f t="shared" si="4"/>
        <v>2084894</v>
      </c>
      <c r="I25" s="219">
        <f t="shared" si="4"/>
        <v>0</v>
      </c>
      <c r="J25" s="219">
        <f t="shared" si="4"/>
        <v>2084894</v>
      </c>
      <c r="K25" s="219">
        <f t="shared" si="4"/>
        <v>0</v>
      </c>
      <c r="L25" s="219">
        <f t="shared" si="4"/>
        <v>10334932</v>
      </c>
      <c r="M25" s="219">
        <f t="shared" si="4"/>
        <v>20055070</v>
      </c>
      <c r="N25" s="219">
        <f t="shared" si="4"/>
        <v>30390002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32474896</v>
      </c>
      <c r="X25" s="219">
        <f t="shared" si="4"/>
        <v>37570158</v>
      </c>
      <c r="Y25" s="219">
        <f t="shared" si="4"/>
        <v>-5095262</v>
      </c>
      <c r="Z25" s="231">
        <f>+IF(X25&lt;&gt;0,+(Y25/X25)*100,0)</f>
        <v>-13.561992472855716</v>
      </c>
      <c r="AA25" s="232">
        <f>+AA5+AA9+AA15+AA19+AA24</f>
        <v>128885085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47732728</v>
      </c>
      <c r="D28" s="155"/>
      <c r="E28" s="156">
        <v>45675996</v>
      </c>
      <c r="F28" s="60">
        <v>45675996</v>
      </c>
      <c r="G28" s="60"/>
      <c r="H28" s="60">
        <v>2084894</v>
      </c>
      <c r="I28" s="60"/>
      <c r="J28" s="60">
        <v>2084894</v>
      </c>
      <c r="K28" s="60"/>
      <c r="L28" s="60">
        <v>3164451</v>
      </c>
      <c r="M28" s="60">
        <v>17300593</v>
      </c>
      <c r="N28" s="60">
        <v>20465044</v>
      </c>
      <c r="O28" s="60"/>
      <c r="P28" s="60"/>
      <c r="Q28" s="60"/>
      <c r="R28" s="60"/>
      <c r="S28" s="60"/>
      <c r="T28" s="60"/>
      <c r="U28" s="60"/>
      <c r="V28" s="60"/>
      <c r="W28" s="60">
        <v>22549938</v>
      </c>
      <c r="X28" s="60">
        <v>22330998</v>
      </c>
      <c r="Y28" s="60">
        <v>218940</v>
      </c>
      <c r="Z28" s="140">
        <v>0.98</v>
      </c>
      <c r="AA28" s="155">
        <v>45675996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47732728</v>
      </c>
      <c r="D32" s="210">
        <f>SUM(D28:D31)</f>
        <v>0</v>
      </c>
      <c r="E32" s="211">
        <f t="shared" si="5"/>
        <v>45675996</v>
      </c>
      <c r="F32" s="77">
        <f t="shared" si="5"/>
        <v>45675996</v>
      </c>
      <c r="G32" s="77">
        <f t="shared" si="5"/>
        <v>0</v>
      </c>
      <c r="H32" s="77">
        <f t="shared" si="5"/>
        <v>2084894</v>
      </c>
      <c r="I32" s="77">
        <f t="shared" si="5"/>
        <v>0</v>
      </c>
      <c r="J32" s="77">
        <f t="shared" si="5"/>
        <v>2084894</v>
      </c>
      <c r="K32" s="77">
        <f t="shared" si="5"/>
        <v>0</v>
      </c>
      <c r="L32" s="77">
        <f t="shared" si="5"/>
        <v>3164451</v>
      </c>
      <c r="M32" s="77">
        <f t="shared" si="5"/>
        <v>17300593</v>
      </c>
      <c r="N32" s="77">
        <f t="shared" si="5"/>
        <v>20465044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22549938</v>
      </c>
      <c r="X32" s="77">
        <f t="shared" si="5"/>
        <v>22330998</v>
      </c>
      <c r="Y32" s="77">
        <f t="shared" si="5"/>
        <v>218940</v>
      </c>
      <c r="Z32" s="212">
        <f>+IF(X32&lt;&gt;0,+(Y32/X32)*100,0)</f>
        <v>0.9804308790856548</v>
      </c>
      <c r="AA32" s="79">
        <f>SUM(AA28:AA31)</f>
        <v>45675996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21742223</v>
      </c>
      <c r="D35" s="155"/>
      <c r="E35" s="156">
        <v>83209089</v>
      </c>
      <c r="F35" s="60">
        <v>83209089</v>
      </c>
      <c r="G35" s="60"/>
      <c r="H35" s="60"/>
      <c r="I35" s="60"/>
      <c r="J35" s="60"/>
      <c r="K35" s="60"/>
      <c r="L35" s="60">
        <v>7170481</v>
      </c>
      <c r="M35" s="60">
        <v>2754477</v>
      </c>
      <c r="N35" s="60">
        <v>9924958</v>
      </c>
      <c r="O35" s="60"/>
      <c r="P35" s="60"/>
      <c r="Q35" s="60"/>
      <c r="R35" s="60"/>
      <c r="S35" s="60"/>
      <c r="T35" s="60"/>
      <c r="U35" s="60"/>
      <c r="V35" s="60"/>
      <c r="W35" s="60">
        <v>9924958</v>
      </c>
      <c r="X35" s="60">
        <v>15239160</v>
      </c>
      <c r="Y35" s="60">
        <v>-5314202</v>
      </c>
      <c r="Z35" s="140">
        <v>-34.87</v>
      </c>
      <c r="AA35" s="62">
        <v>83209089</v>
      </c>
    </row>
    <row r="36" spans="1:27" ht="12.75">
      <c r="A36" s="238" t="s">
        <v>139</v>
      </c>
      <c r="B36" s="149"/>
      <c r="C36" s="222">
        <f aca="true" t="shared" si="6" ref="C36:Y36">SUM(C32:C35)</f>
        <v>69474951</v>
      </c>
      <c r="D36" s="222">
        <f>SUM(D32:D35)</f>
        <v>0</v>
      </c>
      <c r="E36" s="218">
        <f t="shared" si="6"/>
        <v>128885085</v>
      </c>
      <c r="F36" s="220">
        <f t="shared" si="6"/>
        <v>128885085</v>
      </c>
      <c r="G36" s="220">
        <f t="shared" si="6"/>
        <v>0</v>
      </c>
      <c r="H36" s="220">
        <f t="shared" si="6"/>
        <v>2084894</v>
      </c>
      <c r="I36" s="220">
        <f t="shared" si="6"/>
        <v>0</v>
      </c>
      <c r="J36" s="220">
        <f t="shared" si="6"/>
        <v>2084894</v>
      </c>
      <c r="K36" s="220">
        <f t="shared" si="6"/>
        <v>0</v>
      </c>
      <c r="L36" s="220">
        <f t="shared" si="6"/>
        <v>10334932</v>
      </c>
      <c r="M36" s="220">
        <f t="shared" si="6"/>
        <v>20055070</v>
      </c>
      <c r="N36" s="220">
        <f t="shared" si="6"/>
        <v>30390002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32474896</v>
      </c>
      <c r="X36" s="220">
        <f t="shared" si="6"/>
        <v>37570158</v>
      </c>
      <c r="Y36" s="220">
        <f t="shared" si="6"/>
        <v>-5095262</v>
      </c>
      <c r="Z36" s="221">
        <f>+IF(X36&lt;&gt;0,+(Y36/X36)*100,0)</f>
        <v>-13.561992472855716</v>
      </c>
      <c r="AA36" s="239">
        <f>SUM(AA32:AA35)</f>
        <v>128885085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231170485</v>
      </c>
      <c r="D6" s="155"/>
      <c r="E6" s="59">
        <v>79736746</v>
      </c>
      <c r="F6" s="60">
        <v>79736746</v>
      </c>
      <c r="G6" s="60">
        <v>23729486</v>
      </c>
      <c r="H6" s="60">
        <v>43366904</v>
      </c>
      <c r="I6" s="60">
        <v>267147415</v>
      </c>
      <c r="J6" s="60">
        <v>267147415</v>
      </c>
      <c r="K6" s="60">
        <v>43366904</v>
      </c>
      <c r="L6" s="60">
        <v>267147415</v>
      </c>
      <c r="M6" s="60"/>
      <c r="N6" s="60">
        <v>267147415</v>
      </c>
      <c r="O6" s="60"/>
      <c r="P6" s="60"/>
      <c r="Q6" s="60"/>
      <c r="R6" s="60"/>
      <c r="S6" s="60"/>
      <c r="T6" s="60"/>
      <c r="U6" s="60"/>
      <c r="V6" s="60"/>
      <c r="W6" s="60">
        <v>267147415</v>
      </c>
      <c r="X6" s="60">
        <v>39868373</v>
      </c>
      <c r="Y6" s="60">
        <v>227279042</v>
      </c>
      <c r="Z6" s="140">
        <v>570.07</v>
      </c>
      <c r="AA6" s="62">
        <v>79736746</v>
      </c>
    </row>
    <row r="7" spans="1:27" ht="12.75">
      <c r="A7" s="249" t="s">
        <v>144</v>
      </c>
      <c r="B7" s="182"/>
      <c r="C7" s="155"/>
      <c r="D7" s="155"/>
      <c r="E7" s="59"/>
      <c r="F7" s="60"/>
      <c r="G7" s="60">
        <v>21815</v>
      </c>
      <c r="H7" s="60">
        <v>39051</v>
      </c>
      <c r="I7" s="60">
        <v>39051</v>
      </c>
      <c r="J7" s="60">
        <v>39051</v>
      </c>
      <c r="K7" s="60">
        <v>39051</v>
      </c>
      <c r="L7" s="60">
        <v>39051</v>
      </c>
      <c r="M7" s="60"/>
      <c r="N7" s="60">
        <v>39051</v>
      </c>
      <c r="O7" s="60"/>
      <c r="P7" s="60"/>
      <c r="Q7" s="60"/>
      <c r="R7" s="60"/>
      <c r="S7" s="60"/>
      <c r="T7" s="60"/>
      <c r="U7" s="60"/>
      <c r="V7" s="60"/>
      <c r="W7" s="60">
        <v>39051</v>
      </c>
      <c r="X7" s="60"/>
      <c r="Y7" s="60">
        <v>39051</v>
      </c>
      <c r="Z7" s="140"/>
      <c r="AA7" s="62"/>
    </row>
    <row r="8" spans="1:27" ht="12.75">
      <c r="A8" s="249" t="s">
        <v>145</v>
      </c>
      <c r="B8" s="182"/>
      <c r="C8" s="155">
        <v>32594299</v>
      </c>
      <c r="D8" s="155"/>
      <c r="E8" s="59">
        <v>-2223900</v>
      </c>
      <c r="F8" s="60">
        <v>-2223900</v>
      </c>
      <c r="G8" s="60">
        <v>41345807</v>
      </c>
      <c r="H8" s="60">
        <v>9782899</v>
      </c>
      <c r="I8" s="60">
        <v>11990910</v>
      </c>
      <c r="J8" s="60">
        <v>11990910</v>
      </c>
      <c r="K8" s="60">
        <v>9782899</v>
      </c>
      <c r="L8" s="60">
        <v>11990910</v>
      </c>
      <c r="M8" s="60"/>
      <c r="N8" s="60">
        <v>11990910</v>
      </c>
      <c r="O8" s="60"/>
      <c r="P8" s="60"/>
      <c r="Q8" s="60"/>
      <c r="R8" s="60"/>
      <c r="S8" s="60"/>
      <c r="T8" s="60"/>
      <c r="U8" s="60"/>
      <c r="V8" s="60"/>
      <c r="W8" s="60">
        <v>11990910</v>
      </c>
      <c r="X8" s="60">
        <v>-1111950</v>
      </c>
      <c r="Y8" s="60">
        <v>13102860</v>
      </c>
      <c r="Z8" s="140">
        <v>-1178.37</v>
      </c>
      <c r="AA8" s="62">
        <v>-2223900</v>
      </c>
    </row>
    <row r="9" spans="1:27" ht="12.75">
      <c r="A9" s="249" t="s">
        <v>146</v>
      </c>
      <c r="B9" s="182"/>
      <c r="C9" s="155">
        <v>4772890</v>
      </c>
      <c r="D9" s="155"/>
      <c r="E9" s="59">
        <v>39243722</v>
      </c>
      <c r="F9" s="60">
        <v>39243722</v>
      </c>
      <c r="G9" s="60">
        <v>1655635</v>
      </c>
      <c r="H9" s="60">
        <v>1236936</v>
      </c>
      <c r="I9" s="60">
        <v>1236936</v>
      </c>
      <c r="J9" s="60">
        <v>1236936</v>
      </c>
      <c r="K9" s="60">
        <v>1236936</v>
      </c>
      <c r="L9" s="60">
        <v>1236936</v>
      </c>
      <c r="M9" s="60"/>
      <c r="N9" s="60">
        <v>1236936</v>
      </c>
      <c r="O9" s="60"/>
      <c r="P9" s="60"/>
      <c r="Q9" s="60"/>
      <c r="R9" s="60"/>
      <c r="S9" s="60"/>
      <c r="T9" s="60"/>
      <c r="U9" s="60"/>
      <c r="V9" s="60"/>
      <c r="W9" s="60">
        <v>1236936</v>
      </c>
      <c r="X9" s="60">
        <v>19621861</v>
      </c>
      <c r="Y9" s="60">
        <v>-18384925</v>
      </c>
      <c r="Z9" s="140">
        <v>-93.7</v>
      </c>
      <c r="AA9" s="62">
        <v>39243722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1126367</v>
      </c>
      <c r="D11" s="155"/>
      <c r="E11" s="59">
        <v>1079883</v>
      </c>
      <c r="F11" s="60">
        <v>1079883</v>
      </c>
      <c r="G11" s="60">
        <v>33205</v>
      </c>
      <c r="H11" s="60">
        <v>17838</v>
      </c>
      <c r="I11" s="60">
        <v>17838</v>
      </c>
      <c r="J11" s="60">
        <v>17838</v>
      </c>
      <c r="K11" s="60">
        <v>17838</v>
      </c>
      <c r="L11" s="60">
        <v>17838</v>
      </c>
      <c r="M11" s="60"/>
      <c r="N11" s="60">
        <v>17838</v>
      </c>
      <c r="O11" s="60"/>
      <c r="P11" s="60"/>
      <c r="Q11" s="60"/>
      <c r="R11" s="60"/>
      <c r="S11" s="60"/>
      <c r="T11" s="60"/>
      <c r="U11" s="60"/>
      <c r="V11" s="60"/>
      <c r="W11" s="60">
        <v>17838</v>
      </c>
      <c r="X11" s="60">
        <v>539942</v>
      </c>
      <c r="Y11" s="60">
        <v>-522104</v>
      </c>
      <c r="Z11" s="140">
        <v>-96.7</v>
      </c>
      <c r="AA11" s="62">
        <v>1079883</v>
      </c>
    </row>
    <row r="12" spans="1:27" ht="12.75">
      <c r="A12" s="250" t="s">
        <v>56</v>
      </c>
      <c r="B12" s="251"/>
      <c r="C12" s="168">
        <f aca="true" t="shared" si="0" ref="C12:Y12">SUM(C6:C11)</f>
        <v>269664041</v>
      </c>
      <c r="D12" s="168">
        <f>SUM(D6:D11)</f>
        <v>0</v>
      </c>
      <c r="E12" s="72">
        <f t="shared" si="0"/>
        <v>117836451</v>
      </c>
      <c r="F12" s="73">
        <f t="shared" si="0"/>
        <v>117836451</v>
      </c>
      <c r="G12" s="73">
        <f t="shared" si="0"/>
        <v>66785948</v>
      </c>
      <c r="H12" s="73">
        <f t="shared" si="0"/>
        <v>54443628</v>
      </c>
      <c r="I12" s="73">
        <f t="shared" si="0"/>
        <v>280432150</v>
      </c>
      <c r="J12" s="73">
        <f t="shared" si="0"/>
        <v>280432150</v>
      </c>
      <c r="K12" s="73">
        <f t="shared" si="0"/>
        <v>54443628</v>
      </c>
      <c r="L12" s="73">
        <f t="shared" si="0"/>
        <v>280432150</v>
      </c>
      <c r="M12" s="73">
        <f t="shared" si="0"/>
        <v>0</v>
      </c>
      <c r="N12" s="73">
        <f t="shared" si="0"/>
        <v>280432150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280432150</v>
      </c>
      <c r="X12" s="73">
        <f t="shared" si="0"/>
        <v>58918226</v>
      </c>
      <c r="Y12" s="73">
        <f t="shared" si="0"/>
        <v>221513924</v>
      </c>
      <c r="Z12" s="170">
        <f>+IF(X12&lt;&gt;0,+(Y12/X12)*100,0)</f>
        <v>375.96842104512785</v>
      </c>
      <c r="AA12" s="74">
        <f>SUM(AA6:AA11)</f>
        <v>117836451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815707</v>
      </c>
      <c r="D17" s="155"/>
      <c r="E17" s="59">
        <v>884356</v>
      </c>
      <c r="F17" s="60">
        <v>884356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442178</v>
      </c>
      <c r="Y17" s="60">
        <v>-442178</v>
      </c>
      <c r="Z17" s="140">
        <v>-100</v>
      </c>
      <c r="AA17" s="62">
        <v>884356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308070237</v>
      </c>
      <c r="D19" s="155"/>
      <c r="E19" s="59">
        <v>474719536</v>
      </c>
      <c r="F19" s="60">
        <v>474719536</v>
      </c>
      <c r="G19" s="60">
        <v>11226572</v>
      </c>
      <c r="H19" s="60">
        <v>14668918</v>
      </c>
      <c r="I19" s="60">
        <v>14668918</v>
      </c>
      <c r="J19" s="60">
        <v>14668918</v>
      </c>
      <c r="K19" s="60">
        <v>14668918</v>
      </c>
      <c r="L19" s="60">
        <v>14668918</v>
      </c>
      <c r="M19" s="60"/>
      <c r="N19" s="60">
        <v>14668918</v>
      </c>
      <c r="O19" s="60"/>
      <c r="P19" s="60"/>
      <c r="Q19" s="60"/>
      <c r="R19" s="60"/>
      <c r="S19" s="60"/>
      <c r="T19" s="60"/>
      <c r="U19" s="60"/>
      <c r="V19" s="60"/>
      <c r="W19" s="60">
        <v>14668918</v>
      </c>
      <c r="X19" s="60">
        <v>237359768</v>
      </c>
      <c r="Y19" s="60">
        <v>-222690850</v>
      </c>
      <c r="Z19" s="140">
        <v>-93.82</v>
      </c>
      <c r="AA19" s="62">
        <v>474719536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154876</v>
      </c>
      <c r="D22" s="155"/>
      <c r="E22" s="59">
        <v>229338</v>
      </c>
      <c r="F22" s="60">
        <v>229338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114669</v>
      </c>
      <c r="Y22" s="60">
        <v>-114669</v>
      </c>
      <c r="Z22" s="140">
        <v>-100</v>
      </c>
      <c r="AA22" s="62">
        <v>229338</v>
      </c>
    </row>
    <row r="23" spans="1:27" ht="12.75">
      <c r="A23" s="249" t="s">
        <v>158</v>
      </c>
      <c r="B23" s="182"/>
      <c r="C23" s="155">
        <v>78888</v>
      </c>
      <c r="D23" s="155"/>
      <c r="E23" s="59">
        <v>78888</v>
      </c>
      <c r="F23" s="60">
        <v>78888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39444</v>
      </c>
      <c r="Y23" s="159">
        <v>-39444</v>
      </c>
      <c r="Z23" s="141">
        <v>-100</v>
      </c>
      <c r="AA23" s="225">
        <v>78888</v>
      </c>
    </row>
    <row r="24" spans="1:27" ht="12.75">
      <c r="A24" s="250" t="s">
        <v>57</v>
      </c>
      <c r="B24" s="253"/>
      <c r="C24" s="168">
        <f aca="true" t="shared" si="1" ref="C24:Y24">SUM(C15:C23)</f>
        <v>309119708</v>
      </c>
      <c r="D24" s="168">
        <f>SUM(D15:D23)</f>
        <v>0</v>
      </c>
      <c r="E24" s="76">
        <f t="shared" si="1"/>
        <v>475912118</v>
      </c>
      <c r="F24" s="77">
        <f t="shared" si="1"/>
        <v>475912118</v>
      </c>
      <c r="G24" s="77">
        <f t="shared" si="1"/>
        <v>11226572</v>
      </c>
      <c r="H24" s="77">
        <f t="shared" si="1"/>
        <v>14668918</v>
      </c>
      <c r="I24" s="77">
        <f t="shared" si="1"/>
        <v>14668918</v>
      </c>
      <c r="J24" s="77">
        <f t="shared" si="1"/>
        <v>14668918</v>
      </c>
      <c r="K24" s="77">
        <f t="shared" si="1"/>
        <v>14668918</v>
      </c>
      <c r="L24" s="77">
        <f t="shared" si="1"/>
        <v>14668918</v>
      </c>
      <c r="M24" s="77">
        <f t="shared" si="1"/>
        <v>0</v>
      </c>
      <c r="N24" s="77">
        <f t="shared" si="1"/>
        <v>14668918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14668918</v>
      </c>
      <c r="X24" s="77">
        <f t="shared" si="1"/>
        <v>237956059</v>
      </c>
      <c r="Y24" s="77">
        <f t="shared" si="1"/>
        <v>-223287141</v>
      </c>
      <c r="Z24" s="212">
        <f>+IF(X24&lt;&gt;0,+(Y24/X24)*100,0)</f>
        <v>-93.83545093928454</v>
      </c>
      <c r="AA24" s="79">
        <f>SUM(AA15:AA23)</f>
        <v>475912118</v>
      </c>
    </row>
    <row r="25" spans="1:27" ht="12.75">
      <c r="A25" s="250" t="s">
        <v>159</v>
      </c>
      <c r="B25" s="251"/>
      <c r="C25" s="168">
        <f aca="true" t="shared" si="2" ref="C25:Y25">+C12+C24</f>
        <v>578783749</v>
      </c>
      <c r="D25" s="168">
        <f>+D12+D24</f>
        <v>0</v>
      </c>
      <c r="E25" s="72">
        <f t="shared" si="2"/>
        <v>593748569</v>
      </c>
      <c r="F25" s="73">
        <f t="shared" si="2"/>
        <v>593748569</v>
      </c>
      <c r="G25" s="73">
        <f t="shared" si="2"/>
        <v>78012520</v>
      </c>
      <c r="H25" s="73">
        <f t="shared" si="2"/>
        <v>69112546</v>
      </c>
      <c r="I25" s="73">
        <f t="shared" si="2"/>
        <v>295101068</v>
      </c>
      <c r="J25" s="73">
        <f t="shared" si="2"/>
        <v>295101068</v>
      </c>
      <c r="K25" s="73">
        <f t="shared" si="2"/>
        <v>69112546</v>
      </c>
      <c r="L25" s="73">
        <f t="shared" si="2"/>
        <v>295101068</v>
      </c>
      <c r="M25" s="73">
        <f t="shared" si="2"/>
        <v>0</v>
      </c>
      <c r="N25" s="73">
        <f t="shared" si="2"/>
        <v>295101068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295101068</v>
      </c>
      <c r="X25" s="73">
        <f t="shared" si="2"/>
        <v>296874285</v>
      </c>
      <c r="Y25" s="73">
        <f t="shared" si="2"/>
        <v>-1773217</v>
      </c>
      <c r="Z25" s="170">
        <f>+IF(X25&lt;&gt;0,+(Y25/X25)*100,0)</f>
        <v>-0.5972955859076848</v>
      </c>
      <c r="AA25" s="74">
        <f>+AA12+AA24</f>
        <v>593748569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503589</v>
      </c>
      <c r="D31" s="155"/>
      <c r="E31" s="59">
        <v>523102</v>
      </c>
      <c r="F31" s="60">
        <v>523102</v>
      </c>
      <c r="G31" s="60">
        <v>10500</v>
      </c>
      <c r="H31" s="60">
        <v>10500</v>
      </c>
      <c r="I31" s="60">
        <v>10500</v>
      </c>
      <c r="J31" s="60">
        <v>10500</v>
      </c>
      <c r="K31" s="60">
        <v>10500</v>
      </c>
      <c r="L31" s="60">
        <v>10500</v>
      </c>
      <c r="M31" s="60"/>
      <c r="N31" s="60">
        <v>10500</v>
      </c>
      <c r="O31" s="60"/>
      <c r="P31" s="60"/>
      <c r="Q31" s="60"/>
      <c r="R31" s="60"/>
      <c r="S31" s="60"/>
      <c r="T31" s="60"/>
      <c r="U31" s="60"/>
      <c r="V31" s="60"/>
      <c r="W31" s="60">
        <v>10500</v>
      </c>
      <c r="X31" s="60">
        <v>261551</v>
      </c>
      <c r="Y31" s="60">
        <v>-251051</v>
      </c>
      <c r="Z31" s="140">
        <v>-95.99</v>
      </c>
      <c r="AA31" s="62">
        <v>523102</v>
      </c>
    </row>
    <row r="32" spans="1:27" ht="12.75">
      <c r="A32" s="249" t="s">
        <v>164</v>
      </c>
      <c r="B32" s="182"/>
      <c r="C32" s="155">
        <v>19596268</v>
      </c>
      <c r="D32" s="155"/>
      <c r="E32" s="59">
        <v>9068732</v>
      </c>
      <c r="F32" s="60">
        <v>9068732</v>
      </c>
      <c r="G32" s="60">
        <v>26572605</v>
      </c>
      <c r="H32" s="60">
        <v>9984745</v>
      </c>
      <c r="I32" s="60">
        <v>9984745</v>
      </c>
      <c r="J32" s="60">
        <v>9984745</v>
      </c>
      <c r="K32" s="60">
        <v>9984745</v>
      </c>
      <c r="L32" s="60">
        <v>9984745</v>
      </c>
      <c r="M32" s="60"/>
      <c r="N32" s="60">
        <v>9984745</v>
      </c>
      <c r="O32" s="60"/>
      <c r="P32" s="60"/>
      <c r="Q32" s="60"/>
      <c r="R32" s="60"/>
      <c r="S32" s="60"/>
      <c r="T32" s="60"/>
      <c r="U32" s="60"/>
      <c r="V32" s="60"/>
      <c r="W32" s="60">
        <v>9984745</v>
      </c>
      <c r="X32" s="60">
        <v>4534366</v>
      </c>
      <c r="Y32" s="60">
        <v>5450379</v>
      </c>
      <c r="Z32" s="140">
        <v>120.2</v>
      </c>
      <c r="AA32" s="62">
        <v>9068732</v>
      </c>
    </row>
    <row r="33" spans="1:27" ht="12.75">
      <c r="A33" s="249" t="s">
        <v>165</v>
      </c>
      <c r="B33" s="182"/>
      <c r="C33" s="155">
        <v>6732732</v>
      </c>
      <c r="D33" s="155"/>
      <c r="E33" s="59">
        <v>3781982</v>
      </c>
      <c r="F33" s="60">
        <v>3781982</v>
      </c>
      <c r="G33" s="60">
        <v>45996</v>
      </c>
      <c r="H33" s="60">
        <v>45996</v>
      </c>
      <c r="I33" s="60">
        <v>45996</v>
      </c>
      <c r="J33" s="60">
        <v>45996</v>
      </c>
      <c r="K33" s="60">
        <v>45996</v>
      </c>
      <c r="L33" s="60">
        <v>45996</v>
      </c>
      <c r="M33" s="60"/>
      <c r="N33" s="60">
        <v>45996</v>
      </c>
      <c r="O33" s="60"/>
      <c r="P33" s="60"/>
      <c r="Q33" s="60"/>
      <c r="R33" s="60"/>
      <c r="S33" s="60"/>
      <c r="T33" s="60"/>
      <c r="U33" s="60"/>
      <c r="V33" s="60"/>
      <c r="W33" s="60">
        <v>45996</v>
      </c>
      <c r="X33" s="60">
        <v>1890991</v>
      </c>
      <c r="Y33" s="60">
        <v>-1844995</v>
      </c>
      <c r="Z33" s="140">
        <v>-97.57</v>
      </c>
      <c r="AA33" s="62">
        <v>3781982</v>
      </c>
    </row>
    <row r="34" spans="1:27" ht="12.75">
      <c r="A34" s="250" t="s">
        <v>58</v>
      </c>
      <c r="B34" s="251"/>
      <c r="C34" s="168">
        <f aca="true" t="shared" si="3" ref="C34:Y34">SUM(C29:C33)</f>
        <v>26832589</v>
      </c>
      <c r="D34" s="168">
        <f>SUM(D29:D33)</f>
        <v>0</v>
      </c>
      <c r="E34" s="72">
        <f t="shared" si="3"/>
        <v>13373816</v>
      </c>
      <c r="F34" s="73">
        <f t="shared" si="3"/>
        <v>13373816</v>
      </c>
      <c r="G34" s="73">
        <f t="shared" si="3"/>
        <v>26629101</v>
      </c>
      <c r="H34" s="73">
        <f t="shared" si="3"/>
        <v>10041241</v>
      </c>
      <c r="I34" s="73">
        <f t="shared" si="3"/>
        <v>10041241</v>
      </c>
      <c r="J34" s="73">
        <f t="shared" si="3"/>
        <v>10041241</v>
      </c>
      <c r="K34" s="73">
        <f t="shared" si="3"/>
        <v>10041241</v>
      </c>
      <c r="L34" s="73">
        <f t="shared" si="3"/>
        <v>10041241</v>
      </c>
      <c r="M34" s="73">
        <f t="shared" si="3"/>
        <v>0</v>
      </c>
      <c r="N34" s="73">
        <f t="shared" si="3"/>
        <v>10041241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10041241</v>
      </c>
      <c r="X34" s="73">
        <f t="shared" si="3"/>
        <v>6686908</v>
      </c>
      <c r="Y34" s="73">
        <f t="shared" si="3"/>
        <v>3354333</v>
      </c>
      <c r="Z34" s="170">
        <f>+IF(X34&lt;&gt;0,+(Y34/X34)*100,0)</f>
        <v>50.16269103747203</v>
      </c>
      <c r="AA34" s="74">
        <f>SUM(AA29:AA33)</f>
        <v>13373816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1832771</v>
      </c>
      <c r="D38" s="155"/>
      <c r="E38" s="59">
        <v>1521684</v>
      </c>
      <c r="F38" s="60">
        <v>1521684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760842</v>
      </c>
      <c r="Y38" s="60">
        <v>-760842</v>
      </c>
      <c r="Z38" s="140">
        <v>-100</v>
      </c>
      <c r="AA38" s="62">
        <v>1521684</v>
      </c>
    </row>
    <row r="39" spans="1:27" ht="12.75">
      <c r="A39" s="250" t="s">
        <v>59</v>
      </c>
      <c r="B39" s="253"/>
      <c r="C39" s="168">
        <f aca="true" t="shared" si="4" ref="C39:Y39">SUM(C37:C38)</f>
        <v>1832771</v>
      </c>
      <c r="D39" s="168">
        <f>SUM(D37:D38)</f>
        <v>0</v>
      </c>
      <c r="E39" s="76">
        <f t="shared" si="4"/>
        <v>1521684</v>
      </c>
      <c r="F39" s="77">
        <f t="shared" si="4"/>
        <v>1521684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760842</v>
      </c>
      <c r="Y39" s="77">
        <f t="shared" si="4"/>
        <v>-760842</v>
      </c>
      <c r="Z39" s="212">
        <f>+IF(X39&lt;&gt;0,+(Y39/X39)*100,0)</f>
        <v>-100</v>
      </c>
      <c r="AA39" s="79">
        <f>SUM(AA37:AA38)</f>
        <v>1521684</v>
      </c>
    </row>
    <row r="40" spans="1:27" ht="12.75">
      <c r="A40" s="250" t="s">
        <v>167</v>
      </c>
      <c r="B40" s="251"/>
      <c r="C40" s="168">
        <f aca="true" t="shared" si="5" ref="C40:Y40">+C34+C39</f>
        <v>28665360</v>
      </c>
      <c r="D40" s="168">
        <f>+D34+D39</f>
        <v>0</v>
      </c>
      <c r="E40" s="72">
        <f t="shared" si="5"/>
        <v>14895500</v>
      </c>
      <c r="F40" s="73">
        <f t="shared" si="5"/>
        <v>14895500</v>
      </c>
      <c r="G40" s="73">
        <f t="shared" si="5"/>
        <v>26629101</v>
      </c>
      <c r="H40" s="73">
        <f t="shared" si="5"/>
        <v>10041241</v>
      </c>
      <c r="I40" s="73">
        <f t="shared" si="5"/>
        <v>10041241</v>
      </c>
      <c r="J40" s="73">
        <f t="shared" si="5"/>
        <v>10041241</v>
      </c>
      <c r="K40" s="73">
        <f t="shared" si="5"/>
        <v>10041241</v>
      </c>
      <c r="L40" s="73">
        <f t="shared" si="5"/>
        <v>10041241</v>
      </c>
      <c r="M40" s="73">
        <f t="shared" si="5"/>
        <v>0</v>
      </c>
      <c r="N40" s="73">
        <f t="shared" si="5"/>
        <v>10041241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10041241</v>
      </c>
      <c r="X40" s="73">
        <f t="shared" si="5"/>
        <v>7447750</v>
      </c>
      <c r="Y40" s="73">
        <f t="shared" si="5"/>
        <v>2593491</v>
      </c>
      <c r="Z40" s="170">
        <f>+IF(X40&lt;&gt;0,+(Y40/X40)*100,0)</f>
        <v>34.822476586888655</v>
      </c>
      <c r="AA40" s="74">
        <f>+AA34+AA39</f>
        <v>14895500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550118389</v>
      </c>
      <c r="D42" s="257">
        <f>+D25-D40</f>
        <v>0</v>
      </c>
      <c r="E42" s="258">
        <f t="shared" si="6"/>
        <v>578853069</v>
      </c>
      <c r="F42" s="259">
        <f t="shared" si="6"/>
        <v>578853069</v>
      </c>
      <c r="G42" s="259">
        <f t="shared" si="6"/>
        <v>51383419</v>
      </c>
      <c r="H42" s="259">
        <f t="shared" si="6"/>
        <v>59071305</v>
      </c>
      <c r="I42" s="259">
        <f t="shared" si="6"/>
        <v>285059827</v>
      </c>
      <c r="J42" s="259">
        <f t="shared" si="6"/>
        <v>285059827</v>
      </c>
      <c r="K42" s="259">
        <f t="shared" si="6"/>
        <v>59071305</v>
      </c>
      <c r="L42" s="259">
        <f t="shared" si="6"/>
        <v>285059827</v>
      </c>
      <c r="M42" s="259">
        <f t="shared" si="6"/>
        <v>0</v>
      </c>
      <c r="N42" s="259">
        <f t="shared" si="6"/>
        <v>285059827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285059827</v>
      </c>
      <c r="X42" s="259">
        <f t="shared" si="6"/>
        <v>289426535</v>
      </c>
      <c r="Y42" s="259">
        <f t="shared" si="6"/>
        <v>-4366708</v>
      </c>
      <c r="Z42" s="260">
        <f>+IF(X42&lt;&gt;0,+(Y42/X42)*100,0)</f>
        <v>-1.5087448702656099</v>
      </c>
      <c r="AA42" s="261">
        <f>+AA25-AA40</f>
        <v>578853069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550005662</v>
      </c>
      <c r="D45" s="155"/>
      <c r="E45" s="59">
        <v>578746629</v>
      </c>
      <c r="F45" s="60">
        <v>578746629</v>
      </c>
      <c r="G45" s="60">
        <v>51383419</v>
      </c>
      <c r="H45" s="60">
        <v>59071305</v>
      </c>
      <c r="I45" s="60">
        <v>285059827</v>
      </c>
      <c r="J45" s="60">
        <v>285059827</v>
      </c>
      <c r="K45" s="60">
        <v>59071305</v>
      </c>
      <c r="L45" s="60">
        <v>285059827</v>
      </c>
      <c r="M45" s="60"/>
      <c r="N45" s="60">
        <v>285059827</v>
      </c>
      <c r="O45" s="60"/>
      <c r="P45" s="60"/>
      <c r="Q45" s="60"/>
      <c r="R45" s="60"/>
      <c r="S45" s="60"/>
      <c r="T45" s="60"/>
      <c r="U45" s="60"/>
      <c r="V45" s="60"/>
      <c r="W45" s="60">
        <v>285059827</v>
      </c>
      <c r="X45" s="60">
        <v>289373315</v>
      </c>
      <c r="Y45" s="60">
        <v>-4313488</v>
      </c>
      <c r="Z45" s="139">
        <v>-1.49</v>
      </c>
      <c r="AA45" s="62">
        <v>578746629</v>
      </c>
    </row>
    <row r="46" spans="1:27" ht="12.75">
      <c r="A46" s="249" t="s">
        <v>171</v>
      </c>
      <c r="B46" s="182"/>
      <c r="C46" s="155">
        <v>112727</v>
      </c>
      <c r="D46" s="155"/>
      <c r="E46" s="59">
        <v>106440</v>
      </c>
      <c r="F46" s="60">
        <v>106440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53220</v>
      </c>
      <c r="Y46" s="60">
        <v>-53220</v>
      </c>
      <c r="Z46" s="139">
        <v>-100</v>
      </c>
      <c r="AA46" s="62">
        <v>106440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550118389</v>
      </c>
      <c r="D48" s="217">
        <f>SUM(D45:D47)</f>
        <v>0</v>
      </c>
      <c r="E48" s="264">
        <f t="shared" si="7"/>
        <v>578853069</v>
      </c>
      <c r="F48" s="219">
        <f t="shared" si="7"/>
        <v>578853069</v>
      </c>
      <c r="G48" s="219">
        <f t="shared" si="7"/>
        <v>51383419</v>
      </c>
      <c r="H48" s="219">
        <f t="shared" si="7"/>
        <v>59071305</v>
      </c>
      <c r="I48" s="219">
        <f t="shared" si="7"/>
        <v>285059827</v>
      </c>
      <c r="J48" s="219">
        <f t="shared" si="7"/>
        <v>285059827</v>
      </c>
      <c r="K48" s="219">
        <f t="shared" si="7"/>
        <v>59071305</v>
      </c>
      <c r="L48" s="219">
        <f t="shared" si="7"/>
        <v>285059827</v>
      </c>
      <c r="M48" s="219">
        <f t="shared" si="7"/>
        <v>0</v>
      </c>
      <c r="N48" s="219">
        <f t="shared" si="7"/>
        <v>285059827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285059827</v>
      </c>
      <c r="X48" s="219">
        <f t="shared" si="7"/>
        <v>289426535</v>
      </c>
      <c r="Y48" s="219">
        <f t="shared" si="7"/>
        <v>-4366708</v>
      </c>
      <c r="Z48" s="265">
        <f>+IF(X48&lt;&gt;0,+(Y48/X48)*100,0)</f>
        <v>-1.5087448702656099</v>
      </c>
      <c r="AA48" s="232">
        <f>SUM(AA45:AA47)</f>
        <v>578853069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2646394</v>
      </c>
      <c r="D6" s="155"/>
      <c r="E6" s="59">
        <v>18560004</v>
      </c>
      <c r="F6" s="60">
        <v>18560004</v>
      </c>
      <c r="G6" s="60">
        <v>302174</v>
      </c>
      <c r="H6" s="60">
        <v>190928</v>
      </c>
      <c r="I6" s="60">
        <v>13836538</v>
      </c>
      <c r="J6" s="60">
        <v>14329640</v>
      </c>
      <c r="K6" s="60">
        <v>1230215</v>
      </c>
      <c r="L6" s="60">
        <v>799758</v>
      </c>
      <c r="M6" s="60">
        <v>1105291</v>
      </c>
      <c r="N6" s="60">
        <v>3135264</v>
      </c>
      <c r="O6" s="60"/>
      <c r="P6" s="60"/>
      <c r="Q6" s="60"/>
      <c r="R6" s="60"/>
      <c r="S6" s="60"/>
      <c r="T6" s="60"/>
      <c r="U6" s="60"/>
      <c r="V6" s="60"/>
      <c r="W6" s="60">
        <v>17464904</v>
      </c>
      <c r="X6" s="60">
        <v>9280002</v>
      </c>
      <c r="Y6" s="60">
        <v>8184902</v>
      </c>
      <c r="Z6" s="140">
        <v>88.2</v>
      </c>
      <c r="AA6" s="62">
        <v>18560004</v>
      </c>
    </row>
    <row r="7" spans="1:27" ht="12.75">
      <c r="A7" s="249" t="s">
        <v>32</v>
      </c>
      <c r="B7" s="182"/>
      <c r="C7" s="155">
        <v>12747470</v>
      </c>
      <c r="D7" s="155"/>
      <c r="E7" s="59">
        <v>19349748</v>
      </c>
      <c r="F7" s="60">
        <v>19349748</v>
      </c>
      <c r="G7" s="60">
        <v>1118037</v>
      </c>
      <c r="H7" s="60">
        <v>477516</v>
      </c>
      <c r="I7" s="60">
        <v>1319679</v>
      </c>
      <c r="J7" s="60">
        <v>2915232</v>
      </c>
      <c r="K7" s="60">
        <v>795403</v>
      </c>
      <c r="L7" s="60">
        <v>353381</v>
      </c>
      <c r="M7" s="60">
        <v>956375</v>
      </c>
      <c r="N7" s="60">
        <v>2105159</v>
      </c>
      <c r="O7" s="60"/>
      <c r="P7" s="60"/>
      <c r="Q7" s="60"/>
      <c r="R7" s="60"/>
      <c r="S7" s="60"/>
      <c r="T7" s="60"/>
      <c r="U7" s="60"/>
      <c r="V7" s="60"/>
      <c r="W7" s="60">
        <v>5020391</v>
      </c>
      <c r="X7" s="60">
        <v>9674874</v>
      </c>
      <c r="Y7" s="60">
        <v>-4654483</v>
      </c>
      <c r="Z7" s="140">
        <v>-48.11</v>
      </c>
      <c r="AA7" s="62">
        <v>19349748</v>
      </c>
    </row>
    <row r="8" spans="1:27" ht="12.75">
      <c r="A8" s="249" t="s">
        <v>178</v>
      </c>
      <c r="B8" s="182"/>
      <c r="C8" s="155">
        <v>27428552</v>
      </c>
      <c r="D8" s="155"/>
      <c r="E8" s="59">
        <v>3300981</v>
      </c>
      <c r="F8" s="60">
        <v>3300981</v>
      </c>
      <c r="G8" s="60">
        <v>185527</v>
      </c>
      <c r="H8" s="60">
        <v>344869</v>
      </c>
      <c r="I8" s="60">
        <v>370720</v>
      </c>
      <c r="J8" s="60">
        <v>901116</v>
      </c>
      <c r="K8" s="60">
        <v>631603</v>
      </c>
      <c r="L8" s="60">
        <v>309658</v>
      </c>
      <c r="M8" s="60">
        <v>356712</v>
      </c>
      <c r="N8" s="60">
        <v>1297973</v>
      </c>
      <c r="O8" s="60"/>
      <c r="P8" s="60"/>
      <c r="Q8" s="60"/>
      <c r="R8" s="60"/>
      <c r="S8" s="60"/>
      <c r="T8" s="60"/>
      <c r="U8" s="60"/>
      <c r="V8" s="60"/>
      <c r="W8" s="60">
        <v>2199089</v>
      </c>
      <c r="X8" s="60">
        <v>859632</v>
      </c>
      <c r="Y8" s="60">
        <v>1339457</v>
      </c>
      <c r="Z8" s="140">
        <v>155.82</v>
      </c>
      <c r="AA8" s="62">
        <v>3300981</v>
      </c>
    </row>
    <row r="9" spans="1:27" ht="12.75">
      <c r="A9" s="249" t="s">
        <v>179</v>
      </c>
      <c r="B9" s="182"/>
      <c r="C9" s="155">
        <v>121953904</v>
      </c>
      <c r="D9" s="155"/>
      <c r="E9" s="59">
        <v>125760000</v>
      </c>
      <c r="F9" s="60">
        <v>125760000</v>
      </c>
      <c r="G9" s="60">
        <v>50985000</v>
      </c>
      <c r="H9" s="60">
        <v>2154000</v>
      </c>
      <c r="I9" s="60"/>
      <c r="J9" s="60">
        <v>53139000</v>
      </c>
      <c r="K9" s="60">
        <v>3234000</v>
      </c>
      <c r="L9" s="60">
        <v>456000</v>
      </c>
      <c r="M9" s="60">
        <v>37919000</v>
      </c>
      <c r="N9" s="60">
        <v>41609000</v>
      </c>
      <c r="O9" s="60"/>
      <c r="P9" s="60"/>
      <c r="Q9" s="60"/>
      <c r="R9" s="60"/>
      <c r="S9" s="60"/>
      <c r="T9" s="60"/>
      <c r="U9" s="60"/>
      <c r="V9" s="60"/>
      <c r="W9" s="60">
        <v>94748000</v>
      </c>
      <c r="X9" s="60">
        <v>83840000</v>
      </c>
      <c r="Y9" s="60">
        <v>10908000</v>
      </c>
      <c r="Z9" s="140">
        <v>13.01</v>
      </c>
      <c r="AA9" s="62">
        <v>125760000</v>
      </c>
    </row>
    <row r="10" spans="1:27" ht="12.75">
      <c r="A10" s="249" t="s">
        <v>180</v>
      </c>
      <c r="B10" s="182"/>
      <c r="C10" s="155">
        <v>33359558</v>
      </c>
      <c r="D10" s="155"/>
      <c r="E10" s="59">
        <v>53346000</v>
      </c>
      <c r="F10" s="60">
        <v>53346000</v>
      </c>
      <c r="G10" s="60">
        <v>4035000</v>
      </c>
      <c r="H10" s="60"/>
      <c r="I10" s="60"/>
      <c r="J10" s="60">
        <v>4035000</v>
      </c>
      <c r="K10" s="60">
        <v>5000000</v>
      </c>
      <c r="L10" s="60"/>
      <c r="M10" s="60">
        <v>15000000</v>
      </c>
      <c r="N10" s="60">
        <v>20000000</v>
      </c>
      <c r="O10" s="60"/>
      <c r="P10" s="60"/>
      <c r="Q10" s="60"/>
      <c r="R10" s="60"/>
      <c r="S10" s="60"/>
      <c r="T10" s="60"/>
      <c r="U10" s="60"/>
      <c r="V10" s="60"/>
      <c r="W10" s="60">
        <v>24035000</v>
      </c>
      <c r="X10" s="60">
        <v>35564000</v>
      </c>
      <c r="Y10" s="60">
        <v>-11529000</v>
      </c>
      <c r="Z10" s="140">
        <v>-32.42</v>
      </c>
      <c r="AA10" s="62">
        <v>53346000</v>
      </c>
    </row>
    <row r="11" spans="1:27" ht="12.75">
      <c r="A11" s="249" t="s">
        <v>181</v>
      </c>
      <c r="B11" s="182"/>
      <c r="C11" s="155">
        <v>17514243</v>
      </c>
      <c r="D11" s="155"/>
      <c r="E11" s="59">
        <v>8833788</v>
      </c>
      <c r="F11" s="60">
        <v>8833788</v>
      </c>
      <c r="G11" s="60">
        <v>1202770</v>
      </c>
      <c r="H11" s="60">
        <v>1720055</v>
      </c>
      <c r="I11" s="60">
        <v>1689723</v>
      </c>
      <c r="J11" s="60">
        <v>4612548</v>
      </c>
      <c r="K11" s="60">
        <v>1532119</v>
      </c>
      <c r="L11" s="60">
        <v>1623935</v>
      </c>
      <c r="M11" s="60">
        <v>1653962</v>
      </c>
      <c r="N11" s="60">
        <v>4810016</v>
      </c>
      <c r="O11" s="60"/>
      <c r="P11" s="60"/>
      <c r="Q11" s="60"/>
      <c r="R11" s="60"/>
      <c r="S11" s="60"/>
      <c r="T11" s="60"/>
      <c r="U11" s="60"/>
      <c r="V11" s="60"/>
      <c r="W11" s="60">
        <v>9422564</v>
      </c>
      <c r="X11" s="60">
        <v>4416894</v>
      </c>
      <c r="Y11" s="60">
        <v>5005670</v>
      </c>
      <c r="Z11" s="140">
        <v>113.33</v>
      </c>
      <c r="AA11" s="62">
        <v>8833788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-117896945</v>
      </c>
      <c r="D14" s="155"/>
      <c r="E14" s="59">
        <v>-144517068</v>
      </c>
      <c r="F14" s="60">
        <v>-144517068</v>
      </c>
      <c r="G14" s="60">
        <v>-9020942</v>
      </c>
      <c r="H14" s="60">
        <v>-9088367</v>
      </c>
      <c r="I14" s="60">
        <v>-9985803</v>
      </c>
      <c r="J14" s="60">
        <v>-28095112</v>
      </c>
      <c r="K14" s="60">
        <v>-10550314</v>
      </c>
      <c r="L14" s="60">
        <v>-11171363</v>
      </c>
      <c r="M14" s="60">
        <v>-12790126</v>
      </c>
      <c r="N14" s="60">
        <v>-34511803</v>
      </c>
      <c r="O14" s="60"/>
      <c r="P14" s="60"/>
      <c r="Q14" s="60"/>
      <c r="R14" s="60"/>
      <c r="S14" s="60"/>
      <c r="T14" s="60"/>
      <c r="U14" s="60"/>
      <c r="V14" s="60"/>
      <c r="W14" s="60">
        <v>-62606915</v>
      </c>
      <c r="X14" s="60">
        <v>-72258534</v>
      </c>
      <c r="Y14" s="60">
        <v>9651619</v>
      </c>
      <c r="Z14" s="140">
        <v>-13.36</v>
      </c>
      <c r="AA14" s="62">
        <v>-144517068</v>
      </c>
    </row>
    <row r="15" spans="1:27" ht="12.75">
      <c r="A15" s="249" t="s">
        <v>40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>
        <v>-2346878</v>
      </c>
      <c r="D16" s="155"/>
      <c r="E16" s="59"/>
      <c r="F16" s="60"/>
      <c r="G16" s="60">
        <v>-195818</v>
      </c>
      <c r="H16" s="60">
        <v>-157582</v>
      </c>
      <c r="I16" s="60">
        <v>-158617</v>
      </c>
      <c r="J16" s="60">
        <v>-512017</v>
      </c>
      <c r="K16" s="60">
        <v>-351800</v>
      </c>
      <c r="L16" s="60">
        <v>-154008</v>
      </c>
      <c r="M16" s="60">
        <v>-249119</v>
      </c>
      <c r="N16" s="60">
        <v>-754927</v>
      </c>
      <c r="O16" s="60"/>
      <c r="P16" s="60"/>
      <c r="Q16" s="60"/>
      <c r="R16" s="60"/>
      <c r="S16" s="60"/>
      <c r="T16" s="60"/>
      <c r="U16" s="60"/>
      <c r="V16" s="60"/>
      <c r="W16" s="60">
        <v>-1266944</v>
      </c>
      <c r="X16" s="60"/>
      <c r="Y16" s="60">
        <v>-1266944</v>
      </c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95406298</v>
      </c>
      <c r="D17" s="168">
        <f t="shared" si="0"/>
        <v>0</v>
      </c>
      <c r="E17" s="72">
        <f t="shared" si="0"/>
        <v>84633453</v>
      </c>
      <c r="F17" s="73">
        <f t="shared" si="0"/>
        <v>84633453</v>
      </c>
      <c r="G17" s="73">
        <f t="shared" si="0"/>
        <v>48611748</v>
      </c>
      <c r="H17" s="73">
        <f t="shared" si="0"/>
        <v>-4358581</v>
      </c>
      <c r="I17" s="73">
        <f t="shared" si="0"/>
        <v>7072240</v>
      </c>
      <c r="J17" s="73">
        <f t="shared" si="0"/>
        <v>51325407</v>
      </c>
      <c r="K17" s="73">
        <f t="shared" si="0"/>
        <v>1521226</v>
      </c>
      <c r="L17" s="73">
        <f t="shared" si="0"/>
        <v>-7782639</v>
      </c>
      <c r="M17" s="73">
        <f t="shared" si="0"/>
        <v>43952095</v>
      </c>
      <c r="N17" s="73">
        <f t="shared" si="0"/>
        <v>37690682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89016089</v>
      </c>
      <c r="X17" s="73">
        <f t="shared" si="0"/>
        <v>71376868</v>
      </c>
      <c r="Y17" s="73">
        <f t="shared" si="0"/>
        <v>17639221</v>
      </c>
      <c r="Z17" s="170">
        <f>+IF(X17&lt;&gt;0,+(Y17/X17)*100,0)</f>
        <v>24.712797709196206</v>
      </c>
      <c r="AA17" s="74">
        <f>SUM(AA6:AA16)</f>
        <v>84633453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-32297518</v>
      </c>
      <c r="D26" s="155"/>
      <c r="E26" s="59">
        <v>-75140316</v>
      </c>
      <c r="F26" s="60">
        <v>-75140316</v>
      </c>
      <c r="G26" s="60"/>
      <c r="H26" s="60">
        <v>-1555739</v>
      </c>
      <c r="I26" s="60"/>
      <c r="J26" s="60">
        <v>-1555739</v>
      </c>
      <c r="K26" s="60"/>
      <c r="L26" s="60">
        <v>-10334932</v>
      </c>
      <c r="M26" s="60">
        <v>-19353534</v>
      </c>
      <c r="N26" s="60">
        <v>-29688466</v>
      </c>
      <c r="O26" s="60"/>
      <c r="P26" s="60"/>
      <c r="Q26" s="60"/>
      <c r="R26" s="60"/>
      <c r="S26" s="60"/>
      <c r="T26" s="60"/>
      <c r="U26" s="60"/>
      <c r="V26" s="60"/>
      <c r="W26" s="60">
        <v>-31244205</v>
      </c>
      <c r="X26" s="60">
        <v>-37570158</v>
      </c>
      <c r="Y26" s="60">
        <v>6325953</v>
      </c>
      <c r="Z26" s="140">
        <v>-16.84</v>
      </c>
      <c r="AA26" s="62">
        <v>-75140316</v>
      </c>
    </row>
    <row r="27" spans="1:27" ht="12.75">
      <c r="A27" s="250" t="s">
        <v>192</v>
      </c>
      <c r="B27" s="251"/>
      <c r="C27" s="168">
        <f aca="true" t="shared" si="1" ref="C27:Y27">SUM(C21:C26)</f>
        <v>-32297518</v>
      </c>
      <c r="D27" s="168">
        <f>SUM(D21:D26)</f>
        <v>0</v>
      </c>
      <c r="E27" s="72">
        <f t="shared" si="1"/>
        <v>-75140316</v>
      </c>
      <c r="F27" s="73">
        <f t="shared" si="1"/>
        <v>-75140316</v>
      </c>
      <c r="G27" s="73">
        <f t="shared" si="1"/>
        <v>0</v>
      </c>
      <c r="H27" s="73">
        <f t="shared" si="1"/>
        <v>-1555739</v>
      </c>
      <c r="I27" s="73">
        <f t="shared" si="1"/>
        <v>0</v>
      </c>
      <c r="J27" s="73">
        <f t="shared" si="1"/>
        <v>-1555739</v>
      </c>
      <c r="K27" s="73">
        <f t="shared" si="1"/>
        <v>0</v>
      </c>
      <c r="L27" s="73">
        <f t="shared" si="1"/>
        <v>-10334932</v>
      </c>
      <c r="M27" s="73">
        <f t="shared" si="1"/>
        <v>-19353534</v>
      </c>
      <c r="N27" s="73">
        <f t="shared" si="1"/>
        <v>-29688466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-31244205</v>
      </c>
      <c r="X27" s="73">
        <f t="shared" si="1"/>
        <v>-37570158</v>
      </c>
      <c r="Y27" s="73">
        <f t="shared" si="1"/>
        <v>6325953</v>
      </c>
      <c r="Z27" s="170">
        <f>+IF(X27&lt;&gt;0,+(Y27/X27)*100,0)</f>
        <v>-16.837706671342715</v>
      </c>
      <c r="AA27" s="74">
        <f>SUM(AA21:AA26)</f>
        <v>-75140316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63108780</v>
      </c>
      <c r="D38" s="153">
        <f>+D17+D27+D36</f>
        <v>0</v>
      </c>
      <c r="E38" s="99">
        <f t="shared" si="3"/>
        <v>9493137</v>
      </c>
      <c r="F38" s="100">
        <f t="shared" si="3"/>
        <v>9493137</v>
      </c>
      <c r="G38" s="100">
        <f t="shared" si="3"/>
        <v>48611748</v>
      </c>
      <c r="H38" s="100">
        <f t="shared" si="3"/>
        <v>-5914320</v>
      </c>
      <c r="I38" s="100">
        <f t="shared" si="3"/>
        <v>7072240</v>
      </c>
      <c r="J38" s="100">
        <f t="shared" si="3"/>
        <v>49769668</v>
      </c>
      <c r="K38" s="100">
        <f t="shared" si="3"/>
        <v>1521226</v>
      </c>
      <c r="L38" s="100">
        <f t="shared" si="3"/>
        <v>-18117571</v>
      </c>
      <c r="M38" s="100">
        <f t="shared" si="3"/>
        <v>24598561</v>
      </c>
      <c r="N38" s="100">
        <f t="shared" si="3"/>
        <v>8002216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57771884</v>
      </c>
      <c r="X38" s="100">
        <f t="shared" si="3"/>
        <v>33806710</v>
      </c>
      <c r="Y38" s="100">
        <f t="shared" si="3"/>
        <v>23965174</v>
      </c>
      <c r="Z38" s="137">
        <f>+IF(X38&lt;&gt;0,+(Y38/X38)*100,0)</f>
        <v>70.88880876015442</v>
      </c>
      <c r="AA38" s="102">
        <f>+AA17+AA27+AA36</f>
        <v>9493137</v>
      </c>
    </row>
    <row r="39" spans="1:27" ht="12.75">
      <c r="A39" s="249" t="s">
        <v>200</v>
      </c>
      <c r="B39" s="182"/>
      <c r="C39" s="153">
        <v>168059336</v>
      </c>
      <c r="D39" s="153"/>
      <c r="E39" s="99">
        <v>235148975</v>
      </c>
      <c r="F39" s="100">
        <v>235148975</v>
      </c>
      <c r="G39" s="100">
        <v>200061161</v>
      </c>
      <c r="H39" s="100">
        <v>248672909</v>
      </c>
      <c r="I39" s="100">
        <v>242758589</v>
      </c>
      <c r="J39" s="100">
        <v>200061161</v>
      </c>
      <c r="K39" s="100">
        <v>249830829</v>
      </c>
      <c r="L39" s="100">
        <v>251352055</v>
      </c>
      <c r="M39" s="100">
        <v>233234484</v>
      </c>
      <c r="N39" s="100">
        <v>249830829</v>
      </c>
      <c r="O39" s="100"/>
      <c r="P39" s="100"/>
      <c r="Q39" s="100"/>
      <c r="R39" s="100"/>
      <c r="S39" s="100"/>
      <c r="T39" s="100"/>
      <c r="U39" s="100"/>
      <c r="V39" s="100"/>
      <c r="W39" s="100">
        <v>200061161</v>
      </c>
      <c r="X39" s="100">
        <v>235148975</v>
      </c>
      <c r="Y39" s="100">
        <v>-35087814</v>
      </c>
      <c r="Z39" s="137">
        <v>-14.92</v>
      </c>
      <c r="AA39" s="102">
        <v>235148975</v>
      </c>
    </row>
    <row r="40" spans="1:27" ht="12.75">
      <c r="A40" s="269" t="s">
        <v>201</v>
      </c>
      <c r="B40" s="256"/>
      <c r="C40" s="257">
        <v>231168116</v>
      </c>
      <c r="D40" s="257"/>
      <c r="E40" s="258">
        <v>244642111</v>
      </c>
      <c r="F40" s="259">
        <v>244642111</v>
      </c>
      <c r="G40" s="259">
        <v>248672909</v>
      </c>
      <c r="H40" s="259">
        <v>242758589</v>
      </c>
      <c r="I40" s="259">
        <v>249830829</v>
      </c>
      <c r="J40" s="259">
        <v>249830829</v>
      </c>
      <c r="K40" s="259">
        <v>251352055</v>
      </c>
      <c r="L40" s="259">
        <v>233234484</v>
      </c>
      <c r="M40" s="259">
        <v>257833045</v>
      </c>
      <c r="N40" s="259">
        <v>257833045</v>
      </c>
      <c r="O40" s="259"/>
      <c r="P40" s="259"/>
      <c r="Q40" s="259"/>
      <c r="R40" s="259"/>
      <c r="S40" s="259"/>
      <c r="T40" s="259"/>
      <c r="U40" s="259"/>
      <c r="V40" s="259"/>
      <c r="W40" s="259">
        <v>257833045</v>
      </c>
      <c r="X40" s="259">
        <v>268955684</v>
      </c>
      <c r="Y40" s="259">
        <v>-11122639</v>
      </c>
      <c r="Z40" s="260">
        <v>-4.14</v>
      </c>
      <c r="AA40" s="261">
        <v>244642111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69474951</v>
      </c>
      <c r="D5" s="200">
        <f t="shared" si="0"/>
        <v>0</v>
      </c>
      <c r="E5" s="106">
        <f t="shared" si="0"/>
        <v>128885085</v>
      </c>
      <c r="F5" s="106">
        <f t="shared" si="0"/>
        <v>128885085</v>
      </c>
      <c r="G5" s="106">
        <f t="shared" si="0"/>
        <v>0</v>
      </c>
      <c r="H5" s="106">
        <f t="shared" si="0"/>
        <v>2084894</v>
      </c>
      <c r="I5" s="106">
        <f t="shared" si="0"/>
        <v>0</v>
      </c>
      <c r="J5" s="106">
        <f t="shared" si="0"/>
        <v>2084894</v>
      </c>
      <c r="K5" s="106">
        <f t="shared" si="0"/>
        <v>0</v>
      </c>
      <c r="L5" s="106">
        <f t="shared" si="0"/>
        <v>10334932</v>
      </c>
      <c r="M5" s="106">
        <f t="shared" si="0"/>
        <v>20055070</v>
      </c>
      <c r="N5" s="106">
        <f t="shared" si="0"/>
        <v>30390002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32474896</v>
      </c>
      <c r="X5" s="106">
        <f t="shared" si="0"/>
        <v>64442544</v>
      </c>
      <c r="Y5" s="106">
        <f t="shared" si="0"/>
        <v>-31967648</v>
      </c>
      <c r="Z5" s="201">
        <f>+IF(X5&lt;&gt;0,+(Y5/X5)*100,0)</f>
        <v>-49.60643391111313</v>
      </c>
      <c r="AA5" s="199">
        <f>SUM(AA11:AA18)</f>
        <v>128885085</v>
      </c>
    </row>
    <row r="6" spans="1:27" ht="12.75">
      <c r="A6" s="291" t="s">
        <v>206</v>
      </c>
      <c r="B6" s="142"/>
      <c r="C6" s="62">
        <v>19461787</v>
      </c>
      <c r="D6" s="156"/>
      <c r="E6" s="60">
        <v>29917201</v>
      </c>
      <c r="F6" s="60">
        <v>29917201</v>
      </c>
      <c r="G6" s="60"/>
      <c r="H6" s="60">
        <v>706643</v>
      </c>
      <c r="I6" s="60"/>
      <c r="J6" s="60">
        <v>706643</v>
      </c>
      <c r="K6" s="60"/>
      <c r="L6" s="60">
        <v>2935236</v>
      </c>
      <c r="M6" s="60">
        <v>3876479</v>
      </c>
      <c r="N6" s="60">
        <v>6811715</v>
      </c>
      <c r="O6" s="60"/>
      <c r="P6" s="60"/>
      <c r="Q6" s="60"/>
      <c r="R6" s="60"/>
      <c r="S6" s="60"/>
      <c r="T6" s="60"/>
      <c r="U6" s="60"/>
      <c r="V6" s="60"/>
      <c r="W6" s="60">
        <v>7518358</v>
      </c>
      <c r="X6" s="60">
        <v>14958601</v>
      </c>
      <c r="Y6" s="60">
        <v>-7440243</v>
      </c>
      <c r="Z6" s="140">
        <v>-49.74</v>
      </c>
      <c r="AA6" s="155">
        <v>29917201</v>
      </c>
    </row>
    <row r="7" spans="1:27" ht="12.75">
      <c r="A7" s="291" t="s">
        <v>207</v>
      </c>
      <c r="B7" s="142"/>
      <c r="C7" s="62">
        <v>18762491</v>
      </c>
      <c r="D7" s="156"/>
      <c r="E7" s="60">
        <v>18999996</v>
      </c>
      <c r="F7" s="60">
        <v>18999996</v>
      </c>
      <c r="G7" s="60"/>
      <c r="H7" s="60"/>
      <c r="I7" s="60"/>
      <c r="J7" s="60"/>
      <c r="K7" s="60"/>
      <c r="L7" s="60">
        <v>2513352</v>
      </c>
      <c r="M7" s="60">
        <v>9717466</v>
      </c>
      <c r="N7" s="60">
        <v>12230818</v>
      </c>
      <c r="O7" s="60"/>
      <c r="P7" s="60"/>
      <c r="Q7" s="60"/>
      <c r="R7" s="60"/>
      <c r="S7" s="60"/>
      <c r="T7" s="60"/>
      <c r="U7" s="60"/>
      <c r="V7" s="60"/>
      <c r="W7" s="60">
        <v>12230818</v>
      </c>
      <c r="X7" s="60">
        <v>9499998</v>
      </c>
      <c r="Y7" s="60">
        <v>2730820</v>
      </c>
      <c r="Z7" s="140">
        <v>28.75</v>
      </c>
      <c r="AA7" s="155">
        <v>18999996</v>
      </c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>
        <v>260947</v>
      </c>
      <c r="M10" s="60"/>
      <c r="N10" s="60">
        <v>260947</v>
      </c>
      <c r="O10" s="60"/>
      <c r="P10" s="60"/>
      <c r="Q10" s="60"/>
      <c r="R10" s="60"/>
      <c r="S10" s="60"/>
      <c r="T10" s="60"/>
      <c r="U10" s="60"/>
      <c r="V10" s="60"/>
      <c r="W10" s="60">
        <v>260947</v>
      </c>
      <c r="X10" s="60"/>
      <c r="Y10" s="60">
        <v>260947</v>
      </c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38224278</v>
      </c>
      <c r="D11" s="294">
        <f t="shared" si="1"/>
        <v>0</v>
      </c>
      <c r="E11" s="295">
        <f t="shared" si="1"/>
        <v>48917197</v>
      </c>
      <c r="F11" s="295">
        <f t="shared" si="1"/>
        <v>48917197</v>
      </c>
      <c r="G11" s="295">
        <f t="shared" si="1"/>
        <v>0</v>
      </c>
      <c r="H11" s="295">
        <f t="shared" si="1"/>
        <v>706643</v>
      </c>
      <c r="I11" s="295">
        <f t="shared" si="1"/>
        <v>0</v>
      </c>
      <c r="J11" s="295">
        <f t="shared" si="1"/>
        <v>706643</v>
      </c>
      <c r="K11" s="295">
        <f t="shared" si="1"/>
        <v>0</v>
      </c>
      <c r="L11" s="295">
        <f t="shared" si="1"/>
        <v>5709535</v>
      </c>
      <c r="M11" s="295">
        <f t="shared" si="1"/>
        <v>13593945</v>
      </c>
      <c r="N11" s="295">
        <f t="shared" si="1"/>
        <v>19303480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20010123</v>
      </c>
      <c r="X11" s="295">
        <f t="shared" si="1"/>
        <v>24458599</v>
      </c>
      <c r="Y11" s="295">
        <f t="shared" si="1"/>
        <v>-4448476</v>
      </c>
      <c r="Z11" s="296">
        <f>+IF(X11&lt;&gt;0,+(Y11/X11)*100,0)</f>
        <v>-18.18777927550143</v>
      </c>
      <c r="AA11" s="297">
        <f>SUM(AA6:AA10)</f>
        <v>48917197</v>
      </c>
    </row>
    <row r="12" spans="1:27" ht="12.75">
      <c r="A12" s="298" t="s">
        <v>212</v>
      </c>
      <c r="B12" s="136"/>
      <c r="C12" s="62">
        <v>11273795</v>
      </c>
      <c r="D12" s="156"/>
      <c r="E12" s="60">
        <v>37992887</v>
      </c>
      <c r="F12" s="60">
        <v>37992887</v>
      </c>
      <c r="G12" s="60"/>
      <c r="H12" s="60">
        <v>1378251</v>
      </c>
      <c r="I12" s="60"/>
      <c r="J12" s="60">
        <v>1378251</v>
      </c>
      <c r="K12" s="60"/>
      <c r="L12" s="60">
        <v>651099</v>
      </c>
      <c r="M12" s="60">
        <v>3706648</v>
      </c>
      <c r="N12" s="60">
        <v>4357747</v>
      </c>
      <c r="O12" s="60"/>
      <c r="P12" s="60"/>
      <c r="Q12" s="60"/>
      <c r="R12" s="60"/>
      <c r="S12" s="60"/>
      <c r="T12" s="60"/>
      <c r="U12" s="60"/>
      <c r="V12" s="60"/>
      <c r="W12" s="60">
        <v>5735998</v>
      </c>
      <c r="X12" s="60">
        <v>18996444</v>
      </c>
      <c r="Y12" s="60">
        <v>-13260446</v>
      </c>
      <c r="Z12" s="140">
        <v>-69.8</v>
      </c>
      <c r="AA12" s="155">
        <v>37992887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19976878</v>
      </c>
      <c r="D15" s="156"/>
      <c r="E15" s="60">
        <v>41975001</v>
      </c>
      <c r="F15" s="60">
        <v>41975001</v>
      </c>
      <c r="G15" s="60"/>
      <c r="H15" s="60"/>
      <c r="I15" s="60"/>
      <c r="J15" s="60"/>
      <c r="K15" s="60"/>
      <c r="L15" s="60">
        <v>3974298</v>
      </c>
      <c r="M15" s="60">
        <v>2754477</v>
      </c>
      <c r="N15" s="60">
        <v>6728775</v>
      </c>
      <c r="O15" s="60"/>
      <c r="P15" s="60"/>
      <c r="Q15" s="60"/>
      <c r="R15" s="60"/>
      <c r="S15" s="60"/>
      <c r="T15" s="60"/>
      <c r="U15" s="60"/>
      <c r="V15" s="60"/>
      <c r="W15" s="60">
        <v>6728775</v>
      </c>
      <c r="X15" s="60">
        <v>20987501</v>
      </c>
      <c r="Y15" s="60">
        <v>-14258726</v>
      </c>
      <c r="Z15" s="140">
        <v>-67.94</v>
      </c>
      <c r="AA15" s="155">
        <v>41975001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19461787</v>
      </c>
      <c r="D36" s="156">
        <f t="shared" si="4"/>
        <v>0</v>
      </c>
      <c r="E36" s="60">
        <f t="shared" si="4"/>
        <v>29917201</v>
      </c>
      <c r="F36" s="60">
        <f t="shared" si="4"/>
        <v>29917201</v>
      </c>
      <c r="G36" s="60">
        <f t="shared" si="4"/>
        <v>0</v>
      </c>
      <c r="H36" s="60">
        <f t="shared" si="4"/>
        <v>706643</v>
      </c>
      <c r="I36" s="60">
        <f t="shared" si="4"/>
        <v>0</v>
      </c>
      <c r="J36" s="60">
        <f t="shared" si="4"/>
        <v>706643</v>
      </c>
      <c r="K36" s="60">
        <f t="shared" si="4"/>
        <v>0</v>
      </c>
      <c r="L36" s="60">
        <f t="shared" si="4"/>
        <v>2935236</v>
      </c>
      <c r="M36" s="60">
        <f t="shared" si="4"/>
        <v>3876479</v>
      </c>
      <c r="N36" s="60">
        <f t="shared" si="4"/>
        <v>6811715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7518358</v>
      </c>
      <c r="X36" s="60">
        <f t="shared" si="4"/>
        <v>14958601</v>
      </c>
      <c r="Y36" s="60">
        <f t="shared" si="4"/>
        <v>-7440243</v>
      </c>
      <c r="Z36" s="140">
        <f aca="true" t="shared" si="5" ref="Z36:Z49">+IF(X36&lt;&gt;0,+(Y36/X36)*100,0)</f>
        <v>-49.738896037136094</v>
      </c>
      <c r="AA36" s="155">
        <f>AA6+AA21</f>
        <v>29917201</v>
      </c>
    </row>
    <row r="37" spans="1:27" ht="12.75">
      <c r="A37" s="291" t="s">
        <v>207</v>
      </c>
      <c r="B37" s="142"/>
      <c r="C37" s="62">
        <f t="shared" si="4"/>
        <v>18762491</v>
      </c>
      <c r="D37" s="156">
        <f t="shared" si="4"/>
        <v>0</v>
      </c>
      <c r="E37" s="60">
        <f t="shared" si="4"/>
        <v>18999996</v>
      </c>
      <c r="F37" s="60">
        <f t="shared" si="4"/>
        <v>18999996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2513352</v>
      </c>
      <c r="M37" s="60">
        <f t="shared" si="4"/>
        <v>9717466</v>
      </c>
      <c r="N37" s="60">
        <f t="shared" si="4"/>
        <v>12230818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12230818</v>
      </c>
      <c r="X37" s="60">
        <f t="shared" si="4"/>
        <v>9499998</v>
      </c>
      <c r="Y37" s="60">
        <f t="shared" si="4"/>
        <v>2730820</v>
      </c>
      <c r="Z37" s="140">
        <f t="shared" si="5"/>
        <v>28.745479735890473</v>
      </c>
      <c r="AA37" s="155">
        <f>AA7+AA22</f>
        <v>18999996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260947</v>
      </c>
      <c r="M40" s="60">
        <f t="shared" si="4"/>
        <v>0</v>
      </c>
      <c r="N40" s="60">
        <f t="shared" si="4"/>
        <v>260947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260947</v>
      </c>
      <c r="X40" s="60">
        <f t="shared" si="4"/>
        <v>0</v>
      </c>
      <c r="Y40" s="60">
        <f t="shared" si="4"/>
        <v>260947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38224278</v>
      </c>
      <c r="D41" s="294">
        <f t="shared" si="6"/>
        <v>0</v>
      </c>
      <c r="E41" s="295">
        <f t="shared" si="6"/>
        <v>48917197</v>
      </c>
      <c r="F41" s="295">
        <f t="shared" si="6"/>
        <v>48917197</v>
      </c>
      <c r="G41" s="295">
        <f t="shared" si="6"/>
        <v>0</v>
      </c>
      <c r="H41" s="295">
        <f t="shared" si="6"/>
        <v>706643</v>
      </c>
      <c r="I41" s="295">
        <f t="shared" si="6"/>
        <v>0</v>
      </c>
      <c r="J41" s="295">
        <f t="shared" si="6"/>
        <v>706643</v>
      </c>
      <c r="K41" s="295">
        <f t="shared" si="6"/>
        <v>0</v>
      </c>
      <c r="L41" s="295">
        <f t="shared" si="6"/>
        <v>5709535</v>
      </c>
      <c r="M41" s="295">
        <f t="shared" si="6"/>
        <v>13593945</v>
      </c>
      <c r="N41" s="295">
        <f t="shared" si="6"/>
        <v>19303480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20010123</v>
      </c>
      <c r="X41" s="295">
        <f t="shared" si="6"/>
        <v>24458599</v>
      </c>
      <c r="Y41" s="295">
        <f t="shared" si="6"/>
        <v>-4448476</v>
      </c>
      <c r="Z41" s="296">
        <f t="shared" si="5"/>
        <v>-18.18777927550143</v>
      </c>
      <c r="AA41" s="297">
        <f>SUM(AA36:AA40)</f>
        <v>48917197</v>
      </c>
    </row>
    <row r="42" spans="1:27" ht="12.75">
      <c r="A42" s="298" t="s">
        <v>212</v>
      </c>
      <c r="B42" s="136"/>
      <c r="C42" s="95">
        <f aca="true" t="shared" si="7" ref="C42:Y48">C12+C27</f>
        <v>11273795</v>
      </c>
      <c r="D42" s="129">
        <f t="shared" si="7"/>
        <v>0</v>
      </c>
      <c r="E42" s="54">
        <f t="shared" si="7"/>
        <v>37992887</v>
      </c>
      <c r="F42" s="54">
        <f t="shared" si="7"/>
        <v>37992887</v>
      </c>
      <c r="G42" s="54">
        <f t="shared" si="7"/>
        <v>0</v>
      </c>
      <c r="H42" s="54">
        <f t="shared" si="7"/>
        <v>1378251</v>
      </c>
      <c r="I42" s="54">
        <f t="shared" si="7"/>
        <v>0</v>
      </c>
      <c r="J42" s="54">
        <f t="shared" si="7"/>
        <v>1378251</v>
      </c>
      <c r="K42" s="54">
        <f t="shared" si="7"/>
        <v>0</v>
      </c>
      <c r="L42" s="54">
        <f t="shared" si="7"/>
        <v>651099</v>
      </c>
      <c r="M42" s="54">
        <f t="shared" si="7"/>
        <v>3706648</v>
      </c>
      <c r="N42" s="54">
        <f t="shared" si="7"/>
        <v>4357747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5735998</v>
      </c>
      <c r="X42" s="54">
        <f t="shared" si="7"/>
        <v>18996444</v>
      </c>
      <c r="Y42" s="54">
        <f t="shared" si="7"/>
        <v>-13260446</v>
      </c>
      <c r="Z42" s="184">
        <f t="shared" si="5"/>
        <v>-69.80488558806059</v>
      </c>
      <c r="AA42" s="130">
        <f aca="true" t="shared" si="8" ref="AA42:AA48">AA12+AA27</f>
        <v>37992887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19976878</v>
      </c>
      <c r="D45" s="129">
        <f t="shared" si="7"/>
        <v>0</v>
      </c>
      <c r="E45" s="54">
        <f t="shared" si="7"/>
        <v>41975001</v>
      </c>
      <c r="F45" s="54">
        <f t="shared" si="7"/>
        <v>41975001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3974298</v>
      </c>
      <c r="M45" s="54">
        <f t="shared" si="7"/>
        <v>2754477</v>
      </c>
      <c r="N45" s="54">
        <f t="shared" si="7"/>
        <v>6728775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6728775</v>
      </c>
      <c r="X45" s="54">
        <f t="shared" si="7"/>
        <v>20987501</v>
      </c>
      <c r="Y45" s="54">
        <f t="shared" si="7"/>
        <v>-14258726</v>
      </c>
      <c r="Z45" s="184">
        <f t="shared" si="5"/>
        <v>-67.9391319623999</v>
      </c>
      <c r="AA45" s="130">
        <f t="shared" si="8"/>
        <v>41975001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69474951</v>
      </c>
      <c r="D49" s="218">
        <f t="shared" si="9"/>
        <v>0</v>
      </c>
      <c r="E49" s="220">
        <f t="shared" si="9"/>
        <v>128885085</v>
      </c>
      <c r="F49" s="220">
        <f t="shared" si="9"/>
        <v>128885085</v>
      </c>
      <c r="G49" s="220">
        <f t="shared" si="9"/>
        <v>0</v>
      </c>
      <c r="H49" s="220">
        <f t="shared" si="9"/>
        <v>2084894</v>
      </c>
      <c r="I49" s="220">
        <f t="shared" si="9"/>
        <v>0</v>
      </c>
      <c r="J49" s="220">
        <f t="shared" si="9"/>
        <v>2084894</v>
      </c>
      <c r="K49" s="220">
        <f t="shared" si="9"/>
        <v>0</v>
      </c>
      <c r="L49" s="220">
        <f t="shared" si="9"/>
        <v>10334932</v>
      </c>
      <c r="M49" s="220">
        <f t="shared" si="9"/>
        <v>20055070</v>
      </c>
      <c r="N49" s="220">
        <f t="shared" si="9"/>
        <v>30390002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32474896</v>
      </c>
      <c r="X49" s="220">
        <f t="shared" si="9"/>
        <v>64442544</v>
      </c>
      <c r="Y49" s="220">
        <f t="shared" si="9"/>
        <v>-31967648</v>
      </c>
      <c r="Z49" s="221">
        <f t="shared" si="5"/>
        <v>-49.60643391111313</v>
      </c>
      <c r="AA49" s="222">
        <f>SUM(AA41:AA48)</f>
        <v>128885085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206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>
        <v>234944</v>
      </c>
      <c r="H65" s="60">
        <v>230887</v>
      </c>
      <c r="I65" s="60">
        <v>268006</v>
      </c>
      <c r="J65" s="60">
        <v>733837</v>
      </c>
      <c r="K65" s="60">
        <v>268355</v>
      </c>
      <c r="L65" s="60">
        <v>230909</v>
      </c>
      <c r="M65" s="60">
        <v>258081</v>
      </c>
      <c r="N65" s="60">
        <v>757345</v>
      </c>
      <c r="O65" s="60"/>
      <c r="P65" s="60"/>
      <c r="Q65" s="60"/>
      <c r="R65" s="60"/>
      <c r="S65" s="60"/>
      <c r="T65" s="60"/>
      <c r="U65" s="60"/>
      <c r="V65" s="60"/>
      <c r="W65" s="60">
        <v>1491182</v>
      </c>
      <c r="X65" s="60"/>
      <c r="Y65" s="60">
        <v>1491182</v>
      </c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>
        <v>6896498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10435</v>
      </c>
      <c r="H68" s="60">
        <v>188364</v>
      </c>
      <c r="I68" s="60">
        <v>260622</v>
      </c>
      <c r="J68" s="60">
        <v>459421</v>
      </c>
      <c r="K68" s="60">
        <v>217604</v>
      </c>
      <c r="L68" s="60">
        <v>279765</v>
      </c>
      <c r="M68" s="60">
        <v>2378854</v>
      </c>
      <c r="N68" s="60">
        <v>2876223</v>
      </c>
      <c r="O68" s="60"/>
      <c r="P68" s="60"/>
      <c r="Q68" s="60"/>
      <c r="R68" s="60"/>
      <c r="S68" s="60"/>
      <c r="T68" s="60"/>
      <c r="U68" s="60"/>
      <c r="V68" s="60"/>
      <c r="W68" s="60">
        <v>3335644</v>
      </c>
      <c r="X68" s="60"/>
      <c r="Y68" s="60">
        <v>3335644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6896498</v>
      </c>
      <c r="F69" s="220">
        <f t="shared" si="12"/>
        <v>0</v>
      </c>
      <c r="G69" s="220">
        <f t="shared" si="12"/>
        <v>245379</v>
      </c>
      <c r="H69" s="220">
        <f t="shared" si="12"/>
        <v>419251</v>
      </c>
      <c r="I69" s="220">
        <f t="shared" si="12"/>
        <v>528628</v>
      </c>
      <c r="J69" s="220">
        <f t="shared" si="12"/>
        <v>1193258</v>
      </c>
      <c r="K69" s="220">
        <f t="shared" si="12"/>
        <v>485959</v>
      </c>
      <c r="L69" s="220">
        <f t="shared" si="12"/>
        <v>510674</v>
      </c>
      <c r="M69" s="220">
        <f t="shared" si="12"/>
        <v>2636935</v>
      </c>
      <c r="N69" s="220">
        <f t="shared" si="12"/>
        <v>3633568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4826826</v>
      </c>
      <c r="X69" s="220">
        <f t="shared" si="12"/>
        <v>0</v>
      </c>
      <c r="Y69" s="220">
        <f t="shared" si="12"/>
        <v>4826826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38224278</v>
      </c>
      <c r="D5" s="357">
        <f t="shared" si="0"/>
        <v>0</v>
      </c>
      <c r="E5" s="356">
        <f t="shared" si="0"/>
        <v>48917197</v>
      </c>
      <c r="F5" s="358">
        <f t="shared" si="0"/>
        <v>48917197</v>
      </c>
      <c r="G5" s="358">
        <f t="shared" si="0"/>
        <v>0</v>
      </c>
      <c r="H5" s="356">
        <f t="shared" si="0"/>
        <v>706643</v>
      </c>
      <c r="I5" s="356">
        <f t="shared" si="0"/>
        <v>0</v>
      </c>
      <c r="J5" s="358">
        <f t="shared" si="0"/>
        <v>706643</v>
      </c>
      <c r="K5" s="358">
        <f t="shared" si="0"/>
        <v>0</v>
      </c>
      <c r="L5" s="356">
        <f t="shared" si="0"/>
        <v>5709535</v>
      </c>
      <c r="M5" s="356">
        <f t="shared" si="0"/>
        <v>13593945</v>
      </c>
      <c r="N5" s="358">
        <f t="shared" si="0"/>
        <v>19303480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20010123</v>
      </c>
      <c r="X5" s="356">
        <f t="shared" si="0"/>
        <v>24458599</v>
      </c>
      <c r="Y5" s="358">
        <f t="shared" si="0"/>
        <v>-4448476</v>
      </c>
      <c r="Z5" s="359">
        <f>+IF(X5&lt;&gt;0,+(Y5/X5)*100,0)</f>
        <v>-18.18777927550143</v>
      </c>
      <c r="AA5" s="360">
        <f>+AA6+AA8+AA11+AA13+AA15</f>
        <v>48917197</v>
      </c>
    </row>
    <row r="6" spans="1:27" ht="12.75">
      <c r="A6" s="361" t="s">
        <v>206</v>
      </c>
      <c r="B6" s="142"/>
      <c r="C6" s="60">
        <f>+C7</f>
        <v>19461787</v>
      </c>
      <c r="D6" s="340">
        <f aca="true" t="shared" si="1" ref="D6:AA6">+D7</f>
        <v>0</v>
      </c>
      <c r="E6" s="60">
        <f t="shared" si="1"/>
        <v>29917201</v>
      </c>
      <c r="F6" s="59">
        <f t="shared" si="1"/>
        <v>29917201</v>
      </c>
      <c r="G6" s="59">
        <f t="shared" si="1"/>
        <v>0</v>
      </c>
      <c r="H6" s="60">
        <f t="shared" si="1"/>
        <v>706643</v>
      </c>
      <c r="I6" s="60">
        <f t="shared" si="1"/>
        <v>0</v>
      </c>
      <c r="J6" s="59">
        <f t="shared" si="1"/>
        <v>706643</v>
      </c>
      <c r="K6" s="59">
        <f t="shared" si="1"/>
        <v>0</v>
      </c>
      <c r="L6" s="60">
        <f t="shared" si="1"/>
        <v>2935236</v>
      </c>
      <c r="M6" s="60">
        <f t="shared" si="1"/>
        <v>3876479</v>
      </c>
      <c r="N6" s="59">
        <f t="shared" si="1"/>
        <v>6811715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7518358</v>
      </c>
      <c r="X6" s="60">
        <f t="shared" si="1"/>
        <v>14958601</v>
      </c>
      <c r="Y6" s="59">
        <f t="shared" si="1"/>
        <v>-7440243</v>
      </c>
      <c r="Z6" s="61">
        <f>+IF(X6&lt;&gt;0,+(Y6/X6)*100,0)</f>
        <v>-49.738896037136094</v>
      </c>
      <c r="AA6" s="62">
        <f t="shared" si="1"/>
        <v>29917201</v>
      </c>
    </row>
    <row r="7" spans="1:27" ht="12.75">
      <c r="A7" s="291" t="s">
        <v>230</v>
      </c>
      <c r="B7" s="142"/>
      <c r="C7" s="60">
        <v>19461787</v>
      </c>
      <c r="D7" s="340"/>
      <c r="E7" s="60">
        <v>29917201</v>
      </c>
      <c r="F7" s="59">
        <v>29917201</v>
      </c>
      <c r="G7" s="59"/>
      <c r="H7" s="60">
        <v>706643</v>
      </c>
      <c r="I7" s="60"/>
      <c r="J7" s="59">
        <v>706643</v>
      </c>
      <c r="K7" s="59"/>
      <c r="L7" s="60">
        <v>2935236</v>
      </c>
      <c r="M7" s="60">
        <v>3876479</v>
      </c>
      <c r="N7" s="59">
        <v>6811715</v>
      </c>
      <c r="O7" s="59"/>
      <c r="P7" s="60"/>
      <c r="Q7" s="60"/>
      <c r="R7" s="59"/>
      <c r="S7" s="59"/>
      <c r="T7" s="60"/>
      <c r="U7" s="60"/>
      <c r="V7" s="59"/>
      <c r="W7" s="59">
        <v>7518358</v>
      </c>
      <c r="X7" s="60">
        <v>14958601</v>
      </c>
      <c r="Y7" s="59">
        <v>-7440243</v>
      </c>
      <c r="Z7" s="61">
        <v>-49.74</v>
      </c>
      <c r="AA7" s="62">
        <v>29917201</v>
      </c>
    </row>
    <row r="8" spans="1:27" ht="12.75">
      <c r="A8" s="361" t="s">
        <v>207</v>
      </c>
      <c r="B8" s="142"/>
      <c r="C8" s="60">
        <f aca="true" t="shared" si="2" ref="C8:Y8">SUM(C9:C10)</f>
        <v>18762491</v>
      </c>
      <c r="D8" s="340">
        <f t="shared" si="2"/>
        <v>0</v>
      </c>
      <c r="E8" s="60">
        <f t="shared" si="2"/>
        <v>18999996</v>
      </c>
      <c r="F8" s="59">
        <f t="shared" si="2"/>
        <v>18999996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2513352</v>
      </c>
      <c r="M8" s="60">
        <f t="shared" si="2"/>
        <v>9717466</v>
      </c>
      <c r="N8" s="59">
        <f t="shared" si="2"/>
        <v>12230818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12230818</v>
      </c>
      <c r="X8" s="60">
        <f t="shared" si="2"/>
        <v>9499998</v>
      </c>
      <c r="Y8" s="59">
        <f t="shared" si="2"/>
        <v>2730820</v>
      </c>
      <c r="Z8" s="61">
        <f>+IF(X8&lt;&gt;0,+(Y8/X8)*100,0)</f>
        <v>28.745479735890473</v>
      </c>
      <c r="AA8" s="62">
        <f>SUM(AA9:AA10)</f>
        <v>18999996</v>
      </c>
    </row>
    <row r="9" spans="1:27" ht="12.75">
      <c r="A9" s="291" t="s">
        <v>231</v>
      </c>
      <c r="B9" s="142"/>
      <c r="C9" s="60">
        <v>18762491</v>
      </c>
      <c r="D9" s="340"/>
      <c r="E9" s="60">
        <v>18999996</v>
      </c>
      <c r="F9" s="59">
        <v>18999996</v>
      </c>
      <c r="G9" s="59"/>
      <c r="H9" s="60"/>
      <c r="I9" s="60"/>
      <c r="J9" s="59"/>
      <c r="K9" s="59"/>
      <c r="L9" s="60">
        <v>2513352</v>
      </c>
      <c r="M9" s="60">
        <v>9717466</v>
      </c>
      <c r="N9" s="59">
        <v>12230818</v>
      </c>
      <c r="O9" s="59"/>
      <c r="P9" s="60"/>
      <c r="Q9" s="60"/>
      <c r="R9" s="59"/>
      <c r="S9" s="59"/>
      <c r="T9" s="60"/>
      <c r="U9" s="60"/>
      <c r="V9" s="59"/>
      <c r="W9" s="59">
        <v>12230818</v>
      </c>
      <c r="X9" s="60">
        <v>9499998</v>
      </c>
      <c r="Y9" s="59">
        <v>2730820</v>
      </c>
      <c r="Z9" s="61">
        <v>28.75</v>
      </c>
      <c r="AA9" s="62">
        <v>18999996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260947</v>
      </c>
      <c r="M15" s="60">
        <f t="shared" si="5"/>
        <v>0</v>
      </c>
      <c r="N15" s="59">
        <f t="shared" si="5"/>
        <v>260947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260947</v>
      </c>
      <c r="X15" s="60">
        <f t="shared" si="5"/>
        <v>0</v>
      </c>
      <c r="Y15" s="59">
        <f t="shared" si="5"/>
        <v>260947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>
        <v>260947</v>
      </c>
      <c r="M20" s="60"/>
      <c r="N20" s="59">
        <v>260947</v>
      </c>
      <c r="O20" s="59"/>
      <c r="P20" s="60"/>
      <c r="Q20" s="60"/>
      <c r="R20" s="59"/>
      <c r="S20" s="59"/>
      <c r="T20" s="60"/>
      <c r="U20" s="60"/>
      <c r="V20" s="59"/>
      <c r="W20" s="59">
        <v>260947</v>
      </c>
      <c r="X20" s="60"/>
      <c r="Y20" s="59">
        <v>260947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11273795</v>
      </c>
      <c r="D22" s="344">
        <f t="shared" si="6"/>
        <v>0</v>
      </c>
      <c r="E22" s="343">
        <f t="shared" si="6"/>
        <v>37992887</v>
      </c>
      <c r="F22" s="345">
        <f t="shared" si="6"/>
        <v>37992887</v>
      </c>
      <c r="G22" s="345">
        <f t="shared" si="6"/>
        <v>0</v>
      </c>
      <c r="H22" s="343">
        <f t="shared" si="6"/>
        <v>1378251</v>
      </c>
      <c r="I22" s="343">
        <f t="shared" si="6"/>
        <v>0</v>
      </c>
      <c r="J22" s="345">
        <f t="shared" si="6"/>
        <v>1378251</v>
      </c>
      <c r="K22" s="345">
        <f t="shared" si="6"/>
        <v>0</v>
      </c>
      <c r="L22" s="343">
        <f t="shared" si="6"/>
        <v>651099</v>
      </c>
      <c r="M22" s="343">
        <f t="shared" si="6"/>
        <v>3706648</v>
      </c>
      <c r="N22" s="345">
        <f t="shared" si="6"/>
        <v>4357747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5735998</v>
      </c>
      <c r="X22" s="343">
        <f t="shared" si="6"/>
        <v>18996444</v>
      </c>
      <c r="Y22" s="345">
        <f t="shared" si="6"/>
        <v>-13260446</v>
      </c>
      <c r="Z22" s="336">
        <f>+IF(X22&lt;&gt;0,+(Y22/X22)*100,0)</f>
        <v>-69.80488558806059</v>
      </c>
      <c r="AA22" s="350">
        <f>SUM(AA23:AA32)</f>
        <v>37992887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>
        <v>606075</v>
      </c>
      <c r="I24" s="60"/>
      <c r="J24" s="59">
        <v>606075</v>
      </c>
      <c r="K24" s="59"/>
      <c r="L24" s="60"/>
      <c r="M24" s="60">
        <v>3326401</v>
      </c>
      <c r="N24" s="59">
        <v>3326401</v>
      </c>
      <c r="O24" s="59"/>
      <c r="P24" s="60"/>
      <c r="Q24" s="60"/>
      <c r="R24" s="59"/>
      <c r="S24" s="59"/>
      <c r="T24" s="60"/>
      <c r="U24" s="60"/>
      <c r="V24" s="59"/>
      <c r="W24" s="59">
        <v>3932476</v>
      </c>
      <c r="X24" s="60"/>
      <c r="Y24" s="59">
        <v>3932476</v>
      </c>
      <c r="Z24" s="61"/>
      <c r="AA24" s="62"/>
    </row>
    <row r="25" spans="1:27" ht="12.75">
      <c r="A25" s="361" t="s">
        <v>240</v>
      </c>
      <c r="B25" s="142"/>
      <c r="C25" s="60">
        <v>10949716</v>
      </c>
      <c r="D25" s="340"/>
      <c r="E25" s="60">
        <v>37992887</v>
      </c>
      <c r="F25" s="59">
        <v>37992887</v>
      </c>
      <c r="G25" s="59"/>
      <c r="H25" s="60">
        <v>772176</v>
      </c>
      <c r="I25" s="60"/>
      <c r="J25" s="59">
        <v>772176</v>
      </c>
      <c r="K25" s="59"/>
      <c r="L25" s="60">
        <v>651099</v>
      </c>
      <c r="M25" s="60">
        <v>380247</v>
      </c>
      <c r="N25" s="59">
        <v>1031346</v>
      </c>
      <c r="O25" s="59"/>
      <c r="P25" s="60"/>
      <c r="Q25" s="60"/>
      <c r="R25" s="59"/>
      <c r="S25" s="59"/>
      <c r="T25" s="60"/>
      <c r="U25" s="60"/>
      <c r="V25" s="59"/>
      <c r="W25" s="59">
        <v>1803522</v>
      </c>
      <c r="X25" s="60">
        <v>18996444</v>
      </c>
      <c r="Y25" s="59">
        <v>-17192922</v>
      </c>
      <c r="Z25" s="61">
        <v>-90.51</v>
      </c>
      <c r="AA25" s="62">
        <v>37992887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324079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19976878</v>
      </c>
      <c r="D40" s="344">
        <f t="shared" si="9"/>
        <v>0</v>
      </c>
      <c r="E40" s="343">
        <f t="shared" si="9"/>
        <v>41975001</v>
      </c>
      <c r="F40" s="345">
        <f t="shared" si="9"/>
        <v>41975001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3974298</v>
      </c>
      <c r="M40" s="343">
        <f t="shared" si="9"/>
        <v>2754477</v>
      </c>
      <c r="N40" s="345">
        <f t="shared" si="9"/>
        <v>6728775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6728775</v>
      </c>
      <c r="X40" s="343">
        <f t="shared" si="9"/>
        <v>20987501</v>
      </c>
      <c r="Y40" s="345">
        <f t="shared" si="9"/>
        <v>-14258726</v>
      </c>
      <c r="Z40" s="336">
        <f>+IF(X40&lt;&gt;0,+(Y40/X40)*100,0)</f>
        <v>-67.9391319623999</v>
      </c>
      <c r="AA40" s="350">
        <f>SUM(AA41:AA49)</f>
        <v>41975001</v>
      </c>
    </row>
    <row r="41" spans="1:27" ht="12.75">
      <c r="A41" s="361" t="s">
        <v>249</v>
      </c>
      <c r="B41" s="142"/>
      <c r="C41" s="362">
        <v>1048802</v>
      </c>
      <c r="D41" s="363"/>
      <c r="E41" s="362">
        <v>10190001</v>
      </c>
      <c r="F41" s="364">
        <v>10190001</v>
      </c>
      <c r="G41" s="364"/>
      <c r="H41" s="362"/>
      <c r="I41" s="362"/>
      <c r="J41" s="364"/>
      <c r="K41" s="364"/>
      <c r="L41" s="362">
        <v>2373336</v>
      </c>
      <c r="M41" s="362">
        <v>1819924</v>
      </c>
      <c r="N41" s="364">
        <v>4193260</v>
      </c>
      <c r="O41" s="364"/>
      <c r="P41" s="362"/>
      <c r="Q41" s="362"/>
      <c r="R41" s="364"/>
      <c r="S41" s="364"/>
      <c r="T41" s="362"/>
      <c r="U41" s="362"/>
      <c r="V41" s="364"/>
      <c r="W41" s="364">
        <v>4193260</v>
      </c>
      <c r="X41" s="362">
        <v>5095001</v>
      </c>
      <c r="Y41" s="364">
        <v>-901741</v>
      </c>
      <c r="Z41" s="365">
        <v>-17.7</v>
      </c>
      <c r="AA41" s="366">
        <v>10190001</v>
      </c>
    </row>
    <row r="42" spans="1:27" ht="12.75">
      <c r="A42" s="361" t="s">
        <v>250</v>
      </c>
      <c r="B42" s="136"/>
      <c r="C42" s="60">
        <f aca="true" t="shared" si="10" ref="C42:Y42">+C62</f>
        <v>213814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11190</v>
      </c>
      <c r="D43" s="369"/>
      <c r="E43" s="305">
        <v>435000</v>
      </c>
      <c r="F43" s="370">
        <v>435000</v>
      </c>
      <c r="G43" s="370"/>
      <c r="H43" s="305"/>
      <c r="I43" s="305"/>
      <c r="J43" s="370"/>
      <c r="K43" s="370"/>
      <c r="L43" s="305">
        <v>32200</v>
      </c>
      <c r="M43" s="305"/>
      <c r="N43" s="370">
        <v>32200</v>
      </c>
      <c r="O43" s="370"/>
      <c r="P43" s="305"/>
      <c r="Q43" s="305"/>
      <c r="R43" s="370"/>
      <c r="S43" s="370"/>
      <c r="T43" s="305"/>
      <c r="U43" s="305"/>
      <c r="V43" s="370"/>
      <c r="W43" s="370">
        <v>32200</v>
      </c>
      <c r="X43" s="305">
        <v>217500</v>
      </c>
      <c r="Y43" s="370">
        <v>-185300</v>
      </c>
      <c r="Z43" s="371">
        <v>-85.2</v>
      </c>
      <c r="AA43" s="303">
        <v>435000</v>
      </c>
    </row>
    <row r="44" spans="1:27" ht="12.75">
      <c r="A44" s="361" t="s">
        <v>252</v>
      </c>
      <c r="B44" s="136"/>
      <c r="C44" s="60">
        <v>73497</v>
      </c>
      <c r="D44" s="368"/>
      <c r="E44" s="54">
        <v>470000</v>
      </c>
      <c r="F44" s="53">
        <v>470000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235000</v>
      </c>
      <c r="Y44" s="53">
        <v>-235000</v>
      </c>
      <c r="Z44" s="94">
        <v>-100</v>
      </c>
      <c r="AA44" s="95">
        <v>470000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>
        <v>18629575</v>
      </c>
      <c r="D48" s="368"/>
      <c r="E48" s="54">
        <v>29380000</v>
      </c>
      <c r="F48" s="53">
        <v>29380000</v>
      </c>
      <c r="G48" s="53"/>
      <c r="H48" s="54"/>
      <c r="I48" s="54"/>
      <c r="J48" s="53"/>
      <c r="K48" s="53"/>
      <c r="L48" s="54">
        <v>1120129</v>
      </c>
      <c r="M48" s="54">
        <v>934553</v>
      </c>
      <c r="N48" s="53">
        <v>2054682</v>
      </c>
      <c r="O48" s="53"/>
      <c r="P48" s="54"/>
      <c r="Q48" s="54"/>
      <c r="R48" s="53"/>
      <c r="S48" s="53"/>
      <c r="T48" s="54"/>
      <c r="U48" s="54"/>
      <c r="V48" s="53"/>
      <c r="W48" s="53">
        <v>2054682</v>
      </c>
      <c r="X48" s="54">
        <v>14690000</v>
      </c>
      <c r="Y48" s="53">
        <v>-12635318</v>
      </c>
      <c r="Z48" s="94">
        <v>-86.01</v>
      </c>
      <c r="AA48" s="95">
        <v>29380000</v>
      </c>
    </row>
    <row r="49" spans="1:27" ht="12.75">
      <c r="A49" s="361" t="s">
        <v>93</v>
      </c>
      <c r="B49" s="136"/>
      <c r="C49" s="54"/>
      <c r="D49" s="368"/>
      <c r="E49" s="54">
        <v>1500000</v>
      </c>
      <c r="F49" s="53">
        <v>1500000</v>
      </c>
      <c r="G49" s="53"/>
      <c r="H49" s="54"/>
      <c r="I49" s="54"/>
      <c r="J49" s="53"/>
      <c r="K49" s="53"/>
      <c r="L49" s="54">
        <v>448633</v>
      </c>
      <c r="M49" s="54"/>
      <c r="N49" s="53">
        <v>448633</v>
      </c>
      <c r="O49" s="53"/>
      <c r="P49" s="54"/>
      <c r="Q49" s="54"/>
      <c r="R49" s="53"/>
      <c r="S49" s="53"/>
      <c r="T49" s="54"/>
      <c r="U49" s="54"/>
      <c r="V49" s="53"/>
      <c r="W49" s="53">
        <v>448633</v>
      </c>
      <c r="X49" s="54">
        <v>750000</v>
      </c>
      <c r="Y49" s="53">
        <v>-301367</v>
      </c>
      <c r="Z49" s="94">
        <v>-40.18</v>
      </c>
      <c r="AA49" s="95">
        <v>1500000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69474951</v>
      </c>
      <c r="D60" s="346">
        <f t="shared" si="14"/>
        <v>0</v>
      </c>
      <c r="E60" s="219">
        <f t="shared" si="14"/>
        <v>128885085</v>
      </c>
      <c r="F60" s="264">
        <f t="shared" si="14"/>
        <v>128885085</v>
      </c>
      <c r="G60" s="264">
        <f t="shared" si="14"/>
        <v>0</v>
      </c>
      <c r="H60" s="219">
        <f t="shared" si="14"/>
        <v>2084894</v>
      </c>
      <c r="I60" s="219">
        <f t="shared" si="14"/>
        <v>0</v>
      </c>
      <c r="J60" s="264">
        <f t="shared" si="14"/>
        <v>2084894</v>
      </c>
      <c r="K60" s="264">
        <f t="shared" si="14"/>
        <v>0</v>
      </c>
      <c r="L60" s="219">
        <f t="shared" si="14"/>
        <v>10334932</v>
      </c>
      <c r="M60" s="219">
        <f t="shared" si="14"/>
        <v>20055070</v>
      </c>
      <c r="N60" s="264">
        <f t="shared" si="14"/>
        <v>30390002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32474896</v>
      </c>
      <c r="X60" s="219">
        <f t="shared" si="14"/>
        <v>64442544</v>
      </c>
      <c r="Y60" s="264">
        <f t="shared" si="14"/>
        <v>-31967648</v>
      </c>
      <c r="Z60" s="337">
        <f>+IF(X60&lt;&gt;0,+(Y60/X60)*100,0)</f>
        <v>-49.60643391111313</v>
      </c>
      <c r="AA60" s="232">
        <f>+AA57+AA54+AA51+AA40+AA37+AA34+AA22+AA5</f>
        <v>128885085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213814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>
        <v>213814</v>
      </c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2019-01-31T14:05:57Z</dcterms:created>
  <dcterms:modified xsi:type="dcterms:W3CDTF">2019-01-31T14:06:00Z</dcterms:modified>
  <cp:category/>
  <cp:version/>
  <cp:contentType/>
  <cp:contentStatus/>
</cp:coreProperties>
</file>