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<sst xmlns="http://schemas.openxmlformats.org/spreadsheetml/2006/main" count="859" uniqueCount="304">
  <si>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Umvoti(KZN245)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</si>
  <si>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</si>
  <si>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</si>
  <si>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</si>
  <si>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</si>
  <si>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</si>
  <si>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</si>
  <si>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</si>
  <si>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</si>
  <si>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</si>
  <si>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</si>
  <si>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</si>
  <si>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</si>
  <si>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</si>
  <si>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</si>
  <si>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</si>
  <si>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</si>
  <si>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</si>
  <si>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</si>
  <si>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</si>
  <si>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</si>
  <si>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</si>
  <si>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</si>
  <si>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</si>
  <si>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</si>
  <si>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</si>
  <si>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</si>
  <si>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</si>
  <si>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</si>
  <si>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</si>
  <si>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</si>
  <si>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</si>
  <si>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</si>
  <si>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</si>
  <si>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</si>
  <si>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</si>
  <si>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</si>
  <si>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</si>
  <si>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</si>
  <si>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</si>
  <si>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</si>
  <si>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</si>
  <si>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</si>
  <si>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</si>
  <si>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</si>
  <si>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</si>
  <si>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</si>
  <si>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</si>
  <si>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</si>
  <si>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</si>
  <si>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</si>
  <si>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</si>
  <si>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</si>
  <si>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</si>
  <si>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</si>
  <si>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</si>
  <si>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</si>
  <si>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</si>
  <si>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</si>
  <si>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</si>
  <si>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</si>
  <si>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</si>
  <si>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</si>
  <si>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</si>
  <si>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</si>
  <si>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</si>
  <si>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</si>
  <si>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</si>
  <si>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</si>
  <si>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</si>
  <si>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Umvoti(KZN245)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</si>
  <si>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</si>
  <si>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</si>
  <si>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</si>
  <si>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</si>
  <si>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</si>
  <si>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</si>
  <si>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</si>
  <si>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</si>
  <si>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</si>
  <si>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</si>
  <si>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</si>
  <si>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</si>
  <si>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</si>
  <si>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</si>
  <si>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</si>
  <si>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</si>
  <si>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</si>
  <si>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</si>
  <si>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</si>
  <si>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</si>
  <si>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</si>
  <si>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</si>
  <si>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</si>
  <si>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</si>
  <si>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</si>
  <si>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</si>
  <si>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</si>
  <si>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</si>
  <si>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</si>
  <si>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Umvoti(KZN245)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</si>
  <si>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</si>
  <si>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</si>
  <si>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</si>
  <si>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</si>
  <si>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</si>
  <si>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</si>
  <si>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</si>
  <si>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</si>
  <si>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</si>
  <si>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</si>
  <si>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</si>
  <si>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</si>
  <si>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</si>
  <si>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</si>
  <si>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</si>
  <si>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</si>
  <si>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</si>
  <si>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</si>
  <si>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</si>
  <si>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</si>
  <si>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</si>
  <si>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</si>
  <si>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</si>
  <si>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</si>
  <si>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</si>
  <si>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</si>
  <si>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</si>
  <si>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</si>
  <si>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Umvoti(KZN245)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</si>
  <si>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</si>
  <si>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</si>
  <si>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</si>
  <si>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</si>
  <si>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</si>
  <si>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</si>
  <si>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</si>
  <si>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</si>
  <si>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</si>
  <si>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</si>
  <si>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Umvoti(KZN245)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</si>
  <si>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</si>
  <si>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</si>
  <si>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</si>
  <si>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</si>
  <si>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</si>
  <si>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</si>
  <si>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</si>
  <si>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</si>
  <si>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</si>
  <si>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</si>
  <si>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</si>
  <si>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</si>
  <si>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</si>
  <si>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</si>
  <si>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</si>
  <si>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</si>
  <si>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</si>
  <si>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</si>
  <si>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</si>
  <si>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</si>
  <si>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</si>
  <si>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</si>
  <si>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</si>
  <si>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</si>
  <si>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</si>
  <si>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</si>
  <si>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</si>
  <si>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</si>
  <si>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</si>
  <si>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</si>
  <si>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</si>
  <si>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</si>
  <si>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</si>
  <si>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Umvoti(KZN245)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</si>
  <si>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</si>
  <si>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</si>
  <si>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</si>
  <si>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</si>
  <si>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</si>
  <si>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</si>
  <si>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</si>
  <si>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</si>
  <si>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</si>
  <si>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</si>
  <si>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</si>
  <si>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</si>
  <si>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</si>
  <si>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</si>
  <si>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</si>
  <si>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</si>
  <si>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</si>
  <si>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</si>
  <si>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</si>
  <si>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</si>
  <si>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</si>
  <si>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</si>
  <si>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</si>
  <si>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</si>
  <si>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</si>
  <si>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</si>
  <si>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</si>
  <si>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Umvoti(KZN245)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</si>
  <si>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</si>
  <si>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</si>
  <si>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</si>
  <si>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</si>
  <si>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</si>
  <si>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</si>
  <si>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</si>
  <si>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</si>
  <si>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</si>
  <si>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</si>
  <si>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</si>
  <si>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</si>
  <si>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</si>
  <si>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</si>
  <si>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</si>
  <si>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</si>
  <si>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</si>
  <si>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</si>
  <si>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</si>
  <si>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</si>
  <si>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</si>
  <si>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</si>
  <si>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</si>
  <si>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</si>
  <si>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</si>
  <si>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Umvoti(KZN245)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</si>
  <si>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</si>
  <si>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</si>
  <si>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</si>
  <si>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</si>
  <si>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</si>
  <si>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</si>
  <si>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</si>
  <si>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</si>
  <si>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</si>
  <si>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</si>
  <si>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</si>
  <si>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</si>
  <si>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</si>
  <si>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</si>
  <si>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</si>
  <si>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</si>
  <si>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</si>
  <si>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</si>
  <si>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</si>
  <si>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</si>
  <si>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</si>
  <si>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</si>
  <si>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</si>
  <si>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</si>
  <si>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</si>
  <si>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</si>
  <si>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</si>
  <si>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</si>
  <si>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</si>
  <si>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</si>
  <si>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</si>
  <si>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</si>
  <si>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</si>
  <si>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</si>
  <si>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</si>
  <si>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Umvoti(KZN245)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</si>
  <si>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</si>
  <si>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</si>
  <si>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Umvoti(KZN245)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</si>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</sst>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41765807</v>
      </c>
      <c r="C5" s="19">
        <v>0</v>
      </c>
      <c r="D5" s="59">
        <v>39703515</v>
      </c>
      <c r="E5" s="60">
        <v>39703515</v>
      </c>
      <c r="F5" s="60">
        <v>14575817</v>
      </c>
      <c r="G5" s="60">
        <v>5459687</v>
      </c>
      <c r="H5" s="60">
        <v>3361678</v>
      </c>
      <c r="I5" s="60">
        <v>23397182</v>
      </c>
      <c r="J5" s="60">
        <v>-9944282</v>
      </c>
      <c r="K5" s="60">
        <v>3357322</v>
      </c>
      <c r="L5" s="60">
        <v>3361606</v>
      </c>
      <c r="M5" s="60">
        <v>-3225354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20171828</v>
      </c>
      <c r="W5" s="60">
        <v>19852002</v>
      </c>
      <c r="X5" s="60">
        <v>319826</v>
      </c>
      <c r="Y5" s="61">
        <v>1.61</v>
      </c>
      <c r="Z5" s="62">
        <v>39703515</v>
      </c>
    </row>
    <row r="6" spans="1:26" ht="12.75">
      <c r="A6" s="58" t="s">
        <v>32</v>
      </c>
      <c r="B6" s="19">
        <v>75044801</v>
      </c>
      <c r="C6" s="19">
        <v>0</v>
      </c>
      <c r="D6" s="59">
        <v>86236153</v>
      </c>
      <c r="E6" s="60">
        <v>86236153</v>
      </c>
      <c r="F6" s="60">
        <v>5882371</v>
      </c>
      <c r="G6" s="60">
        <v>7724490</v>
      </c>
      <c r="H6" s="60">
        <v>6638177</v>
      </c>
      <c r="I6" s="60">
        <v>20245038</v>
      </c>
      <c r="J6" s="60">
        <v>6703689</v>
      </c>
      <c r="K6" s="60">
        <v>7151827</v>
      </c>
      <c r="L6" s="60">
        <v>6401821</v>
      </c>
      <c r="M6" s="60">
        <v>20257337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40502375</v>
      </c>
      <c r="W6" s="60">
        <v>43118502</v>
      </c>
      <c r="X6" s="60">
        <v>-2616127</v>
      </c>
      <c r="Y6" s="61">
        <v>-6.07</v>
      </c>
      <c r="Z6" s="62">
        <v>86236153</v>
      </c>
    </row>
    <row r="7" spans="1:26" ht="12.75">
      <c r="A7" s="58" t="s">
        <v>33</v>
      </c>
      <c r="B7" s="19">
        <v>2264754</v>
      </c>
      <c r="C7" s="19">
        <v>0</v>
      </c>
      <c r="D7" s="59">
        <v>1578000</v>
      </c>
      <c r="E7" s="60">
        <v>1578000</v>
      </c>
      <c r="F7" s="60">
        <v>134414</v>
      </c>
      <c r="G7" s="60">
        <v>65359</v>
      </c>
      <c r="H7" s="60">
        <v>492249</v>
      </c>
      <c r="I7" s="60">
        <v>692022</v>
      </c>
      <c r="J7" s="60">
        <v>152170</v>
      </c>
      <c r="K7" s="60">
        <v>174914</v>
      </c>
      <c r="L7" s="60">
        <v>158896</v>
      </c>
      <c r="M7" s="60">
        <v>485980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1178002</v>
      </c>
      <c r="W7" s="60">
        <v>789000</v>
      </c>
      <c r="X7" s="60">
        <v>389002</v>
      </c>
      <c r="Y7" s="61">
        <v>49.3</v>
      </c>
      <c r="Z7" s="62">
        <v>1578000</v>
      </c>
    </row>
    <row r="8" spans="1:26" ht="12.75">
      <c r="A8" s="58" t="s">
        <v>34</v>
      </c>
      <c r="B8" s="19">
        <v>112940603</v>
      </c>
      <c r="C8" s="19">
        <v>0</v>
      </c>
      <c r="D8" s="59">
        <v>117752000</v>
      </c>
      <c r="E8" s="60">
        <v>117752000</v>
      </c>
      <c r="F8" s="60">
        <v>47282576</v>
      </c>
      <c r="G8" s="60">
        <v>362422</v>
      </c>
      <c r="H8" s="60">
        <v>1855114</v>
      </c>
      <c r="I8" s="60">
        <v>49500112</v>
      </c>
      <c r="J8" s="60">
        <v>311311</v>
      </c>
      <c r="K8" s="60">
        <v>1276288</v>
      </c>
      <c r="L8" s="60">
        <v>38051065</v>
      </c>
      <c r="M8" s="60">
        <v>39638664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89138776</v>
      </c>
      <c r="W8" s="60">
        <v>78501334</v>
      </c>
      <c r="X8" s="60">
        <v>10637442</v>
      </c>
      <c r="Y8" s="61">
        <v>13.55</v>
      </c>
      <c r="Z8" s="62">
        <v>117752000</v>
      </c>
    </row>
    <row r="9" spans="1:26" ht="12.75">
      <c r="A9" s="58" t="s">
        <v>35</v>
      </c>
      <c r="B9" s="19">
        <v>17453458</v>
      </c>
      <c r="C9" s="19">
        <v>0</v>
      </c>
      <c r="D9" s="59">
        <v>17683676</v>
      </c>
      <c r="E9" s="60">
        <v>17683676</v>
      </c>
      <c r="F9" s="60">
        <v>773248</v>
      </c>
      <c r="G9" s="60">
        <v>825860</v>
      </c>
      <c r="H9" s="60">
        <v>795641</v>
      </c>
      <c r="I9" s="60">
        <v>2394749</v>
      </c>
      <c r="J9" s="60">
        <v>820956</v>
      </c>
      <c r="K9" s="60">
        <v>1405013</v>
      </c>
      <c r="L9" s="60">
        <v>7210149</v>
      </c>
      <c r="M9" s="60">
        <v>9436118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11830867</v>
      </c>
      <c r="W9" s="60">
        <v>8841504</v>
      </c>
      <c r="X9" s="60">
        <v>2989363</v>
      </c>
      <c r="Y9" s="61">
        <v>33.81</v>
      </c>
      <c r="Z9" s="62">
        <v>17683676</v>
      </c>
    </row>
    <row r="10" spans="1:26" ht="22.5">
      <c r="A10" s="63" t="s">
        <v>279</v>
      </c>
      <c r="B10" s="64">
        <f>SUM(B5:B9)</f>
        <v>249469423</v>
      </c>
      <c r="C10" s="64">
        <f>SUM(C5:C9)</f>
        <v>0</v>
      </c>
      <c r="D10" s="65">
        <f aca="true" t="shared" si="0" ref="D10:Z10">SUM(D5:D9)</f>
        <v>262953344</v>
      </c>
      <c r="E10" s="66">
        <f t="shared" si="0"/>
        <v>262953344</v>
      </c>
      <c r="F10" s="66">
        <f t="shared" si="0"/>
        <v>68648426</v>
      </c>
      <c r="G10" s="66">
        <f t="shared" si="0"/>
        <v>14437818</v>
      </c>
      <c r="H10" s="66">
        <f t="shared" si="0"/>
        <v>13142859</v>
      </c>
      <c r="I10" s="66">
        <f t="shared" si="0"/>
        <v>96229103</v>
      </c>
      <c r="J10" s="66">
        <f t="shared" si="0"/>
        <v>-1956156</v>
      </c>
      <c r="K10" s="66">
        <f t="shared" si="0"/>
        <v>13365364</v>
      </c>
      <c r="L10" s="66">
        <f t="shared" si="0"/>
        <v>55183537</v>
      </c>
      <c r="M10" s="66">
        <f t="shared" si="0"/>
        <v>66592745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162821848</v>
      </c>
      <c r="W10" s="66">
        <f t="shared" si="0"/>
        <v>151102342</v>
      </c>
      <c r="X10" s="66">
        <f t="shared" si="0"/>
        <v>11719506</v>
      </c>
      <c r="Y10" s="67">
        <f>+IF(W10&lt;&gt;0,(X10/W10)*100,0)</f>
        <v>7.756005529020854</v>
      </c>
      <c r="Z10" s="68">
        <f t="shared" si="0"/>
        <v>262953344</v>
      </c>
    </row>
    <row r="11" spans="1:26" ht="12.75">
      <c r="A11" s="58" t="s">
        <v>37</v>
      </c>
      <c r="B11" s="19">
        <v>99991061</v>
      </c>
      <c r="C11" s="19">
        <v>0</v>
      </c>
      <c r="D11" s="59">
        <v>127833338</v>
      </c>
      <c r="E11" s="60">
        <v>127833338</v>
      </c>
      <c r="F11" s="60">
        <v>7659955</v>
      </c>
      <c r="G11" s="60">
        <v>8725383</v>
      </c>
      <c r="H11" s="60">
        <v>8250719</v>
      </c>
      <c r="I11" s="60">
        <v>24636057</v>
      </c>
      <c r="J11" s="60">
        <v>8314927</v>
      </c>
      <c r="K11" s="60">
        <v>13228028</v>
      </c>
      <c r="L11" s="60">
        <v>8046658</v>
      </c>
      <c r="M11" s="60">
        <v>29589613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54225670</v>
      </c>
      <c r="W11" s="60">
        <v>58826502</v>
      </c>
      <c r="X11" s="60">
        <v>-4600832</v>
      </c>
      <c r="Y11" s="61">
        <v>-7.82</v>
      </c>
      <c r="Z11" s="62">
        <v>127833338</v>
      </c>
    </row>
    <row r="12" spans="1:26" ht="12.75">
      <c r="A12" s="58" t="s">
        <v>38</v>
      </c>
      <c r="B12" s="19">
        <v>9609282</v>
      </c>
      <c r="C12" s="19">
        <v>0</v>
      </c>
      <c r="D12" s="59">
        <v>0</v>
      </c>
      <c r="E12" s="60">
        <v>0</v>
      </c>
      <c r="F12" s="60">
        <v>802334</v>
      </c>
      <c r="G12" s="60">
        <v>802334</v>
      </c>
      <c r="H12" s="60">
        <v>822354</v>
      </c>
      <c r="I12" s="60">
        <v>2427022</v>
      </c>
      <c r="J12" s="60">
        <v>802334</v>
      </c>
      <c r="K12" s="60">
        <v>802334</v>
      </c>
      <c r="L12" s="60">
        <v>802334</v>
      </c>
      <c r="M12" s="60">
        <v>2407002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4834024</v>
      </c>
      <c r="W12" s="60">
        <v>5090502</v>
      </c>
      <c r="X12" s="60">
        <v>-256478</v>
      </c>
      <c r="Y12" s="61">
        <v>-5.04</v>
      </c>
      <c r="Z12" s="62">
        <v>0</v>
      </c>
    </row>
    <row r="13" spans="1:26" ht="12.75">
      <c r="A13" s="58" t="s">
        <v>280</v>
      </c>
      <c r="B13" s="19">
        <v>29234814</v>
      </c>
      <c r="C13" s="19">
        <v>0</v>
      </c>
      <c r="D13" s="59">
        <v>27109254</v>
      </c>
      <c r="E13" s="60">
        <v>27109254</v>
      </c>
      <c r="F13" s="60">
        <v>0</v>
      </c>
      <c r="G13" s="60">
        <v>4637540</v>
      </c>
      <c r="H13" s="60">
        <v>2318786</v>
      </c>
      <c r="I13" s="60">
        <v>6956326</v>
      </c>
      <c r="J13" s="60">
        <v>0</v>
      </c>
      <c r="K13" s="60">
        <v>5164151</v>
      </c>
      <c r="L13" s="60">
        <v>2387987</v>
      </c>
      <c r="M13" s="60">
        <v>7552138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14508464</v>
      </c>
      <c r="W13" s="60">
        <v>13554498</v>
      </c>
      <c r="X13" s="60">
        <v>953966</v>
      </c>
      <c r="Y13" s="61">
        <v>7.04</v>
      </c>
      <c r="Z13" s="62">
        <v>27109254</v>
      </c>
    </row>
    <row r="14" spans="1:26" ht="12.75">
      <c r="A14" s="58" t="s">
        <v>40</v>
      </c>
      <c r="B14" s="19">
        <v>1999967</v>
      </c>
      <c r="C14" s="19">
        <v>0</v>
      </c>
      <c r="D14" s="59">
        <v>0</v>
      </c>
      <c r="E14" s="60">
        <v>0</v>
      </c>
      <c r="F14" s="60">
        <v>0</v>
      </c>
      <c r="G14" s="60">
        <v>170077</v>
      </c>
      <c r="H14" s="60">
        <v>0</v>
      </c>
      <c r="I14" s="60">
        <v>170077</v>
      </c>
      <c r="J14" s="60">
        <v>0</v>
      </c>
      <c r="K14" s="60">
        <v>0</v>
      </c>
      <c r="L14" s="60">
        <v>23596</v>
      </c>
      <c r="M14" s="60">
        <v>23596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193673</v>
      </c>
      <c r="W14" s="60"/>
      <c r="X14" s="60">
        <v>193673</v>
      </c>
      <c r="Y14" s="61">
        <v>0</v>
      </c>
      <c r="Z14" s="62">
        <v>0</v>
      </c>
    </row>
    <row r="15" spans="1:26" ht="12.75">
      <c r="A15" s="58" t="s">
        <v>41</v>
      </c>
      <c r="B15" s="19">
        <v>44636771</v>
      </c>
      <c r="C15" s="19">
        <v>0</v>
      </c>
      <c r="D15" s="59">
        <v>55502407</v>
      </c>
      <c r="E15" s="60">
        <v>55502407</v>
      </c>
      <c r="F15" s="60">
        <v>202995</v>
      </c>
      <c r="G15" s="60">
        <v>6882604</v>
      </c>
      <c r="H15" s="60">
        <v>7479785</v>
      </c>
      <c r="I15" s="60">
        <v>14565384</v>
      </c>
      <c r="J15" s="60">
        <v>3960773</v>
      </c>
      <c r="K15" s="60">
        <v>4292131</v>
      </c>
      <c r="L15" s="60">
        <v>6807770</v>
      </c>
      <c r="M15" s="60">
        <v>15060674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29626058</v>
      </c>
      <c r="W15" s="60">
        <v>27751002</v>
      </c>
      <c r="X15" s="60">
        <v>1875056</v>
      </c>
      <c r="Y15" s="61">
        <v>6.76</v>
      </c>
      <c r="Z15" s="62">
        <v>55502407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250000</v>
      </c>
      <c r="H16" s="60">
        <v>0</v>
      </c>
      <c r="I16" s="60">
        <v>250000</v>
      </c>
      <c r="J16" s="60">
        <v>10500</v>
      </c>
      <c r="K16" s="60">
        <v>8417</v>
      </c>
      <c r="L16" s="60">
        <v>234783</v>
      </c>
      <c r="M16" s="60">
        <v>253700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503700</v>
      </c>
      <c r="W16" s="60"/>
      <c r="X16" s="60">
        <v>503700</v>
      </c>
      <c r="Y16" s="61">
        <v>0</v>
      </c>
      <c r="Z16" s="62">
        <v>0</v>
      </c>
    </row>
    <row r="17" spans="1:26" ht="12.75">
      <c r="A17" s="58" t="s">
        <v>43</v>
      </c>
      <c r="B17" s="19">
        <v>88590508</v>
      </c>
      <c r="C17" s="19">
        <v>0</v>
      </c>
      <c r="D17" s="59">
        <v>89452313</v>
      </c>
      <c r="E17" s="60">
        <v>89452313</v>
      </c>
      <c r="F17" s="60">
        <v>2279068</v>
      </c>
      <c r="G17" s="60">
        <v>5846235</v>
      </c>
      <c r="H17" s="60">
        <v>5954389</v>
      </c>
      <c r="I17" s="60">
        <v>14079692</v>
      </c>
      <c r="J17" s="60">
        <v>755678</v>
      </c>
      <c r="K17" s="60">
        <v>19225578</v>
      </c>
      <c r="L17" s="60">
        <v>12391989</v>
      </c>
      <c r="M17" s="60">
        <v>32373245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46452937</v>
      </c>
      <c r="W17" s="60">
        <v>44725998</v>
      </c>
      <c r="X17" s="60">
        <v>1726939</v>
      </c>
      <c r="Y17" s="61">
        <v>3.86</v>
      </c>
      <c r="Z17" s="62">
        <v>89452313</v>
      </c>
    </row>
    <row r="18" spans="1:26" ht="12.75">
      <c r="A18" s="70" t="s">
        <v>44</v>
      </c>
      <c r="B18" s="71">
        <f>SUM(B11:B17)</f>
        <v>274062403</v>
      </c>
      <c r="C18" s="71">
        <f>SUM(C11:C17)</f>
        <v>0</v>
      </c>
      <c r="D18" s="72">
        <f aca="true" t="shared" si="1" ref="D18:Z18">SUM(D11:D17)</f>
        <v>299897312</v>
      </c>
      <c r="E18" s="73">
        <f t="shared" si="1"/>
        <v>299897312</v>
      </c>
      <c r="F18" s="73">
        <f t="shared" si="1"/>
        <v>10944352</v>
      </c>
      <c r="G18" s="73">
        <f t="shared" si="1"/>
        <v>27314173</v>
      </c>
      <c r="H18" s="73">
        <f t="shared" si="1"/>
        <v>24826033</v>
      </c>
      <c r="I18" s="73">
        <f t="shared" si="1"/>
        <v>63084558</v>
      </c>
      <c r="J18" s="73">
        <f t="shared" si="1"/>
        <v>13844212</v>
      </c>
      <c r="K18" s="73">
        <f t="shared" si="1"/>
        <v>42720639</v>
      </c>
      <c r="L18" s="73">
        <f t="shared" si="1"/>
        <v>30695117</v>
      </c>
      <c r="M18" s="73">
        <f t="shared" si="1"/>
        <v>87259968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150344526</v>
      </c>
      <c r="W18" s="73">
        <f t="shared" si="1"/>
        <v>149948502</v>
      </c>
      <c r="X18" s="73">
        <f t="shared" si="1"/>
        <v>396024</v>
      </c>
      <c r="Y18" s="67">
        <f>+IF(W18&lt;&gt;0,(X18/W18)*100,0)</f>
        <v>0.2641066731030097</v>
      </c>
      <c r="Z18" s="74">
        <f t="shared" si="1"/>
        <v>299897312</v>
      </c>
    </row>
    <row r="19" spans="1:26" ht="12.75">
      <c r="A19" s="70" t="s">
        <v>45</v>
      </c>
      <c r="B19" s="75">
        <f>+B10-B18</f>
        <v>-24592980</v>
      </c>
      <c r="C19" s="75">
        <f>+C10-C18</f>
        <v>0</v>
      </c>
      <c r="D19" s="76">
        <f aca="true" t="shared" si="2" ref="D19:Z19">+D10-D18</f>
        <v>-36943968</v>
      </c>
      <c r="E19" s="77">
        <f t="shared" si="2"/>
        <v>-36943968</v>
      </c>
      <c r="F19" s="77">
        <f t="shared" si="2"/>
        <v>57704074</v>
      </c>
      <c r="G19" s="77">
        <f t="shared" si="2"/>
        <v>-12876355</v>
      </c>
      <c r="H19" s="77">
        <f t="shared" si="2"/>
        <v>-11683174</v>
      </c>
      <c r="I19" s="77">
        <f t="shared" si="2"/>
        <v>33144545</v>
      </c>
      <c r="J19" s="77">
        <f t="shared" si="2"/>
        <v>-15800368</v>
      </c>
      <c r="K19" s="77">
        <f t="shared" si="2"/>
        <v>-29355275</v>
      </c>
      <c r="L19" s="77">
        <f t="shared" si="2"/>
        <v>24488420</v>
      </c>
      <c r="M19" s="77">
        <f t="shared" si="2"/>
        <v>-20667223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12477322</v>
      </c>
      <c r="W19" s="77">
        <f>IF(E10=E18,0,W10-W18)</f>
        <v>1153840</v>
      </c>
      <c r="X19" s="77">
        <f t="shared" si="2"/>
        <v>11323482</v>
      </c>
      <c r="Y19" s="78">
        <f>+IF(W19&lt;&gt;0,(X19/W19)*100,0)</f>
        <v>981.3736739929279</v>
      </c>
      <c r="Z19" s="79">
        <f t="shared" si="2"/>
        <v>-36943968</v>
      </c>
    </row>
    <row r="20" spans="1:26" ht="12.75">
      <c r="A20" s="58" t="s">
        <v>46</v>
      </c>
      <c r="B20" s="19">
        <v>27619620</v>
      </c>
      <c r="C20" s="19">
        <v>0</v>
      </c>
      <c r="D20" s="59">
        <v>38590000</v>
      </c>
      <c r="E20" s="60">
        <v>38590000</v>
      </c>
      <c r="F20" s="60">
        <v>0</v>
      </c>
      <c r="G20" s="60">
        <v>1703744</v>
      </c>
      <c r="H20" s="60">
        <v>2160798</v>
      </c>
      <c r="I20" s="60">
        <v>3864542</v>
      </c>
      <c r="J20" s="60">
        <v>10423420</v>
      </c>
      <c r="K20" s="60">
        <v>12386591</v>
      </c>
      <c r="L20" s="60">
        <v>11349567</v>
      </c>
      <c r="M20" s="60">
        <v>34159578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38024120</v>
      </c>
      <c r="W20" s="60"/>
      <c r="X20" s="60">
        <v>38024120</v>
      </c>
      <c r="Y20" s="61">
        <v>0</v>
      </c>
      <c r="Z20" s="62">
        <v>38590000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26795000</v>
      </c>
      <c r="X21" s="82">
        <v>-26795000</v>
      </c>
      <c r="Y21" s="83">
        <v>-100</v>
      </c>
      <c r="Z21" s="84">
        <v>0</v>
      </c>
    </row>
    <row r="22" spans="1:26" ht="22.5">
      <c r="A22" s="85" t="s">
        <v>282</v>
      </c>
      <c r="B22" s="86">
        <f>SUM(B19:B21)</f>
        <v>3026640</v>
      </c>
      <c r="C22" s="86">
        <f>SUM(C19:C21)</f>
        <v>0</v>
      </c>
      <c r="D22" s="87">
        <f aca="true" t="shared" si="3" ref="D22:Z22">SUM(D19:D21)</f>
        <v>1646032</v>
      </c>
      <c r="E22" s="88">
        <f t="shared" si="3"/>
        <v>1646032</v>
      </c>
      <c r="F22" s="88">
        <f t="shared" si="3"/>
        <v>57704074</v>
      </c>
      <c r="G22" s="88">
        <f t="shared" si="3"/>
        <v>-11172611</v>
      </c>
      <c r="H22" s="88">
        <f t="shared" si="3"/>
        <v>-9522376</v>
      </c>
      <c r="I22" s="88">
        <f t="shared" si="3"/>
        <v>37009087</v>
      </c>
      <c r="J22" s="88">
        <f t="shared" si="3"/>
        <v>-5376948</v>
      </c>
      <c r="K22" s="88">
        <f t="shared" si="3"/>
        <v>-16968684</v>
      </c>
      <c r="L22" s="88">
        <f t="shared" si="3"/>
        <v>35837987</v>
      </c>
      <c r="M22" s="88">
        <f t="shared" si="3"/>
        <v>13492355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50501442</v>
      </c>
      <c r="W22" s="88">
        <f t="shared" si="3"/>
        <v>27948840</v>
      </c>
      <c r="X22" s="88">
        <f t="shared" si="3"/>
        <v>22552602</v>
      </c>
      <c r="Y22" s="89">
        <f>+IF(W22&lt;&gt;0,(X22/W22)*100,0)</f>
        <v>80.69244376510795</v>
      </c>
      <c r="Z22" s="90">
        <f t="shared" si="3"/>
        <v>1646032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3026640</v>
      </c>
      <c r="C24" s="75">
        <f>SUM(C22:C23)</f>
        <v>0</v>
      </c>
      <c r="D24" s="76">
        <f aca="true" t="shared" si="4" ref="D24:Z24">SUM(D22:D23)</f>
        <v>1646032</v>
      </c>
      <c r="E24" s="77">
        <f t="shared" si="4"/>
        <v>1646032</v>
      </c>
      <c r="F24" s="77">
        <f t="shared" si="4"/>
        <v>57704074</v>
      </c>
      <c r="G24" s="77">
        <f t="shared" si="4"/>
        <v>-11172611</v>
      </c>
      <c r="H24" s="77">
        <f t="shared" si="4"/>
        <v>-9522376</v>
      </c>
      <c r="I24" s="77">
        <f t="shared" si="4"/>
        <v>37009087</v>
      </c>
      <c r="J24" s="77">
        <f t="shared" si="4"/>
        <v>-5376948</v>
      </c>
      <c r="K24" s="77">
        <f t="shared" si="4"/>
        <v>-16968684</v>
      </c>
      <c r="L24" s="77">
        <f t="shared" si="4"/>
        <v>35837987</v>
      </c>
      <c r="M24" s="77">
        <f t="shared" si="4"/>
        <v>13492355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50501442</v>
      </c>
      <c r="W24" s="77">
        <f t="shared" si="4"/>
        <v>27948840</v>
      </c>
      <c r="X24" s="77">
        <f t="shared" si="4"/>
        <v>22552602</v>
      </c>
      <c r="Y24" s="78">
        <f>+IF(W24&lt;&gt;0,(X24/W24)*100,0)</f>
        <v>80.69244376510795</v>
      </c>
      <c r="Z24" s="79">
        <f t="shared" si="4"/>
        <v>1646032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36309295</v>
      </c>
      <c r="C27" s="22">
        <v>0</v>
      </c>
      <c r="D27" s="99">
        <v>39537208</v>
      </c>
      <c r="E27" s="100">
        <v>39537208</v>
      </c>
      <c r="F27" s="100">
        <v>1042655</v>
      </c>
      <c r="G27" s="100">
        <v>1698514</v>
      </c>
      <c r="H27" s="100">
        <v>83303</v>
      </c>
      <c r="I27" s="100">
        <v>2824472</v>
      </c>
      <c r="J27" s="100">
        <v>3478770</v>
      </c>
      <c r="K27" s="100">
        <v>6431387</v>
      </c>
      <c r="L27" s="100">
        <v>10662383</v>
      </c>
      <c r="M27" s="100">
        <v>20572540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23397012</v>
      </c>
      <c r="W27" s="100">
        <v>19768604</v>
      </c>
      <c r="X27" s="100">
        <v>3628408</v>
      </c>
      <c r="Y27" s="101">
        <v>18.35</v>
      </c>
      <c r="Z27" s="102">
        <v>39537208</v>
      </c>
    </row>
    <row r="28" spans="1:26" ht="12.75">
      <c r="A28" s="103" t="s">
        <v>46</v>
      </c>
      <c r="B28" s="19">
        <v>32349963</v>
      </c>
      <c r="C28" s="19">
        <v>0</v>
      </c>
      <c r="D28" s="59">
        <v>38590208</v>
      </c>
      <c r="E28" s="60">
        <v>38590208</v>
      </c>
      <c r="F28" s="60">
        <v>1042655</v>
      </c>
      <c r="G28" s="60">
        <v>1698514</v>
      </c>
      <c r="H28" s="60">
        <v>83303</v>
      </c>
      <c r="I28" s="60">
        <v>2824472</v>
      </c>
      <c r="J28" s="60">
        <v>3478770</v>
      </c>
      <c r="K28" s="60">
        <v>6431387</v>
      </c>
      <c r="L28" s="60">
        <v>10662383</v>
      </c>
      <c r="M28" s="60">
        <v>20572540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23397012</v>
      </c>
      <c r="W28" s="60">
        <v>19295104</v>
      </c>
      <c r="X28" s="60">
        <v>4101908</v>
      </c>
      <c r="Y28" s="61">
        <v>21.26</v>
      </c>
      <c r="Z28" s="62">
        <v>38590208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3959332</v>
      </c>
      <c r="C31" s="19">
        <v>0</v>
      </c>
      <c r="D31" s="59">
        <v>947000</v>
      </c>
      <c r="E31" s="60">
        <v>947000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473500</v>
      </c>
      <c r="X31" s="60">
        <v>-473500</v>
      </c>
      <c r="Y31" s="61">
        <v>-100</v>
      </c>
      <c r="Z31" s="62">
        <v>947000</v>
      </c>
    </row>
    <row r="32" spans="1:26" ht="12.75">
      <c r="A32" s="70" t="s">
        <v>54</v>
      </c>
      <c r="B32" s="22">
        <f>SUM(B28:B31)</f>
        <v>36309295</v>
      </c>
      <c r="C32" s="22">
        <f>SUM(C28:C31)</f>
        <v>0</v>
      </c>
      <c r="D32" s="99">
        <f aca="true" t="shared" si="5" ref="D32:Z32">SUM(D28:D31)</f>
        <v>39537208</v>
      </c>
      <c r="E32" s="100">
        <f t="shared" si="5"/>
        <v>39537208</v>
      </c>
      <c r="F32" s="100">
        <f t="shared" si="5"/>
        <v>1042655</v>
      </c>
      <c r="G32" s="100">
        <f t="shared" si="5"/>
        <v>1698514</v>
      </c>
      <c r="H32" s="100">
        <f t="shared" si="5"/>
        <v>83303</v>
      </c>
      <c r="I32" s="100">
        <f t="shared" si="5"/>
        <v>2824472</v>
      </c>
      <c r="J32" s="100">
        <f t="shared" si="5"/>
        <v>3478770</v>
      </c>
      <c r="K32" s="100">
        <f t="shared" si="5"/>
        <v>6431387</v>
      </c>
      <c r="L32" s="100">
        <f t="shared" si="5"/>
        <v>10662383</v>
      </c>
      <c r="M32" s="100">
        <f t="shared" si="5"/>
        <v>20572540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23397012</v>
      </c>
      <c r="W32" s="100">
        <f t="shared" si="5"/>
        <v>19768604</v>
      </c>
      <c r="X32" s="100">
        <f t="shared" si="5"/>
        <v>3628408</v>
      </c>
      <c r="Y32" s="101">
        <f>+IF(W32&lt;&gt;0,(X32/W32)*100,0)</f>
        <v>18.354396698927246</v>
      </c>
      <c r="Z32" s="102">
        <f t="shared" si="5"/>
        <v>39537208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61145360</v>
      </c>
      <c r="C35" s="19">
        <v>0</v>
      </c>
      <c r="D35" s="59">
        <v>50225113</v>
      </c>
      <c r="E35" s="60">
        <v>50225113</v>
      </c>
      <c r="F35" s="60">
        <v>90466952</v>
      </c>
      <c r="G35" s="60">
        <v>111393752</v>
      </c>
      <c r="H35" s="60">
        <v>81088844</v>
      </c>
      <c r="I35" s="60">
        <v>81088844</v>
      </c>
      <c r="J35" s="60">
        <v>78953077</v>
      </c>
      <c r="K35" s="60">
        <v>46044262</v>
      </c>
      <c r="L35" s="60">
        <v>95983377</v>
      </c>
      <c r="M35" s="60">
        <v>95983377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95983377</v>
      </c>
      <c r="W35" s="60">
        <v>25112557</v>
      </c>
      <c r="X35" s="60">
        <v>70870820</v>
      </c>
      <c r="Y35" s="61">
        <v>282.21</v>
      </c>
      <c r="Z35" s="62">
        <v>50225113</v>
      </c>
    </row>
    <row r="36" spans="1:26" ht="12.75">
      <c r="A36" s="58" t="s">
        <v>57</v>
      </c>
      <c r="B36" s="19">
        <v>602330216</v>
      </c>
      <c r="C36" s="19">
        <v>0</v>
      </c>
      <c r="D36" s="59">
        <v>518861344</v>
      </c>
      <c r="E36" s="60">
        <v>518861344</v>
      </c>
      <c r="F36" s="60">
        <v>77068225</v>
      </c>
      <c r="G36" s="60">
        <v>57095086</v>
      </c>
      <c r="H36" s="60">
        <v>597157678</v>
      </c>
      <c r="I36" s="60">
        <v>597157678</v>
      </c>
      <c r="J36" s="60">
        <v>600636548</v>
      </c>
      <c r="K36" s="60">
        <v>599695005</v>
      </c>
      <c r="L36" s="60">
        <v>609561086</v>
      </c>
      <c r="M36" s="60">
        <v>609561086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609561086</v>
      </c>
      <c r="W36" s="60">
        <v>259430672</v>
      </c>
      <c r="X36" s="60">
        <v>350130414</v>
      </c>
      <c r="Y36" s="61">
        <v>134.96</v>
      </c>
      <c r="Z36" s="62">
        <v>518861344</v>
      </c>
    </row>
    <row r="37" spans="1:26" ht="12.75">
      <c r="A37" s="58" t="s">
        <v>58</v>
      </c>
      <c r="B37" s="19">
        <v>69186436</v>
      </c>
      <c r="C37" s="19">
        <v>0</v>
      </c>
      <c r="D37" s="59">
        <v>48579527</v>
      </c>
      <c r="E37" s="60">
        <v>48579527</v>
      </c>
      <c r="F37" s="60">
        <v>44649902</v>
      </c>
      <c r="G37" s="60">
        <v>43688473</v>
      </c>
      <c r="H37" s="60">
        <v>46948298</v>
      </c>
      <c r="I37" s="60">
        <v>46948298</v>
      </c>
      <c r="J37" s="60">
        <v>53668348</v>
      </c>
      <c r="K37" s="60">
        <v>37525386</v>
      </c>
      <c r="L37" s="60">
        <v>61492858</v>
      </c>
      <c r="M37" s="60">
        <v>61492858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61492858</v>
      </c>
      <c r="W37" s="60">
        <v>24289764</v>
      </c>
      <c r="X37" s="60">
        <v>37203094</v>
      </c>
      <c r="Y37" s="61">
        <v>153.16</v>
      </c>
      <c r="Z37" s="62">
        <v>48579527</v>
      </c>
    </row>
    <row r="38" spans="1:26" ht="12.75">
      <c r="A38" s="58" t="s">
        <v>59</v>
      </c>
      <c r="B38" s="19">
        <v>18940475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18940475</v>
      </c>
      <c r="I38" s="60">
        <v>18940475</v>
      </c>
      <c r="J38" s="60">
        <v>18940475</v>
      </c>
      <c r="K38" s="60">
        <v>18940475</v>
      </c>
      <c r="L38" s="60">
        <v>18940475</v>
      </c>
      <c r="M38" s="60">
        <v>18940475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18940475</v>
      </c>
      <c r="W38" s="60"/>
      <c r="X38" s="60">
        <v>18940475</v>
      </c>
      <c r="Y38" s="61">
        <v>0</v>
      </c>
      <c r="Z38" s="62">
        <v>0</v>
      </c>
    </row>
    <row r="39" spans="1:26" ht="12.75">
      <c r="A39" s="58" t="s">
        <v>60</v>
      </c>
      <c r="B39" s="19">
        <v>575348665</v>
      </c>
      <c r="C39" s="19">
        <v>0</v>
      </c>
      <c r="D39" s="59">
        <v>520506930</v>
      </c>
      <c r="E39" s="60">
        <v>520506930</v>
      </c>
      <c r="F39" s="60">
        <v>122885275</v>
      </c>
      <c r="G39" s="60">
        <v>124800365</v>
      </c>
      <c r="H39" s="60">
        <v>612357749</v>
      </c>
      <c r="I39" s="60">
        <v>612357749</v>
      </c>
      <c r="J39" s="60">
        <v>606980802</v>
      </c>
      <c r="K39" s="60">
        <v>589273406</v>
      </c>
      <c r="L39" s="60">
        <v>625111130</v>
      </c>
      <c r="M39" s="60">
        <v>625111130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625111130</v>
      </c>
      <c r="W39" s="60">
        <v>260253465</v>
      </c>
      <c r="X39" s="60">
        <v>364857665</v>
      </c>
      <c r="Y39" s="61">
        <v>140.19</v>
      </c>
      <c r="Z39" s="62">
        <v>520506930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44522251</v>
      </c>
      <c r="C42" s="19">
        <v>0</v>
      </c>
      <c r="D42" s="59">
        <v>-9356741</v>
      </c>
      <c r="E42" s="60">
        <v>-9356741</v>
      </c>
      <c r="F42" s="60">
        <v>61021500</v>
      </c>
      <c r="G42" s="60">
        <v>-6120538</v>
      </c>
      <c r="H42" s="60">
        <v>-7569097</v>
      </c>
      <c r="I42" s="60">
        <v>47331865</v>
      </c>
      <c r="J42" s="60">
        <v>-6319243</v>
      </c>
      <c r="K42" s="60">
        <v>-13805209</v>
      </c>
      <c r="L42" s="60">
        <v>38209293</v>
      </c>
      <c r="M42" s="60">
        <v>18084841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65416706</v>
      </c>
      <c r="W42" s="60"/>
      <c r="X42" s="60">
        <v>65416706</v>
      </c>
      <c r="Y42" s="61">
        <v>0</v>
      </c>
      <c r="Z42" s="62">
        <v>-9356741</v>
      </c>
    </row>
    <row r="43" spans="1:26" ht="12.75">
      <c r="A43" s="58" t="s">
        <v>63</v>
      </c>
      <c r="B43" s="19">
        <v>-42749652</v>
      </c>
      <c r="C43" s="19">
        <v>0</v>
      </c>
      <c r="D43" s="59">
        <v>-38590000</v>
      </c>
      <c r="E43" s="60">
        <v>-38590000</v>
      </c>
      <c r="F43" s="60">
        <v>-34234268</v>
      </c>
      <c r="G43" s="60">
        <v>1254922</v>
      </c>
      <c r="H43" s="60">
        <v>-13472806</v>
      </c>
      <c r="I43" s="60">
        <v>-46452152</v>
      </c>
      <c r="J43" s="60">
        <v>-8389635</v>
      </c>
      <c r="K43" s="60">
        <v>12681967</v>
      </c>
      <c r="L43" s="60">
        <v>-20348398</v>
      </c>
      <c r="M43" s="60">
        <v>-16056066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-62508218</v>
      </c>
      <c r="W43" s="60"/>
      <c r="X43" s="60">
        <v>-62508218</v>
      </c>
      <c r="Y43" s="61">
        <v>0</v>
      </c>
      <c r="Z43" s="62">
        <v>-38590000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4859243</v>
      </c>
      <c r="G44" s="60">
        <v>0</v>
      </c>
      <c r="H44" s="60">
        <v>25125</v>
      </c>
      <c r="I44" s="60">
        <v>4884368</v>
      </c>
      <c r="J44" s="60">
        <v>-4961</v>
      </c>
      <c r="K44" s="60">
        <v>19446</v>
      </c>
      <c r="L44" s="60">
        <v>6350</v>
      </c>
      <c r="M44" s="60">
        <v>20835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4905203</v>
      </c>
      <c r="W44" s="60"/>
      <c r="X44" s="60">
        <v>4905203</v>
      </c>
      <c r="Y44" s="61">
        <v>0</v>
      </c>
      <c r="Z44" s="62">
        <v>0</v>
      </c>
    </row>
    <row r="45" spans="1:26" ht="12.75">
      <c r="A45" s="70" t="s">
        <v>65</v>
      </c>
      <c r="B45" s="22">
        <v>13748182</v>
      </c>
      <c r="C45" s="22">
        <v>0</v>
      </c>
      <c r="D45" s="99">
        <v>-5274348</v>
      </c>
      <c r="E45" s="100">
        <v>-5274348</v>
      </c>
      <c r="F45" s="100">
        <v>45338408</v>
      </c>
      <c r="G45" s="100">
        <v>40472792</v>
      </c>
      <c r="H45" s="100">
        <v>19456014</v>
      </c>
      <c r="I45" s="100">
        <v>19456014</v>
      </c>
      <c r="J45" s="100">
        <v>4742175</v>
      </c>
      <c r="K45" s="100">
        <v>3638379</v>
      </c>
      <c r="L45" s="100">
        <v>21505624</v>
      </c>
      <c r="M45" s="100">
        <v>21505624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21505624</v>
      </c>
      <c r="W45" s="100">
        <v>42672393</v>
      </c>
      <c r="X45" s="100">
        <v>-21166769</v>
      </c>
      <c r="Y45" s="101">
        <v>-49.6</v>
      </c>
      <c r="Z45" s="102">
        <v>-5274348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7470134</v>
      </c>
      <c r="C49" s="52">
        <v>0</v>
      </c>
      <c r="D49" s="129">
        <v>4141061</v>
      </c>
      <c r="E49" s="54">
        <v>2100755</v>
      </c>
      <c r="F49" s="54">
        <v>0</v>
      </c>
      <c r="G49" s="54">
        <v>0</v>
      </c>
      <c r="H49" s="54">
        <v>0</v>
      </c>
      <c r="I49" s="54">
        <v>-146978</v>
      </c>
      <c r="J49" s="54">
        <v>0</v>
      </c>
      <c r="K49" s="54">
        <v>0</v>
      </c>
      <c r="L49" s="54">
        <v>0</v>
      </c>
      <c r="M49" s="54">
        <v>1707896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2536488</v>
      </c>
      <c r="W49" s="54">
        <v>10431793</v>
      </c>
      <c r="X49" s="54">
        <v>39497813</v>
      </c>
      <c r="Y49" s="54">
        <v>67738962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3622030</v>
      </c>
      <c r="C51" s="52">
        <v>0</v>
      </c>
      <c r="D51" s="129">
        <v>-293888</v>
      </c>
      <c r="E51" s="54">
        <v>96068</v>
      </c>
      <c r="F51" s="54">
        <v>0</v>
      </c>
      <c r="G51" s="54">
        <v>0</v>
      </c>
      <c r="H51" s="54">
        <v>0</v>
      </c>
      <c r="I51" s="54">
        <v>-80000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601</v>
      </c>
      <c r="W51" s="54">
        <v>10663346</v>
      </c>
      <c r="X51" s="54">
        <v>0</v>
      </c>
      <c r="Y51" s="54">
        <v>14008157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92.54016152553875</v>
      </c>
      <c r="C58" s="5">
        <f>IF(C67=0,0,+(C76/C67)*100)</f>
        <v>0</v>
      </c>
      <c r="D58" s="6">
        <f aca="true" t="shared" si="6" ref="D58:Z58">IF(D67=0,0,+(D76/D67)*100)</f>
        <v>92.87789699933542</v>
      </c>
      <c r="E58" s="7">
        <f t="shared" si="6"/>
        <v>92.87789699933542</v>
      </c>
      <c r="F58" s="7">
        <f t="shared" si="6"/>
        <v>94.66807108110771</v>
      </c>
      <c r="G58" s="7">
        <f t="shared" si="6"/>
        <v>100</v>
      </c>
      <c r="H58" s="7">
        <f t="shared" si="6"/>
        <v>92.71951183376126</v>
      </c>
      <c r="I58" s="7">
        <f t="shared" si="6"/>
        <v>95.83365048954276</v>
      </c>
      <c r="J58" s="7">
        <f t="shared" si="6"/>
        <v>126.5400066518669</v>
      </c>
      <c r="K58" s="7">
        <f t="shared" si="6"/>
        <v>92.9829834333028</v>
      </c>
      <c r="L58" s="7">
        <f t="shared" si="6"/>
        <v>100</v>
      </c>
      <c r="M58" s="7">
        <f t="shared" si="6"/>
        <v>91.61015710314115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94.6143726584368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92.87789699933542</v>
      </c>
    </row>
    <row r="59" spans="1:26" ht="12.75">
      <c r="A59" s="37" t="s">
        <v>31</v>
      </c>
      <c r="B59" s="9">
        <f aca="true" t="shared" si="7" ref="B59:Z66">IF(B68=0,0,+(B77/B68)*100)</f>
        <v>106.0692208651648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2.75">
      <c r="A60" s="38" t="s">
        <v>32</v>
      </c>
      <c r="B60" s="12">
        <f t="shared" si="7"/>
        <v>86.78031273612146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87.08143365999867</v>
      </c>
      <c r="G60" s="13">
        <f t="shared" si="7"/>
        <v>100</v>
      </c>
      <c r="H60" s="13">
        <f t="shared" si="7"/>
        <v>88.63694053352297</v>
      </c>
      <c r="I60" s="13">
        <f t="shared" si="7"/>
        <v>92.5205475040353</v>
      </c>
      <c r="J60" s="13">
        <f t="shared" si="7"/>
        <v>88.65599224546365</v>
      </c>
      <c r="K60" s="13">
        <f t="shared" si="7"/>
        <v>89.33507479976794</v>
      </c>
      <c r="L60" s="13">
        <f t="shared" si="7"/>
        <v>100</v>
      </c>
      <c r="M60" s="13">
        <f t="shared" si="7"/>
        <v>92.48072932784798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92.50063237032397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85.07891997041138</v>
      </c>
      <c r="C61" s="12">
        <f t="shared" si="7"/>
        <v>0</v>
      </c>
      <c r="D61" s="3">
        <f t="shared" si="7"/>
        <v>111.68952289738657</v>
      </c>
      <c r="E61" s="13">
        <f t="shared" si="7"/>
        <v>111.68952289738657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113.52676811535862</v>
      </c>
      <c r="M61" s="13">
        <f t="shared" si="7"/>
        <v>104.24442166374452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102.1209713313512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111.68952289738657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100</v>
      </c>
      <c r="H64" s="13">
        <f t="shared" si="7"/>
        <v>0</v>
      </c>
      <c r="I64" s="13">
        <f t="shared" si="7"/>
        <v>32.781486940000356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16.270470781710213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100</v>
      </c>
      <c r="H66" s="16">
        <f t="shared" si="7"/>
        <v>100</v>
      </c>
      <c r="I66" s="16">
        <f t="shared" si="7"/>
        <v>67.96950672481368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84.21684559976302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113345296</v>
      </c>
      <c r="C67" s="24"/>
      <c r="D67" s="25">
        <v>135597028</v>
      </c>
      <c r="E67" s="26">
        <v>135597028</v>
      </c>
      <c r="F67" s="26">
        <v>20807723</v>
      </c>
      <c r="G67" s="26">
        <v>13565185</v>
      </c>
      <c r="H67" s="26">
        <v>10360569</v>
      </c>
      <c r="I67" s="26">
        <v>44733477</v>
      </c>
      <c r="J67" s="26">
        <v>-2865361</v>
      </c>
      <c r="K67" s="26">
        <v>10869819</v>
      </c>
      <c r="L67" s="26">
        <v>10150876</v>
      </c>
      <c r="M67" s="26">
        <v>18155334</v>
      </c>
      <c r="N67" s="26"/>
      <c r="O67" s="26"/>
      <c r="P67" s="26"/>
      <c r="Q67" s="26"/>
      <c r="R67" s="26"/>
      <c r="S67" s="26"/>
      <c r="T67" s="26"/>
      <c r="U67" s="26"/>
      <c r="V67" s="26">
        <v>62888811</v>
      </c>
      <c r="W67" s="26">
        <v>67799004</v>
      </c>
      <c r="X67" s="26"/>
      <c r="Y67" s="25"/>
      <c r="Z67" s="27">
        <v>135597028</v>
      </c>
    </row>
    <row r="68" spans="1:26" ht="12.75" hidden="1">
      <c r="A68" s="37" t="s">
        <v>31</v>
      </c>
      <c r="B68" s="19">
        <v>37490430</v>
      </c>
      <c r="C68" s="19"/>
      <c r="D68" s="20">
        <v>39703515</v>
      </c>
      <c r="E68" s="21">
        <v>39703515</v>
      </c>
      <c r="F68" s="21">
        <v>14575817</v>
      </c>
      <c r="G68" s="21">
        <v>5459687</v>
      </c>
      <c r="H68" s="21">
        <v>3361678</v>
      </c>
      <c r="I68" s="21">
        <v>23397182</v>
      </c>
      <c r="J68" s="21">
        <v>-9944282</v>
      </c>
      <c r="K68" s="21">
        <v>3357322</v>
      </c>
      <c r="L68" s="21">
        <v>3361606</v>
      </c>
      <c r="M68" s="21">
        <v>-3225354</v>
      </c>
      <c r="N68" s="21"/>
      <c r="O68" s="21"/>
      <c r="P68" s="21"/>
      <c r="Q68" s="21"/>
      <c r="R68" s="21"/>
      <c r="S68" s="21"/>
      <c r="T68" s="21"/>
      <c r="U68" s="21"/>
      <c r="V68" s="21">
        <v>20171828</v>
      </c>
      <c r="W68" s="21">
        <v>19852002</v>
      </c>
      <c r="X68" s="21"/>
      <c r="Y68" s="20"/>
      <c r="Z68" s="23">
        <v>39703515</v>
      </c>
    </row>
    <row r="69" spans="1:26" ht="12.75" hidden="1">
      <c r="A69" s="38" t="s">
        <v>32</v>
      </c>
      <c r="B69" s="19">
        <v>75044801</v>
      </c>
      <c r="C69" s="19"/>
      <c r="D69" s="20">
        <v>86236153</v>
      </c>
      <c r="E69" s="21">
        <v>86236153</v>
      </c>
      <c r="F69" s="21">
        <v>5882371</v>
      </c>
      <c r="G69" s="21">
        <v>7724490</v>
      </c>
      <c r="H69" s="21">
        <v>6638177</v>
      </c>
      <c r="I69" s="21">
        <v>20245038</v>
      </c>
      <c r="J69" s="21">
        <v>6703689</v>
      </c>
      <c r="K69" s="21">
        <v>7151827</v>
      </c>
      <c r="L69" s="21">
        <v>6401821</v>
      </c>
      <c r="M69" s="21">
        <v>20257337</v>
      </c>
      <c r="N69" s="21"/>
      <c r="O69" s="21"/>
      <c r="P69" s="21"/>
      <c r="Q69" s="21"/>
      <c r="R69" s="21"/>
      <c r="S69" s="21"/>
      <c r="T69" s="21"/>
      <c r="U69" s="21"/>
      <c r="V69" s="21">
        <v>40502375</v>
      </c>
      <c r="W69" s="21">
        <v>43118502</v>
      </c>
      <c r="X69" s="21"/>
      <c r="Y69" s="20"/>
      <c r="Z69" s="23">
        <v>86236153</v>
      </c>
    </row>
    <row r="70" spans="1:26" ht="12.75" hidden="1">
      <c r="A70" s="39" t="s">
        <v>103</v>
      </c>
      <c r="B70" s="19">
        <v>66487734</v>
      </c>
      <c r="C70" s="19"/>
      <c r="D70" s="20">
        <v>77210602</v>
      </c>
      <c r="E70" s="21">
        <v>77210602</v>
      </c>
      <c r="F70" s="21">
        <v>5122453</v>
      </c>
      <c r="G70" s="21">
        <v>6986028</v>
      </c>
      <c r="H70" s="21">
        <v>5883877</v>
      </c>
      <c r="I70" s="21">
        <v>17992358</v>
      </c>
      <c r="J70" s="21">
        <v>5943222</v>
      </c>
      <c r="K70" s="21">
        <v>6389090</v>
      </c>
      <c r="L70" s="21">
        <v>5639041</v>
      </c>
      <c r="M70" s="21">
        <v>17971353</v>
      </c>
      <c r="N70" s="21"/>
      <c r="O70" s="21"/>
      <c r="P70" s="21"/>
      <c r="Q70" s="21"/>
      <c r="R70" s="21"/>
      <c r="S70" s="21"/>
      <c r="T70" s="21"/>
      <c r="U70" s="21"/>
      <c r="V70" s="21">
        <v>35963711</v>
      </c>
      <c r="W70" s="21">
        <v>38605500</v>
      </c>
      <c r="X70" s="21"/>
      <c r="Y70" s="20"/>
      <c r="Z70" s="23">
        <v>77210602</v>
      </c>
    </row>
    <row r="71" spans="1:26" ht="12.75" hidden="1">
      <c r="A71" s="39" t="s">
        <v>104</v>
      </c>
      <c r="B71" s="19"/>
      <c r="C71" s="19"/>
      <c r="D71" s="20">
        <v>9025551</v>
      </c>
      <c r="E71" s="21">
        <v>9025551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>
        <v>9025551</v>
      </c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8557067</v>
      </c>
      <c r="C73" s="19"/>
      <c r="D73" s="20"/>
      <c r="E73" s="21"/>
      <c r="F73" s="21">
        <v>759918</v>
      </c>
      <c r="G73" s="21">
        <v>738462</v>
      </c>
      <c r="H73" s="21">
        <v>754300</v>
      </c>
      <c r="I73" s="21">
        <v>2252680</v>
      </c>
      <c r="J73" s="21">
        <v>760467</v>
      </c>
      <c r="K73" s="21">
        <v>762737</v>
      </c>
      <c r="L73" s="21">
        <v>762780</v>
      </c>
      <c r="M73" s="21">
        <v>2285984</v>
      </c>
      <c r="N73" s="21"/>
      <c r="O73" s="21"/>
      <c r="P73" s="21"/>
      <c r="Q73" s="21"/>
      <c r="R73" s="21"/>
      <c r="S73" s="21"/>
      <c r="T73" s="21"/>
      <c r="U73" s="21"/>
      <c r="V73" s="21">
        <v>4538664</v>
      </c>
      <c r="W73" s="21">
        <v>4513002</v>
      </c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810065</v>
      </c>
      <c r="C75" s="28"/>
      <c r="D75" s="29">
        <v>9657360</v>
      </c>
      <c r="E75" s="30">
        <v>9657360</v>
      </c>
      <c r="F75" s="30">
        <v>349535</v>
      </c>
      <c r="G75" s="30">
        <v>381008</v>
      </c>
      <c r="H75" s="30">
        <v>360714</v>
      </c>
      <c r="I75" s="30">
        <v>1091257</v>
      </c>
      <c r="J75" s="30">
        <v>375232</v>
      </c>
      <c r="K75" s="30">
        <v>360670</v>
      </c>
      <c r="L75" s="30">
        <v>387449</v>
      </c>
      <c r="M75" s="30">
        <v>1123351</v>
      </c>
      <c r="N75" s="30"/>
      <c r="O75" s="30"/>
      <c r="P75" s="30"/>
      <c r="Q75" s="30"/>
      <c r="R75" s="30"/>
      <c r="S75" s="30"/>
      <c r="T75" s="30"/>
      <c r="U75" s="30"/>
      <c r="V75" s="30">
        <v>2214608</v>
      </c>
      <c r="W75" s="30">
        <v>4828500</v>
      </c>
      <c r="X75" s="30"/>
      <c r="Y75" s="29"/>
      <c r="Z75" s="31">
        <v>9657360</v>
      </c>
    </row>
    <row r="76" spans="1:26" ht="12.75" hidden="1">
      <c r="A76" s="42" t="s">
        <v>288</v>
      </c>
      <c r="B76" s="32">
        <v>104889920</v>
      </c>
      <c r="C76" s="32"/>
      <c r="D76" s="33">
        <v>125939668</v>
      </c>
      <c r="E76" s="34">
        <v>125939668</v>
      </c>
      <c r="F76" s="34">
        <v>19698270</v>
      </c>
      <c r="G76" s="34">
        <v>13565185</v>
      </c>
      <c r="H76" s="34">
        <v>9606269</v>
      </c>
      <c r="I76" s="34">
        <v>42869724</v>
      </c>
      <c r="J76" s="34">
        <v>-3625828</v>
      </c>
      <c r="K76" s="34">
        <v>10107082</v>
      </c>
      <c r="L76" s="34">
        <v>10150876</v>
      </c>
      <c r="M76" s="34">
        <v>16632130</v>
      </c>
      <c r="N76" s="34"/>
      <c r="O76" s="34"/>
      <c r="P76" s="34"/>
      <c r="Q76" s="34"/>
      <c r="R76" s="34"/>
      <c r="S76" s="34"/>
      <c r="T76" s="34"/>
      <c r="U76" s="34"/>
      <c r="V76" s="34">
        <v>59501854</v>
      </c>
      <c r="W76" s="34"/>
      <c r="X76" s="34"/>
      <c r="Y76" s="33"/>
      <c r="Z76" s="35">
        <v>125939668</v>
      </c>
    </row>
    <row r="77" spans="1:26" ht="12.75" hidden="1">
      <c r="A77" s="37" t="s">
        <v>31</v>
      </c>
      <c r="B77" s="19">
        <v>39765807</v>
      </c>
      <c r="C77" s="19"/>
      <c r="D77" s="20">
        <v>39703515</v>
      </c>
      <c r="E77" s="21">
        <v>39703515</v>
      </c>
      <c r="F77" s="21">
        <v>14575817</v>
      </c>
      <c r="G77" s="21">
        <v>5459687</v>
      </c>
      <c r="H77" s="21">
        <v>3361678</v>
      </c>
      <c r="I77" s="21">
        <v>23397182</v>
      </c>
      <c r="J77" s="21">
        <v>-9944282</v>
      </c>
      <c r="K77" s="21">
        <v>3357322</v>
      </c>
      <c r="L77" s="21">
        <v>3361606</v>
      </c>
      <c r="M77" s="21">
        <v>-3225354</v>
      </c>
      <c r="N77" s="21"/>
      <c r="O77" s="21"/>
      <c r="P77" s="21"/>
      <c r="Q77" s="21"/>
      <c r="R77" s="21"/>
      <c r="S77" s="21"/>
      <c r="T77" s="21"/>
      <c r="U77" s="21"/>
      <c r="V77" s="21">
        <v>20171828</v>
      </c>
      <c r="W77" s="21"/>
      <c r="X77" s="21"/>
      <c r="Y77" s="20"/>
      <c r="Z77" s="23">
        <v>39703515</v>
      </c>
    </row>
    <row r="78" spans="1:26" ht="12.75" hidden="1">
      <c r="A78" s="38" t="s">
        <v>32</v>
      </c>
      <c r="B78" s="19">
        <v>65124113</v>
      </c>
      <c r="C78" s="19"/>
      <c r="D78" s="20">
        <v>86236153</v>
      </c>
      <c r="E78" s="21">
        <v>86236153</v>
      </c>
      <c r="F78" s="21">
        <v>5122453</v>
      </c>
      <c r="G78" s="21">
        <v>7724490</v>
      </c>
      <c r="H78" s="21">
        <v>5883877</v>
      </c>
      <c r="I78" s="21">
        <v>18730820</v>
      </c>
      <c r="J78" s="21">
        <v>5943222</v>
      </c>
      <c r="K78" s="21">
        <v>6389090</v>
      </c>
      <c r="L78" s="21">
        <v>6401821</v>
      </c>
      <c r="M78" s="21">
        <v>18734133</v>
      </c>
      <c r="N78" s="21"/>
      <c r="O78" s="21"/>
      <c r="P78" s="21"/>
      <c r="Q78" s="21"/>
      <c r="R78" s="21"/>
      <c r="S78" s="21"/>
      <c r="T78" s="21"/>
      <c r="U78" s="21"/>
      <c r="V78" s="21">
        <v>37464953</v>
      </c>
      <c r="W78" s="21"/>
      <c r="X78" s="21"/>
      <c r="Y78" s="20"/>
      <c r="Z78" s="23">
        <v>86236153</v>
      </c>
    </row>
    <row r="79" spans="1:26" ht="12.75" hidden="1">
      <c r="A79" s="39" t="s">
        <v>103</v>
      </c>
      <c r="B79" s="19">
        <v>56567046</v>
      </c>
      <c r="C79" s="19"/>
      <c r="D79" s="20">
        <v>86236153</v>
      </c>
      <c r="E79" s="21">
        <v>86236153</v>
      </c>
      <c r="F79" s="21">
        <v>5122453</v>
      </c>
      <c r="G79" s="21">
        <v>6986028</v>
      </c>
      <c r="H79" s="21">
        <v>5883877</v>
      </c>
      <c r="I79" s="21">
        <v>17992358</v>
      </c>
      <c r="J79" s="21">
        <v>5943222</v>
      </c>
      <c r="K79" s="21">
        <v>6389090</v>
      </c>
      <c r="L79" s="21">
        <v>6401821</v>
      </c>
      <c r="M79" s="21">
        <v>18734133</v>
      </c>
      <c r="N79" s="21"/>
      <c r="O79" s="21"/>
      <c r="P79" s="21"/>
      <c r="Q79" s="21"/>
      <c r="R79" s="21"/>
      <c r="S79" s="21"/>
      <c r="T79" s="21"/>
      <c r="U79" s="21"/>
      <c r="V79" s="21">
        <v>36726491</v>
      </c>
      <c r="W79" s="21"/>
      <c r="X79" s="21"/>
      <c r="Y79" s="20"/>
      <c r="Z79" s="23">
        <v>86236153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8557067</v>
      </c>
      <c r="C82" s="19"/>
      <c r="D82" s="20"/>
      <c r="E82" s="21"/>
      <c r="F82" s="21"/>
      <c r="G82" s="21">
        <v>738462</v>
      </c>
      <c r="H82" s="21"/>
      <c r="I82" s="21">
        <v>738462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738462</v>
      </c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>
        <v>381008</v>
      </c>
      <c r="H84" s="30">
        <v>360714</v>
      </c>
      <c r="I84" s="30">
        <v>741722</v>
      </c>
      <c r="J84" s="30">
        <v>375232</v>
      </c>
      <c r="K84" s="30">
        <v>360670</v>
      </c>
      <c r="L84" s="30">
        <v>387449</v>
      </c>
      <c r="M84" s="30">
        <v>1123351</v>
      </c>
      <c r="N84" s="30"/>
      <c r="O84" s="30"/>
      <c r="P84" s="30"/>
      <c r="Q84" s="30"/>
      <c r="R84" s="30"/>
      <c r="S84" s="30"/>
      <c r="T84" s="30"/>
      <c r="U84" s="30"/>
      <c r="V84" s="30">
        <v>1865073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152431965</v>
      </c>
      <c r="D5" s="153">
        <f>SUM(D6:D8)</f>
        <v>0</v>
      </c>
      <c r="E5" s="154">
        <f t="shared" si="0"/>
        <v>215307191</v>
      </c>
      <c r="F5" s="100">
        <f t="shared" si="0"/>
        <v>215307191</v>
      </c>
      <c r="G5" s="100">
        <f t="shared" si="0"/>
        <v>62167871</v>
      </c>
      <c r="H5" s="100">
        <f t="shared" si="0"/>
        <v>6079138</v>
      </c>
      <c r="I5" s="100">
        <f t="shared" si="0"/>
        <v>4424517</v>
      </c>
      <c r="J5" s="100">
        <f t="shared" si="0"/>
        <v>72671526</v>
      </c>
      <c r="K5" s="100">
        <f t="shared" si="0"/>
        <v>-9297134</v>
      </c>
      <c r="L5" s="100">
        <f t="shared" si="0"/>
        <v>9605548</v>
      </c>
      <c r="M5" s="100">
        <f t="shared" si="0"/>
        <v>41782077</v>
      </c>
      <c r="N5" s="100">
        <f t="shared" si="0"/>
        <v>42090491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114762017</v>
      </c>
      <c r="X5" s="100">
        <f t="shared" si="0"/>
        <v>105843000</v>
      </c>
      <c r="Y5" s="100">
        <f t="shared" si="0"/>
        <v>8919017</v>
      </c>
      <c r="Z5" s="137">
        <f>+IF(X5&lt;&gt;0,+(Y5/X5)*100,0)</f>
        <v>8.426647959713916</v>
      </c>
      <c r="AA5" s="153">
        <f>SUM(AA6:AA8)</f>
        <v>215307191</v>
      </c>
    </row>
    <row r="6" spans="1:27" ht="12.75">
      <c r="A6" s="138" t="s">
        <v>75</v>
      </c>
      <c r="B6" s="136"/>
      <c r="C6" s="155">
        <v>104498000</v>
      </c>
      <c r="D6" s="155"/>
      <c r="E6" s="156"/>
      <c r="F6" s="60"/>
      <c r="G6" s="60">
        <v>47036000</v>
      </c>
      <c r="H6" s="60"/>
      <c r="I6" s="60"/>
      <c r="J6" s="60">
        <v>47036000</v>
      </c>
      <c r="K6" s="60"/>
      <c r="L6" s="60"/>
      <c r="M6" s="60">
        <v>37615000</v>
      </c>
      <c r="N6" s="60">
        <v>37615000</v>
      </c>
      <c r="O6" s="60"/>
      <c r="P6" s="60"/>
      <c r="Q6" s="60"/>
      <c r="R6" s="60"/>
      <c r="S6" s="60"/>
      <c r="T6" s="60"/>
      <c r="U6" s="60"/>
      <c r="V6" s="60"/>
      <c r="W6" s="60">
        <v>84651000</v>
      </c>
      <c r="X6" s="60">
        <v>75258000</v>
      </c>
      <c r="Y6" s="60">
        <v>9393000</v>
      </c>
      <c r="Z6" s="140">
        <v>12.48</v>
      </c>
      <c r="AA6" s="155"/>
    </row>
    <row r="7" spans="1:27" ht="12.75">
      <c r="A7" s="138" t="s">
        <v>76</v>
      </c>
      <c r="B7" s="136"/>
      <c r="C7" s="157">
        <v>47788644</v>
      </c>
      <c r="D7" s="157"/>
      <c r="E7" s="158">
        <v>207516425</v>
      </c>
      <c r="F7" s="159">
        <v>207516425</v>
      </c>
      <c r="G7" s="159">
        <v>15131871</v>
      </c>
      <c r="H7" s="159">
        <v>6079138</v>
      </c>
      <c r="I7" s="159">
        <v>4424517</v>
      </c>
      <c r="J7" s="159">
        <v>25635526</v>
      </c>
      <c r="K7" s="159">
        <v>-9297134</v>
      </c>
      <c r="L7" s="159">
        <v>9605548</v>
      </c>
      <c r="M7" s="159">
        <v>4167077</v>
      </c>
      <c r="N7" s="159">
        <v>4475491</v>
      </c>
      <c r="O7" s="159"/>
      <c r="P7" s="159"/>
      <c r="Q7" s="159"/>
      <c r="R7" s="159"/>
      <c r="S7" s="159"/>
      <c r="T7" s="159"/>
      <c r="U7" s="159"/>
      <c r="V7" s="159"/>
      <c r="W7" s="159">
        <v>30111017</v>
      </c>
      <c r="X7" s="159">
        <v>30585000</v>
      </c>
      <c r="Y7" s="159">
        <v>-473983</v>
      </c>
      <c r="Z7" s="141">
        <v>-1.55</v>
      </c>
      <c r="AA7" s="157">
        <v>207516425</v>
      </c>
    </row>
    <row r="8" spans="1:27" ht="12.75">
      <c r="A8" s="138" t="s">
        <v>77</v>
      </c>
      <c r="B8" s="136"/>
      <c r="C8" s="155">
        <v>145321</v>
      </c>
      <c r="D8" s="155"/>
      <c r="E8" s="156">
        <v>7790766</v>
      </c>
      <c r="F8" s="60">
        <v>7790766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>
        <v>7790766</v>
      </c>
    </row>
    <row r="9" spans="1:27" ht="12.75">
      <c r="A9" s="135" t="s">
        <v>78</v>
      </c>
      <c r="B9" s="136"/>
      <c r="C9" s="153">
        <f aca="true" t="shared" si="1" ref="C9:Y9">SUM(C10:C14)</f>
        <v>5968116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315194</v>
      </c>
      <c r="H9" s="100">
        <f t="shared" si="1"/>
        <v>333274</v>
      </c>
      <c r="I9" s="100">
        <f t="shared" si="1"/>
        <v>2346097</v>
      </c>
      <c r="J9" s="100">
        <f t="shared" si="1"/>
        <v>2994565</v>
      </c>
      <c r="K9" s="100">
        <f t="shared" si="1"/>
        <v>345984</v>
      </c>
      <c r="L9" s="100">
        <f t="shared" si="1"/>
        <v>288038</v>
      </c>
      <c r="M9" s="100">
        <f t="shared" si="1"/>
        <v>334786</v>
      </c>
      <c r="N9" s="100">
        <f t="shared" si="1"/>
        <v>968808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3963373</v>
      </c>
      <c r="X9" s="100">
        <f t="shared" si="1"/>
        <v>4086498</v>
      </c>
      <c r="Y9" s="100">
        <f t="shared" si="1"/>
        <v>-123125</v>
      </c>
      <c r="Z9" s="137">
        <f>+IF(X9&lt;&gt;0,+(Y9/X9)*100,0)</f>
        <v>-3.0129710084282437</v>
      </c>
      <c r="AA9" s="153">
        <f>SUM(AA10:AA14)</f>
        <v>0</v>
      </c>
    </row>
    <row r="10" spans="1:27" ht="12.75">
      <c r="A10" s="138" t="s">
        <v>79</v>
      </c>
      <c r="B10" s="136"/>
      <c r="C10" s="155">
        <v>1743586</v>
      </c>
      <c r="D10" s="155"/>
      <c r="E10" s="156"/>
      <c r="F10" s="60"/>
      <c r="G10" s="60">
        <v>13860</v>
      </c>
      <c r="H10" s="60">
        <v>22551</v>
      </c>
      <c r="I10" s="60">
        <v>2084419</v>
      </c>
      <c r="J10" s="60">
        <v>2120830</v>
      </c>
      <c r="K10" s="60">
        <v>13111</v>
      </c>
      <c r="L10" s="60">
        <v>18330</v>
      </c>
      <c r="M10" s="60">
        <v>12100</v>
      </c>
      <c r="N10" s="60">
        <v>43541</v>
      </c>
      <c r="O10" s="60"/>
      <c r="P10" s="60"/>
      <c r="Q10" s="60"/>
      <c r="R10" s="60"/>
      <c r="S10" s="60"/>
      <c r="T10" s="60"/>
      <c r="U10" s="60"/>
      <c r="V10" s="60"/>
      <c r="W10" s="60">
        <v>2164371</v>
      </c>
      <c r="X10" s="60">
        <v>4086498</v>
      </c>
      <c r="Y10" s="60">
        <v>-1922127</v>
      </c>
      <c r="Z10" s="140">
        <v>-47.04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>
        <v>1702</v>
      </c>
      <c r="H11" s="60">
        <v>1697</v>
      </c>
      <c r="I11" s="60">
        <v>1687</v>
      </c>
      <c r="J11" s="60">
        <v>5086</v>
      </c>
      <c r="K11" s="60">
        <v>5725</v>
      </c>
      <c r="L11" s="60">
        <v>1682</v>
      </c>
      <c r="M11" s="60">
        <v>1682</v>
      </c>
      <c r="N11" s="60">
        <v>9089</v>
      </c>
      <c r="O11" s="60"/>
      <c r="P11" s="60"/>
      <c r="Q11" s="60"/>
      <c r="R11" s="60"/>
      <c r="S11" s="60"/>
      <c r="T11" s="60"/>
      <c r="U11" s="60"/>
      <c r="V11" s="60"/>
      <c r="W11" s="60">
        <v>14175</v>
      </c>
      <c r="X11" s="60"/>
      <c r="Y11" s="60">
        <v>14175</v>
      </c>
      <c r="Z11" s="140">
        <v>0</v>
      </c>
      <c r="AA11" s="155"/>
    </row>
    <row r="12" spans="1:27" ht="12.75">
      <c r="A12" s="138" t="s">
        <v>81</v>
      </c>
      <c r="B12" s="136"/>
      <c r="C12" s="155">
        <v>4224530</v>
      </c>
      <c r="D12" s="155"/>
      <c r="E12" s="156"/>
      <c r="F12" s="60"/>
      <c r="G12" s="60">
        <v>299632</v>
      </c>
      <c r="H12" s="60">
        <v>309026</v>
      </c>
      <c r="I12" s="60">
        <v>259991</v>
      </c>
      <c r="J12" s="60">
        <v>868649</v>
      </c>
      <c r="K12" s="60">
        <v>327148</v>
      </c>
      <c r="L12" s="60">
        <v>268026</v>
      </c>
      <c r="M12" s="60">
        <v>321004</v>
      </c>
      <c r="N12" s="60">
        <v>916178</v>
      </c>
      <c r="O12" s="60"/>
      <c r="P12" s="60"/>
      <c r="Q12" s="60"/>
      <c r="R12" s="60"/>
      <c r="S12" s="60"/>
      <c r="T12" s="60"/>
      <c r="U12" s="60"/>
      <c r="V12" s="60"/>
      <c r="W12" s="60">
        <v>1784827</v>
      </c>
      <c r="X12" s="60"/>
      <c r="Y12" s="60">
        <v>1784827</v>
      </c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43644161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282990</v>
      </c>
      <c r="H15" s="100">
        <f t="shared" si="2"/>
        <v>2004660</v>
      </c>
      <c r="I15" s="100">
        <f t="shared" si="2"/>
        <v>389330</v>
      </c>
      <c r="J15" s="100">
        <f t="shared" si="2"/>
        <v>2676980</v>
      </c>
      <c r="K15" s="100">
        <f t="shared" si="2"/>
        <v>10714725</v>
      </c>
      <c r="L15" s="100">
        <f t="shared" si="2"/>
        <v>4403138</v>
      </c>
      <c r="M15" s="100">
        <f t="shared" si="2"/>
        <v>18014420</v>
      </c>
      <c r="N15" s="100">
        <f t="shared" si="2"/>
        <v>33132283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35809263</v>
      </c>
      <c r="X15" s="100">
        <f t="shared" si="2"/>
        <v>22687500</v>
      </c>
      <c r="Y15" s="100">
        <f t="shared" si="2"/>
        <v>13121763</v>
      </c>
      <c r="Z15" s="137">
        <f>+IF(X15&lt;&gt;0,+(Y15/X15)*100,0)</f>
        <v>57.83697190082645</v>
      </c>
      <c r="AA15" s="153">
        <f>SUM(AA16:AA18)</f>
        <v>0</v>
      </c>
    </row>
    <row r="16" spans="1:27" ht="12.75">
      <c r="A16" s="138" t="s">
        <v>85</v>
      </c>
      <c r="B16" s="136"/>
      <c r="C16" s="155">
        <v>15017030</v>
      </c>
      <c r="D16" s="155"/>
      <c r="E16" s="156"/>
      <c r="F16" s="60"/>
      <c r="G16" s="60">
        <v>77548</v>
      </c>
      <c r="H16" s="60">
        <v>1791602</v>
      </c>
      <c r="I16" s="60">
        <v>177944</v>
      </c>
      <c r="J16" s="60">
        <v>2047094</v>
      </c>
      <c r="K16" s="60">
        <v>10503710</v>
      </c>
      <c r="L16" s="60">
        <v>4195697</v>
      </c>
      <c r="M16" s="60">
        <v>17800062</v>
      </c>
      <c r="N16" s="60">
        <v>32499469</v>
      </c>
      <c r="O16" s="60"/>
      <c r="P16" s="60"/>
      <c r="Q16" s="60"/>
      <c r="R16" s="60"/>
      <c r="S16" s="60"/>
      <c r="T16" s="60"/>
      <c r="U16" s="60"/>
      <c r="V16" s="60"/>
      <c r="W16" s="60">
        <v>34546563</v>
      </c>
      <c r="X16" s="60">
        <v>2467998</v>
      </c>
      <c r="Y16" s="60">
        <v>32078565</v>
      </c>
      <c r="Z16" s="140">
        <v>1299.78</v>
      </c>
      <c r="AA16" s="155"/>
    </row>
    <row r="17" spans="1:27" ht="12.75">
      <c r="A17" s="138" t="s">
        <v>86</v>
      </c>
      <c r="B17" s="136"/>
      <c r="C17" s="155">
        <v>28627131</v>
      </c>
      <c r="D17" s="155"/>
      <c r="E17" s="156"/>
      <c r="F17" s="60"/>
      <c r="G17" s="60">
        <v>205442</v>
      </c>
      <c r="H17" s="60">
        <v>213058</v>
      </c>
      <c r="I17" s="60">
        <v>211386</v>
      </c>
      <c r="J17" s="60">
        <v>629886</v>
      </c>
      <c r="K17" s="60">
        <v>211015</v>
      </c>
      <c r="L17" s="60">
        <v>207441</v>
      </c>
      <c r="M17" s="60">
        <v>214358</v>
      </c>
      <c r="N17" s="60">
        <v>632814</v>
      </c>
      <c r="O17" s="60"/>
      <c r="P17" s="60"/>
      <c r="Q17" s="60"/>
      <c r="R17" s="60"/>
      <c r="S17" s="60"/>
      <c r="T17" s="60"/>
      <c r="U17" s="60"/>
      <c r="V17" s="60"/>
      <c r="W17" s="60">
        <v>1262700</v>
      </c>
      <c r="X17" s="60">
        <v>20219502</v>
      </c>
      <c r="Y17" s="60">
        <v>-18956802</v>
      </c>
      <c r="Z17" s="140">
        <v>-93.76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75044801</v>
      </c>
      <c r="D19" s="153">
        <f>SUM(D20:D23)</f>
        <v>0</v>
      </c>
      <c r="E19" s="154">
        <f t="shared" si="3"/>
        <v>86236153</v>
      </c>
      <c r="F19" s="100">
        <f t="shared" si="3"/>
        <v>86236153</v>
      </c>
      <c r="G19" s="100">
        <f t="shared" si="3"/>
        <v>5882371</v>
      </c>
      <c r="H19" s="100">
        <f t="shared" si="3"/>
        <v>7724490</v>
      </c>
      <c r="I19" s="100">
        <f t="shared" si="3"/>
        <v>8143713</v>
      </c>
      <c r="J19" s="100">
        <f t="shared" si="3"/>
        <v>21750574</v>
      </c>
      <c r="K19" s="100">
        <f t="shared" si="3"/>
        <v>6703689</v>
      </c>
      <c r="L19" s="100">
        <f t="shared" si="3"/>
        <v>11455231</v>
      </c>
      <c r="M19" s="100">
        <f t="shared" si="3"/>
        <v>6401821</v>
      </c>
      <c r="N19" s="100">
        <f t="shared" si="3"/>
        <v>24560741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46311315</v>
      </c>
      <c r="X19" s="100">
        <f t="shared" si="3"/>
        <v>36969000</v>
      </c>
      <c r="Y19" s="100">
        <f t="shared" si="3"/>
        <v>9342315</v>
      </c>
      <c r="Z19" s="137">
        <f>+IF(X19&lt;&gt;0,+(Y19/X19)*100,0)</f>
        <v>25.27067272579729</v>
      </c>
      <c r="AA19" s="153">
        <f>SUM(AA20:AA23)</f>
        <v>86236153</v>
      </c>
    </row>
    <row r="20" spans="1:27" ht="12.75">
      <c r="A20" s="138" t="s">
        <v>89</v>
      </c>
      <c r="B20" s="136"/>
      <c r="C20" s="155">
        <v>66487734</v>
      </c>
      <c r="D20" s="155"/>
      <c r="E20" s="156">
        <v>77210602</v>
      </c>
      <c r="F20" s="60">
        <v>77210602</v>
      </c>
      <c r="G20" s="60">
        <v>5122453</v>
      </c>
      <c r="H20" s="60">
        <v>6986028</v>
      </c>
      <c r="I20" s="60">
        <v>7389413</v>
      </c>
      <c r="J20" s="60">
        <v>19497894</v>
      </c>
      <c r="K20" s="60">
        <v>5943222</v>
      </c>
      <c r="L20" s="60">
        <v>10692494</v>
      </c>
      <c r="M20" s="60">
        <v>5639041</v>
      </c>
      <c r="N20" s="60">
        <v>22274757</v>
      </c>
      <c r="O20" s="60"/>
      <c r="P20" s="60"/>
      <c r="Q20" s="60"/>
      <c r="R20" s="60"/>
      <c r="S20" s="60"/>
      <c r="T20" s="60"/>
      <c r="U20" s="60"/>
      <c r="V20" s="60"/>
      <c r="W20" s="60">
        <v>41772651</v>
      </c>
      <c r="X20" s="60">
        <v>36969000</v>
      </c>
      <c r="Y20" s="60">
        <v>4803651</v>
      </c>
      <c r="Z20" s="140">
        <v>12.99</v>
      </c>
      <c r="AA20" s="155">
        <v>77210602</v>
      </c>
    </row>
    <row r="21" spans="1:27" ht="12.75">
      <c r="A21" s="138" t="s">
        <v>90</v>
      </c>
      <c r="B21" s="136"/>
      <c r="C21" s="155"/>
      <c r="D21" s="155"/>
      <c r="E21" s="156">
        <v>9025551</v>
      </c>
      <c r="F21" s="60">
        <v>9025551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>
        <v>9025551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8557067</v>
      </c>
      <c r="D23" s="155"/>
      <c r="E23" s="156"/>
      <c r="F23" s="60"/>
      <c r="G23" s="60">
        <v>759918</v>
      </c>
      <c r="H23" s="60">
        <v>738462</v>
      </c>
      <c r="I23" s="60">
        <v>754300</v>
      </c>
      <c r="J23" s="60">
        <v>2252680</v>
      </c>
      <c r="K23" s="60">
        <v>760467</v>
      </c>
      <c r="L23" s="60">
        <v>762737</v>
      </c>
      <c r="M23" s="60">
        <v>762780</v>
      </c>
      <c r="N23" s="60">
        <v>2285984</v>
      </c>
      <c r="O23" s="60"/>
      <c r="P23" s="60"/>
      <c r="Q23" s="60"/>
      <c r="R23" s="60"/>
      <c r="S23" s="60"/>
      <c r="T23" s="60"/>
      <c r="U23" s="60"/>
      <c r="V23" s="60"/>
      <c r="W23" s="60">
        <v>4538664</v>
      </c>
      <c r="X23" s="60"/>
      <c r="Y23" s="60">
        <v>4538664</v>
      </c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277089043</v>
      </c>
      <c r="D25" s="168">
        <f>+D5+D9+D15+D19+D24</f>
        <v>0</v>
      </c>
      <c r="E25" s="169">
        <f t="shared" si="4"/>
        <v>301543344</v>
      </c>
      <c r="F25" s="73">
        <f t="shared" si="4"/>
        <v>301543344</v>
      </c>
      <c r="G25" s="73">
        <f t="shared" si="4"/>
        <v>68648426</v>
      </c>
      <c r="H25" s="73">
        <f t="shared" si="4"/>
        <v>16141562</v>
      </c>
      <c r="I25" s="73">
        <f t="shared" si="4"/>
        <v>15303657</v>
      </c>
      <c r="J25" s="73">
        <f t="shared" si="4"/>
        <v>100093645</v>
      </c>
      <c r="K25" s="73">
        <f t="shared" si="4"/>
        <v>8467264</v>
      </c>
      <c r="L25" s="73">
        <f t="shared" si="4"/>
        <v>25751955</v>
      </c>
      <c r="M25" s="73">
        <f t="shared" si="4"/>
        <v>66533104</v>
      </c>
      <c r="N25" s="73">
        <f t="shared" si="4"/>
        <v>100752323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200845968</v>
      </c>
      <c r="X25" s="73">
        <f t="shared" si="4"/>
        <v>169585998</v>
      </c>
      <c r="Y25" s="73">
        <f t="shared" si="4"/>
        <v>31259970</v>
      </c>
      <c r="Z25" s="170">
        <f>+IF(X25&lt;&gt;0,+(Y25/X25)*100,0)</f>
        <v>18.43310790316545</v>
      </c>
      <c r="AA25" s="168">
        <f>+AA5+AA9+AA15+AA19+AA24</f>
        <v>301543344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98345398</v>
      </c>
      <c r="D28" s="153">
        <f>SUM(D29:D31)</f>
        <v>0</v>
      </c>
      <c r="E28" s="154">
        <f t="shared" si="5"/>
        <v>244394905</v>
      </c>
      <c r="F28" s="100">
        <f t="shared" si="5"/>
        <v>244394905</v>
      </c>
      <c r="G28" s="100">
        <f t="shared" si="5"/>
        <v>4258068</v>
      </c>
      <c r="H28" s="100">
        <f t="shared" si="5"/>
        <v>6664240</v>
      </c>
      <c r="I28" s="100">
        <f t="shared" si="5"/>
        <v>5311643</v>
      </c>
      <c r="J28" s="100">
        <f t="shared" si="5"/>
        <v>16233951</v>
      </c>
      <c r="K28" s="100">
        <f t="shared" si="5"/>
        <v>5956533</v>
      </c>
      <c r="L28" s="100">
        <f t="shared" si="5"/>
        <v>9306680</v>
      </c>
      <c r="M28" s="100">
        <f t="shared" si="5"/>
        <v>5851038</v>
      </c>
      <c r="N28" s="100">
        <f t="shared" si="5"/>
        <v>21114251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37348202</v>
      </c>
      <c r="X28" s="100">
        <f t="shared" si="5"/>
        <v>39290496</v>
      </c>
      <c r="Y28" s="100">
        <f t="shared" si="5"/>
        <v>-1942294</v>
      </c>
      <c r="Z28" s="137">
        <f>+IF(X28&lt;&gt;0,+(Y28/X28)*100,0)</f>
        <v>-4.943419395876295</v>
      </c>
      <c r="AA28" s="153">
        <f>SUM(AA29:AA31)</f>
        <v>244394905</v>
      </c>
    </row>
    <row r="29" spans="1:27" ht="12.75">
      <c r="A29" s="138" t="s">
        <v>75</v>
      </c>
      <c r="B29" s="136"/>
      <c r="C29" s="155">
        <v>37538064</v>
      </c>
      <c r="D29" s="155"/>
      <c r="E29" s="156">
        <v>10180641</v>
      </c>
      <c r="F29" s="60">
        <v>10180641</v>
      </c>
      <c r="G29" s="60">
        <v>1716289</v>
      </c>
      <c r="H29" s="60">
        <v>2056006</v>
      </c>
      <c r="I29" s="60">
        <v>1693372</v>
      </c>
      <c r="J29" s="60">
        <v>5465667</v>
      </c>
      <c r="K29" s="60">
        <v>3459295</v>
      </c>
      <c r="L29" s="60">
        <v>3920749</v>
      </c>
      <c r="M29" s="60">
        <v>2079985</v>
      </c>
      <c r="N29" s="60">
        <v>9460029</v>
      </c>
      <c r="O29" s="60"/>
      <c r="P29" s="60"/>
      <c r="Q29" s="60"/>
      <c r="R29" s="60"/>
      <c r="S29" s="60"/>
      <c r="T29" s="60"/>
      <c r="U29" s="60"/>
      <c r="V29" s="60"/>
      <c r="W29" s="60">
        <v>14925696</v>
      </c>
      <c r="X29" s="60">
        <v>18192498</v>
      </c>
      <c r="Y29" s="60">
        <v>-3266802</v>
      </c>
      <c r="Z29" s="140">
        <v>-17.96</v>
      </c>
      <c r="AA29" s="155">
        <v>10180641</v>
      </c>
    </row>
    <row r="30" spans="1:27" ht="12.75">
      <c r="A30" s="138" t="s">
        <v>76</v>
      </c>
      <c r="B30" s="136"/>
      <c r="C30" s="157">
        <v>42531137</v>
      </c>
      <c r="D30" s="157"/>
      <c r="E30" s="158">
        <v>45643216</v>
      </c>
      <c r="F30" s="159">
        <v>45643216</v>
      </c>
      <c r="G30" s="159">
        <v>2535843</v>
      </c>
      <c r="H30" s="159">
        <v>4566263</v>
      </c>
      <c r="I30" s="159">
        <v>3599881</v>
      </c>
      <c r="J30" s="159">
        <v>10701987</v>
      </c>
      <c r="K30" s="159">
        <v>2476316</v>
      </c>
      <c r="L30" s="159">
        <v>5324106</v>
      </c>
      <c r="M30" s="159">
        <v>3768169</v>
      </c>
      <c r="N30" s="159">
        <v>11568591</v>
      </c>
      <c r="O30" s="159"/>
      <c r="P30" s="159"/>
      <c r="Q30" s="159"/>
      <c r="R30" s="159"/>
      <c r="S30" s="159"/>
      <c r="T30" s="159"/>
      <c r="U30" s="159"/>
      <c r="V30" s="159"/>
      <c r="W30" s="159">
        <v>22270578</v>
      </c>
      <c r="X30" s="159">
        <v>21097998</v>
      </c>
      <c r="Y30" s="159">
        <v>1172580</v>
      </c>
      <c r="Z30" s="141">
        <v>5.56</v>
      </c>
      <c r="AA30" s="157">
        <v>45643216</v>
      </c>
    </row>
    <row r="31" spans="1:27" ht="12.75">
      <c r="A31" s="138" t="s">
        <v>77</v>
      </c>
      <c r="B31" s="136"/>
      <c r="C31" s="155">
        <v>18276197</v>
      </c>
      <c r="D31" s="155"/>
      <c r="E31" s="156">
        <v>188571048</v>
      </c>
      <c r="F31" s="60">
        <v>188571048</v>
      </c>
      <c r="G31" s="60">
        <v>5936</v>
      </c>
      <c r="H31" s="60">
        <v>41971</v>
      </c>
      <c r="I31" s="60">
        <v>18390</v>
      </c>
      <c r="J31" s="60">
        <v>66297</v>
      </c>
      <c r="K31" s="60">
        <v>20922</v>
      </c>
      <c r="L31" s="60">
        <v>61825</v>
      </c>
      <c r="M31" s="60">
        <v>2884</v>
      </c>
      <c r="N31" s="60">
        <v>85631</v>
      </c>
      <c r="O31" s="60"/>
      <c r="P31" s="60"/>
      <c r="Q31" s="60"/>
      <c r="R31" s="60"/>
      <c r="S31" s="60"/>
      <c r="T31" s="60"/>
      <c r="U31" s="60"/>
      <c r="V31" s="60"/>
      <c r="W31" s="60">
        <v>151928</v>
      </c>
      <c r="X31" s="60"/>
      <c r="Y31" s="60">
        <v>151928</v>
      </c>
      <c r="Z31" s="140">
        <v>0</v>
      </c>
      <c r="AA31" s="155">
        <v>188571048</v>
      </c>
    </row>
    <row r="32" spans="1:27" ht="12.75">
      <c r="A32" s="135" t="s">
        <v>78</v>
      </c>
      <c r="B32" s="136"/>
      <c r="C32" s="153">
        <f aca="true" t="shared" si="6" ref="C32:Y32">SUM(C33:C37)</f>
        <v>68628842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2563068</v>
      </c>
      <c r="H32" s="100">
        <f t="shared" si="6"/>
        <v>4369165</v>
      </c>
      <c r="I32" s="100">
        <f t="shared" si="6"/>
        <v>3973324</v>
      </c>
      <c r="J32" s="100">
        <f t="shared" si="6"/>
        <v>10905557</v>
      </c>
      <c r="K32" s="100">
        <f t="shared" si="6"/>
        <v>3363558</v>
      </c>
      <c r="L32" s="100">
        <f t="shared" si="6"/>
        <v>6796102</v>
      </c>
      <c r="M32" s="100">
        <f t="shared" si="6"/>
        <v>4214959</v>
      </c>
      <c r="N32" s="100">
        <f t="shared" si="6"/>
        <v>14374619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25280176</v>
      </c>
      <c r="X32" s="100">
        <f t="shared" si="6"/>
        <v>43682502</v>
      </c>
      <c r="Y32" s="100">
        <f t="shared" si="6"/>
        <v>-18402326</v>
      </c>
      <c r="Z32" s="137">
        <f>+IF(X32&lt;&gt;0,+(Y32/X32)*100,0)</f>
        <v>-42.12745414628494</v>
      </c>
      <c r="AA32" s="153">
        <f>SUM(AA33:AA37)</f>
        <v>0</v>
      </c>
    </row>
    <row r="33" spans="1:27" ht="12.75">
      <c r="A33" s="138" t="s">
        <v>79</v>
      </c>
      <c r="B33" s="136"/>
      <c r="C33" s="155">
        <v>68628842</v>
      </c>
      <c r="D33" s="155"/>
      <c r="E33" s="156"/>
      <c r="F33" s="60"/>
      <c r="G33" s="60">
        <v>463230</v>
      </c>
      <c r="H33" s="60">
        <v>1003913</v>
      </c>
      <c r="I33" s="60">
        <v>973693</v>
      </c>
      <c r="J33" s="60">
        <v>2440836</v>
      </c>
      <c r="K33" s="60">
        <v>632356</v>
      </c>
      <c r="L33" s="60">
        <v>1972327</v>
      </c>
      <c r="M33" s="60">
        <v>858148</v>
      </c>
      <c r="N33" s="60">
        <v>3462831</v>
      </c>
      <c r="O33" s="60"/>
      <c r="P33" s="60"/>
      <c r="Q33" s="60"/>
      <c r="R33" s="60"/>
      <c r="S33" s="60"/>
      <c r="T33" s="60"/>
      <c r="U33" s="60"/>
      <c r="V33" s="60"/>
      <c r="W33" s="60">
        <v>5903667</v>
      </c>
      <c r="X33" s="60">
        <v>43682502</v>
      </c>
      <c r="Y33" s="60">
        <v>-37778835</v>
      </c>
      <c r="Z33" s="140">
        <v>-86.49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>
        <v>1946092</v>
      </c>
      <c r="H34" s="60">
        <v>2941920</v>
      </c>
      <c r="I34" s="60">
        <v>2409246</v>
      </c>
      <c r="J34" s="60">
        <v>7297258</v>
      </c>
      <c r="K34" s="60">
        <v>2218856</v>
      </c>
      <c r="L34" s="60">
        <v>3531047</v>
      </c>
      <c r="M34" s="60">
        <v>2051793</v>
      </c>
      <c r="N34" s="60">
        <v>7801696</v>
      </c>
      <c r="O34" s="60"/>
      <c r="P34" s="60"/>
      <c r="Q34" s="60"/>
      <c r="R34" s="60"/>
      <c r="S34" s="60"/>
      <c r="T34" s="60"/>
      <c r="U34" s="60"/>
      <c r="V34" s="60"/>
      <c r="W34" s="60">
        <v>15098954</v>
      </c>
      <c r="X34" s="60"/>
      <c r="Y34" s="60">
        <v>15098954</v>
      </c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>
        <v>153746</v>
      </c>
      <c r="H35" s="60">
        <v>422202</v>
      </c>
      <c r="I35" s="60">
        <v>590385</v>
      </c>
      <c r="J35" s="60">
        <v>1166333</v>
      </c>
      <c r="K35" s="60">
        <v>512346</v>
      </c>
      <c r="L35" s="60">
        <v>1286721</v>
      </c>
      <c r="M35" s="60">
        <v>1302015</v>
      </c>
      <c r="N35" s="60">
        <v>3101082</v>
      </c>
      <c r="O35" s="60"/>
      <c r="P35" s="60"/>
      <c r="Q35" s="60"/>
      <c r="R35" s="60"/>
      <c r="S35" s="60"/>
      <c r="T35" s="60"/>
      <c r="U35" s="60"/>
      <c r="V35" s="60"/>
      <c r="W35" s="60">
        <v>4267415</v>
      </c>
      <c r="X35" s="60"/>
      <c r="Y35" s="60">
        <v>4267415</v>
      </c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>
        <v>1130</v>
      </c>
      <c r="I36" s="60"/>
      <c r="J36" s="60">
        <v>1130</v>
      </c>
      <c r="K36" s="60"/>
      <c r="L36" s="60">
        <v>6007</v>
      </c>
      <c r="M36" s="60">
        <v>3003</v>
      </c>
      <c r="N36" s="60">
        <v>9010</v>
      </c>
      <c r="O36" s="60"/>
      <c r="P36" s="60"/>
      <c r="Q36" s="60"/>
      <c r="R36" s="60"/>
      <c r="S36" s="60"/>
      <c r="T36" s="60"/>
      <c r="U36" s="60"/>
      <c r="V36" s="60"/>
      <c r="W36" s="60">
        <v>10140</v>
      </c>
      <c r="X36" s="60"/>
      <c r="Y36" s="60">
        <v>10140</v>
      </c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59605326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3516388</v>
      </c>
      <c r="H38" s="100">
        <f t="shared" si="7"/>
        <v>8427815</v>
      </c>
      <c r="I38" s="100">
        <f t="shared" si="7"/>
        <v>6142754</v>
      </c>
      <c r="J38" s="100">
        <f t="shared" si="7"/>
        <v>18086957</v>
      </c>
      <c r="K38" s="100">
        <f t="shared" si="7"/>
        <v>520642</v>
      </c>
      <c r="L38" s="100">
        <f t="shared" si="7"/>
        <v>20490490</v>
      </c>
      <c r="M38" s="100">
        <f t="shared" si="7"/>
        <v>13068014</v>
      </c>
      <c r="N38" s="100">
        <f t="shared" si="7"/>
        <v>34079146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52166103</v>
      </c>
      <c r="X38" s="100">
        <f t="shared" si="7"/>
        <v>39829998</v>
      </c>
      <c r="Y38" s="100">
        <f t="shared" si="7"/>
        <v>12336105</v>
      </c>
      <c r="Z38" s="137">
        <f>+IF(X38&lt;&gt;0,+(Y38/X38)*100,0)</f>
        <v>30.97189460064748</v>
      </c>
      <c r="AA38" s="153">
        <f>SUM(AA39:AA41)</f>
        <v>0</v>
      </c>
    </row>
    <row r="39" spans="1:27" ht="12.75">
      <c r="A39" s="138" t="s">
        <v>85</v>
      </c>
      <c r="B39" s="136"/>
      <c r="C39" s="155">
        <v>15855730</v>
      </c>
      <c r="D39" s="155"/>
      <c r="E39" s="156"/>
      <c r="F39" s="60"/>
      <c r="G39" s="60">
        <v>419508</v>
      </c>
      <c r="H39" s="60">
        <v>1569560</v>
      </c>
      <c r="I39" s="60">
        <v>1185402</v>
      </c>
      <c r="J39" s="60">
        <v>3174470</v>
      </c>
      <c r="K39" s="60">
        <v>-4042452</v>
      </c>
      <c r="L39" s="60">
        <v>12617267</v>
      </c>
      <c r="M39" s="60">
        <v>8530402</v>
      </c>
      <c r="N39" s="60">
        <v>17105217</v>
      </c>
      <c r="O39" s="60"/>
      <c r="P39" s="60"/>
      <c r="Q39" s="60"/>
      <c r="R39" s="60"/>
      <c r="S39" s="60"/>
      <c r="T39" s="60"/>
      <c r="U39" s="60"/>
      <c r="V39" s="60"/>
      <c r="W39" s="60">
        <v>20279687</v>
      </c>
      <c r="X39" s="60">
        <v>11104500</v>
      </c>
      <c r="Y39" s="60">
        <v>9175187</v>
      </c>
      <c r="Z39" s="140">
        <v>82.63</v>
      </c>
      <c r="AA39" s="155"/>
    </row>
    <row r="40" spans="1:27" ht="12.75">
      <c r="A40" s="138" t="s">
        <v>86</v>
      </c>
      <c r="B40" s="136"/>
      <c r="C40" s="155">
        <v>43749596</v>
      </c>
      <c r="D40" s="155"/>
      <c r="E40" s="156"/>
      <c r="F40" s="60"/>
      <c r="G40" s="60">
        <v>3096880</v>
      </c>
      <c r="H40" s="60">
        <v>6858255</v>
      </c>
      <c r="I40" s="60">
        <v>4957352</v>
      </c>
      <c r="J40" s="60">
        <v>14912487</v>
      </c>
      <c r="K40" s="60">
        <v>4563094</v>
      </c>
      <c r="L40" s="60">
        <v>7873223</v>
      </c>
      <c r="M40" s="60">
        <v>4537612</v>
      </c>
      <c r="N40" s="60">
        <v>16973929</v>
      </c>
      <c r="O40" s="60"/>
      <c r="P40" s="60"/>
      <c r="Q40" s="60"/>
      <c r="R40" s="60"/>
      <c r="S40" s="60"/>
      <c r="T40" s="60"/>
      <c r="U40" s="60"/>
      <c r="V40" s="60"/>
      <c r="W40" s="60">
        <v>31886416</v>
      </c>
      <c r="X40" s="60">
        <v>28725498</v>
      </c>
      <c r="Y40" s="60">
        <v>3160918</v>
      </c>
      <c r="Z40" s="140">
        <v>11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47482837</v>
      </c>
      <c r="D42" s="153">
        <f>SUM(D43:D46)</f>
        <v>0</v>
      </c>
      <c r="E42" s="154">
        <f t="shared" si="8"/>
        <v>55502407</v>
      </c>
      <c r="F42" s="100">
        <f t="shared" si="8"/>
        <v>55502407</v>
      </c>
      <c r="G42" s="100">
        <f t="shared" si="8"/>
        <v>606828</v>
      </c>
      <c r="H42" s="100">
        <f t="shared" si="8"/>
        <v>7852953</v>
      </c>
      <c r="I42" s="100">
        <f t="shared" si="8"/>
        <v>9398312</v>
      </c>
      <c r="J42" s="100">
        <f t="shared" si="8"/>
        <v>17858093</v>
      </c>
      <c r="K42" s="100">
        <f t="shared" si="8"/>
        <v>4003479</v>
      </c>
      <c r="L42" s="100">
        <f t="shared" si="8"/>
        <v>6127367</v>
      </c>
      <c r="M42" s="100">
        <f t="shared" si="8"/>
        <v>7561106</v>
      </c>
      <c r="N42" s="100">
        <f t="shared" si="8"/>
        <v>17691952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35550045</v>
      </c>
      <c r="X42" s="100">
        <f t="shared" si="8"/>
        <v>27145998</v>
      </c>
      <c r="Y42" s="100">
        <f t="shared" si="8"/>
        <v>8404047</v>
      </c>
      <c r="Z42" s="137">
        <f>+IF(X42&lt;&gt;0,+(Y42/X42)*100,0)</f>
        <v>30.95869601110263</v>
      </c>
      <c r="AA42" s="153">
        <f>SUM(AA43:AA46)</f>
        <v>55502407</v>
      </c>
    </row>
    <row r="43" spans="1:27" ht="12.75">
      <c r="A43" s="138" t="s">
        <v>89</v>
      </c>
      <c r="B43" s="136"/>
      <c r="C43" s="155">
        <v>47171317</v>
      </c>
      <c r="D43" s="155"/>
      <c r="E43" s="156">
        <v>55502407</v>
      </c>
      <c r="F43" s="60">
        <v>55502407</v>
      </c>
      <c r="G43" s="60">
        <v>606828</v>
      </c>
      <c r="H43" s="60">
        <v>7599776</v>
      </c>
      <c r="I43" s="60">
        <v>9229376</v>
      </c>
      <c r="J43" s="60">
        <v>17435980</v>
      </c>
      <c r="K43" s="60">
        <v>4003466</v>
      </c>
      <c r="L43" s="60">
        <v>5871651</v>
      </c>
      <c r="M43" s="60">
        <v>7306772</v>
      </c>
      <c r="N43" s="60">
        <v>17181889</v>
      </c>
      <c r="O43" s="60"/>
      <c r="P43" s="60"/>
      <c r="Q43" s="60"/>
      <c r="R43" s="60"/>
      <c r="S43" s="60"/>
      <c r="T43" s="60"/>
      <c r="U43" s="60"/>
      <c r="V43" s="60"/>
      <c r="W43" s="60">
        <v>34617869</v>
      </c>
      <c r="X43" s="60">
        <v>27145998</v>
      </c>
      <c r="Y43" s="60">
        <v>7471871</v>
      </c>
      <c r="Z43" s="140">
        <v>27.52</v>
      </c>
      <c r="AA43" s="155">
        <v>55502407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>
        <v>240896</v>
      </c>
      <c r="I45" s="159">
        <v>120448</v>
      </c>
      <c r="J45" s="159">
        <v>361344</v>
      </c>
      <c r="K45" s="159"/>
      <c r="L45" s="159">
        <v>240896</v>
      </c>
      <c r="M45" s="159">
        <v>120355</v>
      </c>
      <c r="N45" s="159">
        <v>361251</v>
      </c>
      <c r="O45" s="159"/>
      <c r="P45" s="159"/>
      <c r="Q45" s="159"/>
      <c r="R45" s="159"/>
      <c r="S45" s="159"/>
      <c r="T45" s="159"/>
      <c r="U45" s="159"/>
      <c r="V45" s="159"/>
      <c r="W45" s="159">
        <v>722595</v>
      </c>
      <c r="X45" s="159"/>
      <c r="Y45" s="159">
        <v>722595</v>
      </c>
      <c r="Z45" s="141">
        <v>0</v>
      </c>
      <c r="AA45" s="157"/>
    </row>
    <row r="46" spans="1:27" ht="12.75">
      <c r="A46" s="138" t="s">
        <v>92</v>
      </c>
      <c r="B46" s="136"/>
      <c r="C46" s="155">
        <v>311520</v>
      </c>
      <c r="D46" s="155"/>
      <c r="E46" s="156"/>
      <c r="F46" s="60"/>
      <c r="G46" s="60"/>
      <c r="H46" s="60">
        <v>12281</v>
      </c>
      <c r="I46" s="60">
        <v>48488</v>
      </c>
      <c r="J46" s="60">
        <v>60769</v>
      </c>
      <c r="K46" s="60">
        <v>13</v>
      </c>
      <c r="L46" s="60">
        <v>14820</v>
      </c>
      <c r="M46" s="60">
        <v>133979</v>
      </c>
      <c r="N46" s="60">
        <v>148812</v>
      </c>
      <c r="O46" s="60"/>
      <c r="P46" s="60"/>
      <c r="Q46" s="60"/>
      <c r="R46" s="60"/>
      <c r="S46" s="60"/>
      <c r="T46" s="60"/>
      <c r="U46" s="60"/>
      <c r="V46" s="60"/>
      <c r="W46" s="60">
        <v>209581</v>
      </c>
      <c r="X46" s="60"/>
      <c r="Y46" s="60">
        <v>209581</v>
      </c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274062403</v>
      </c>
      <c r="D48" s="168">
        <f>+D28+D32+D38+D42+D47</f>
        <v>0</v>
      </c>
      <c r="E48" s="169">
        <f t="shared" si="9"/>
        <v>299897312</v>
      </c>
      <c r="F48" s="73">
        <f t="shared" si="9"/>
        <v>299897312</v>
      </c>
      <c r="G48" s="73">
        <f t="shared" si="9"/>
        <v>10944352</v>
      </c>
      <c r="H48" s="73">
        <f t="shared" si="9"/>
        <v>27314173</v>
      </c>
      <c r="I48" s="73">
        <f t="shared" si="9"/>
        <v>24826033</v>
      </c>
      <c r="J48" s="73">
        <f t="shared" si="9"/>
        <v>63084558</v>
      </c>
      <c r="K48" s="73">
        <f t="shared" si="9"/>
        <v>13844212</v>
      </c>
      <c r="L48" s="73">
        <f t="shared" si="9"/>
        <v>42720639</v>
      </c>
      <c r="M48" s="73">
        <f t="shared" si="9"/>
        <v>30695117</v>
      </c>
      <c r="N48" s="73">
        <f t="shared" si="9"/>
        <v>87259968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150344526</v>
      </c>
      <c r="X48" s="73">
        <f t="shared" si="9"/>
        <v>149948994</v>
      </c>
      <c r="Y48" s="73">
        <f t="shared" si="9"/>
        <v>395532</v>
      </c>
      <c r="Z48" s="170">
        <f>+IF(X48&lt;&gt;0,+(Y48/X48)*100,0)</f>
        <v>0.2637776949673967</v>
      </c>
      <c r="AA48" s="168">
        <f>+AA28+AA32+AA38+AA42+AA47</f>
        <v>299897312</v>
      </c>
    </row>
    <row r="49" spans="1:27" ht="12.75">
      <c r="A49" s="148" t="s">
        <v>49</v>
      </c>
      <c r="B49" s="149"/>
      <c r="C49" s="171">
        <f aca="true" t="shared" si="10" ref="C49:Y49">+C25-C48</f>
        <v>3026640</v>
      </c>
      <c r="D49" s="171">
        <f>+D25-D48</f>
        <v>0</v>
      </c>
      <c r="E49" s="172">
        <f t="shared" si="10"/>
        <v>1646032</v>
      </c>
      <c r="F49" s="173">
        <f t="shared" si="10"/>
        <v>1646032</v>
      </c>
      <c r="G49" s="173">
        <f t="shared" si="10"/>
        <v>57704074</v>
      </c>
      <c r="H49" s="173">
        <f t="shared" si="10"/>
        <v>-11172611</v>
      </c>
      <c r="I49" s="173">
        <f t="shared" si="10"/>
        <v>-9522376</v>
      </c>
      <c r="J49" s="173">
        <f t="shared" si="10"/>
        <v>37009087</v>
      </c>
      <c r="K49" s="173">
        <f t="shared" si="10"/>
        <v>-5376948</v>
      </c>
      <c r="L49" s="173">
        <f t="shared" si="10"/>
        <v>-16968684</v>
      </c>
      <c r="M49" s="173">
        <f t="shared" si="10"/>
        <v>35837987</v>
      </c>
      <c r="N49" s="173">
        <f t="shared" si="10"/>
        <v>13492355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50501442</v>
      </c>
      <c r="X49" s="173">
        <f>IF(F25=F48,0,X25-X48)</f>
        <v>19637004</v>
      </c>
      <c r="Y49" s="173">
        <f t="shared" si="10"/>
        <v>30864438</v>
      </c>
      <c r="Z49" s="174">
        <f>+IF(X49&lt;&gt;0,+(Y49/X49)*100,0)</f>
        <v>157.1748826857702</v>
      </c>
      <c r="AA49" s="171">
        <f>+AA25-AA48</f>
        <v>1646032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37490430</v>
      </c>
      <c r="D5" s="155">
        <v>0</v>
      </c>
      <c r="E5" s="156">
        <v>39703515</v>
      </c>
      <c r="F5" s="60">
        <v>39703515</v>
      </c>
      <c r="G5" s="60">
        <v>14575817</v>
      </c>
      <c r="H5" s="60">
        <v>5459687</v>
      </c>
      <c r="I5" s="60">
        <v>3361678</v>
      </c>
      <c r="J5" s="60">
        <v>23397182</v>
      </c>
      <c r="K5" s="60">
        <v>-9944282</v>
      </c>
      <c r="L5" s="60">
        <v>3357322</v>
      </c>
      <c r="M5" s="60">
        <v>3361606</v>
      </c>
      <c r="N5" s="60">
        <v>-3225354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20171828</v>
      </c>
      <c r="X5" s="60">
        <v>19852002</v>
      </c>
      <c r="Y5" s="60">
        <v>319826</v>
      </c>
      <c r="Z5" s="140">
        <v>1.61</v>
      </c>
      <c r="AA5" s="155">
        <v>39703515</v>
      </c>
    </row>
    <row r="6" spans="1:27" ht="12.75">
      <c r="A6" s="181" t="s">
        <v>102</v>
      </c>
      <c r="B6" s="182"/>
      <c r="C6" s="155">
        <v>4275377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66487734</v>
      </c>
      <c r="D7" s="155">
        <v>0</v>
      </c>
      <c r="E7" s="156">
        <v>77210602</v>
      </c>
      <c r="F7" s="60">
        <v>77210602</v>
      </c>
      <c r="G7" s="60">
        <v>5122453</v>
      </c>
      <c r="H7" s="60">
        <v>6986028</v>
      </c>
      <c r="I7" s="60">
        <v>5883877</v>
      </c>
      <c r="J7" s="60">
        <v>17992358</v>
      </c>
      <c r="K7" s="60">
        <v>5943222</v>
      </c>
      <c r="L7" s="60">
        <v>6389090</v>
      </c>
      <c r="M7" s="60">
        <v>5639041</v>
      </c>
      <c r="N7" s="60">
        <v>17971353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35963711</v>
      </c>
      <c r="X7" s="60">
        <v>38605500</v>
      </c>
      <c r="Y7" s="60">
        <v>-2641789</v>
      </c>
      <c r="Z7" s="140">
        <v>-6.84</v>
      </c>
      <c r="AA7" s="155">
        <v>77210602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9025551</v>
      </c>
      <c r="F8" s="60">
        <v>9025551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9025551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8557067</v>
      </c>
      <c r="D10" s="155">
        <v>0</v>
      </c>
      <c r="E10" s="156">
        <v>0</v>
      </c>
      <c r="F10" s="54">
        <v>0</v>
      </c>
      <c r="G10" s="54">
        <v>759918</v>
      </c>
      <c r="H10" s="54">
        <v>738462</v>
      </c>
      <c r="I10" s="54">
        <v>754300</v>
      </c>
      <c r="J10" s="54">
        <v>2252680</v>
      </c>
      <c r="K10" s="54">
        <v>760467</v>
      </c>
      <c r="L10" s="54">
        <v>762737</v>
      </c>
      <c r="M10" s="54">
        <v>762780</v>
      </c>
      <c r="N10" s="54">
        <v>2285984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4538664</v>
      </c>
      <c r="X10" s="54">
        <v>4513002</v>
      </c>
      <c r="Y10" s="54">
        <v>25662</v>
      </c>
      <c r="Z10" s="184">
        <v>0.57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1805374</v>
      </c>
      <c r="D12" s="155">
        <v>0</v>
      </c>
      <c r="E12" s="156">
        <v>4835457</v>
      </c>
      <c r="F12" s="60">
        <v>4835457</v>
      </c>
      <c r="G12" s="60">
        <v>79938</v>
      </c>
      <c r="H12" s="60">
        <v>84633</v>
      </c>
      <c r="I12" s="60">
        <v>86827</v>
      </c>
      <c r="J12" s="60">
        <v>251398</v>
      </c>
      <c r="K12" s="60">
        <v>80933</v>
      </c>
      <c r="L12" s="60">
        <v>82174</v>
      </c>
      <c r="M12" s="60">
        <v>79599</v>
      </c>
      <c r="N12" s="60">
        <v>242706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494104</v>
      </c>
      <c r="X12" s="60">
        <v>2417502</v>
      </c>
      <c r="Y12" s="60">
        <v>-1923398</v>
      </c>
      <c r="Z12" s="140">
        <v>-79.56</v>
      </c>
      <c r="AA12" s="155">
        <v>4835457</v>
      </c>
    </row>
    <row r="13" spans="1:27" ht="12.75">
      <c r="A13" s="181" t="s">
        <v>109</v>
      </c>
      <c r="B13" s="185"/>
      <c r="C13" s="155">
        <v>2264754</v>
      </c>
      <c r="D13" s="155">
        <v>0</v>
      </c>
      <c r="E13" s="156">
        <v>1578000</v>
      </c>
      <c r="F13" s="60">
        <v>1578000</v>
      </c>
      <c r="G13" s="60">
        <v>134414</v>
      </c>
      <c r="H13" s="60">
        <v>65359</v>
      </c>
      <c r="I13" s="60">
        <v>492249</v>
      </c>
      <c r="J13" s="60">
        <v>692022</v>
      </c>
      <c r="K13" s="60">
        <v>152170</v>
      </c>
      <c r="L13" s="60">
        <v>174914</v>
      </c>
      <c r="M13" s="60">
        <v>158896</v>
      </c>
      <c r="N13" s="60">
        <v>485980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1178002</v>
      </c>
      <c r="X13" s="60">
        <v>789000</v>
      </c>
      <c r="Y13" s="60">
        <v>389002</v>
      </c>
      <c r="Z13" s="140">
        <v>49.3</v>
      </c>
      <c r="AA13" s="155">
        <v>1578000</v>
      </c>
    </row>
    <row r="14" spans="1:27" ht="12.75">
      <c r="A14" s="181" t="s">
        <v>110</v>
      </c>
      <c r="B14" s="185"/>
      <c r="C14" s="155">
        <v>810065</v>
      </c>
      <c r="D14" s="155">
        <v>0</v>
      </c>
      <c r="E14" s="156">
        <v>9657360</v>
      </c>
      <c r="F14" s="60">
        <v>9657360</v>
      </c>
      <c r="G14" s="60">
        <v>349535</v>
      </c>
      <c r="H14" s="60">
        <v>381008</v>
      </c>
      <c r="I14" s="60">
        <v>360714</v>
      </c>
      <c r="J14" s="60">
        <v>1091257</v>
      </c>
      <c r="K14" s="60">
        <v>375232</v>
      </c>
      <c r="L14" s="60">
        <v>360670</v>
      </c>
      <c r="M14" s="60">
        <v>387449</v>
      </c>
      <c r="N14" s="60">
        <v>1123351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2214608</v>
      </c>
      <c r="X14" s="60">
        <v>4828500</v>
      </c>
      <c r="Y14" s="60">
        <v>-2613892</v>
      </c>
      <c r="Z14" s="140">
        <v>-54.13</v>
      </c>
      <c r="AA14" s="155">
        <v>9657360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999830</v>
      </c>
      <c r="D16" s="155">
        <v>0</v>
      </c>
      <c r="E16" s="156">
        <v>211230</v>
      </c>
      <c r="F16" s="60">
        <v>211230</v>
      </c>
      <c r="G16" s="60">
        <v>404</v>
      </c>
      <c r="H16" s="60">
        <v>730</v>
      </c>
      <c r="I16" s="60">
        <v>377</v>
      </c>
      <c r="J16" s="60">
        <v>1511</v>
      </c>
      <c r="K16" s="60">
        <v>638</v>
      </c>
      <c r="L16" s="60">
        <v>256</v>
      </c>
      <c r="M16" s="60">
        <v>282</v>
      </c>
      <c r="N16" s="60">
        <v>1176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2687</v>
      </c>
      <c r="X16" s="60">
        <v>105498</v>
      </c>
      <c r="Y16" s="60">
        <v>-102811</v>
      </c>
      <c r="Z16" s="140">
        <v>-97.45</v>
      </c>
      <c r="AA16" s="155">
        <v>211230</v>
      </c>
    </row>
    <row r="17" spans="1:27" ht="12.75">
      <c r="A17" s="181" t="s">
        <v>113</v>
      </c>
      <c r="B17" s="185"/>
      <c r="C17" s="155">
        <v>2230321</v>
      </c>
      <c r="D17" s="155">
        <v>0</v>
      </c>
      <c r="E17" s="156">
        <v>2744079</v>
      </c>
      <c r="F17" s="60">
        <v>2744079</v>
      </c>
      <c r="G17" s="60">
        <v>270723</v>
      </c>
      <c r="H17" s="60">
        <v>281420</v>
      </c>
      <c r="I17" s="60">
        <v>222300</v>
      </c>
      <c r="J17" s="60">
        <v>774443</v>
      </c>
      <c r="K17" s="60">
        <v>327148</v>
      </c>
      <c r="L17" s="60">
        <v>268285</v>
      </c>
      <c r="M17" s="60">
        <v>261963</v>
      </c>
      <c r="N17" s="60">
        <v>857396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1631839</v>
      </c>
      <c r="X17" s="60">
        <v>1372002</v>
      </c>
      <c r="Y17" s="60">
        <v>259837</v>
      </c>
      <c r="Z17" s="140">
        <v>18.94</v>
      </c>
      <c r="AA17" s="155">
        <v>2744079</v>
      </c>
    </row>
    <row r="18" spans="1:27" ht="12.75">
      <c r="A18" s="183" t="s">
        <v>114</v>
      </c>
      <c r="B18" s="182"/>
      <c r="C18" s="155">
        <v>999830</v>
      </c>
      <c r="D18" s="155">
        <v>0</v>
      </c>
      <c r="E18" s="156">
        <v>0</v>
      </c>
      <c r="F18" s="60">
        <v>0</v>
      </c>
      <c r="G18" s="60">
        <v>0</v>
      </c>
      <c r="H18" s="60">
        <v>-789</v>
      </c>
      <c r="I18" s="60">
        <v>0</v>
      </c>
      <c r="J18" s="60">
        <v>-789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-789</v>
      </c>
      <c r="X18" s="60"/>
      <c r="Y18" s="60">
        <v>-789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112940603</v>
      </c>
      <c r="D19" s="155">
        <v>0</v>
      </c>
      <c r="E19" s="156">
        <v>117752000</v>
      </c>
      <c r="F19" s="60">
        <v>117752000</v>
      </c>
      <c r="G19" s="60">
        <v>47282576</v>
      </c>
      <c r="H19" s="60">
        <v>362422</v>
      </c>
      <c r="I19" s="60">
        <v>1855114</v>
      </c>
      <c r="J19" s="60">
        <v>49500112</v>
      </c>
      <c r="K19" s="60">
        <v>311311</v>
      </c>
      <c r="L19" s="60">
        <v>1276288</v>
      </c>
      <c r="M19" s="60">
        <v>38051065</v>
      </c>
      <c r="N19" s="60">
        <v>39638664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89138776</v>
      </c>
      <c r="X19" s="60">
        <v>78501334</v>
      </c>
      <c r="Y19" s="60">
        <v>10637442</v>
      </c>
      <c r="Z19" s="140">
        <v>13.55</v>
      </c>
      <c r="AA19" s="155">
        <v>117752000</v>
      </c>
    </row>
    <row r="20" spans="1:27" ht="12.75">
      <c r="A20" s="181" t="s">
        <v>35</v>
      </c>
      <c r="B20" s="185"/>
      <c r="C20" s="155">
        <v>10608038</v>
      </c>
      <c r="D20" s="155">
        <v>0</v>
      </c>
      <c r="E20" s="156">
        <v>235550</v>
      </c>
      <c r="F20" s="54">
        <v>235550</v>
      </c>
      <c r="G20" s="54">
        <v>72648</v>
      </c>
      <c r="H20" s="54">
        <v>78858</v>
      </c>
      <c r="I20" s="54">
        <v>125423</v>
      </c>
      <c r="J20" s="54">
        <v>276929</v>
      </c>
      <c r="K20" s="54">
        <v>37005</v>
      </c>
      <c r="L20" s="54">
        <v>693628</v>
      </c>
      <c r="M20" s="54">
        <v>6480856</v>
      </c>
      <c r="N20" s="54">
        <v>7211489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7488418</v>
      </c>
      <c r="X20" s="54">
        <v>118002</v>
      </c>
      <c r="Y20" s="54">
        <v>7370416</v>
      </c>
      <c r="Z20" s="184">
        <v>6246.01</v>
      </c>
      <c r="AA20" s="130">
        <v>235550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249469423</v>
      </c>
      <c r="D22" s="188">
        <f>SUM(D5:D21)</f>
        <v>0</v>
      </c>
      <c r="E22" s="189">
        <f t="shared" si="0"/>
        <v>262953344</v>
      </c>
      <c r="F22" s="190">
        <f t="shared" si="0"/>
        <v>262953344</v>
      </c>
      <c r="G22" s="190">
        <f t="shared" si="0"/>
        <v>68648426</v>
      </c>
      <c r="H22" s="190">
        <f t="shared" si="0"/>
        <v>14437818</v>
      </c>
      <c r="I22" s="190">
        <f t="shared" si="0"/>
        <v>13142859</v>
      </c>
      <c r="J22" s="190">
        <f t="shared" si="0"/>
        <v>96229103</v>
      </c>
      <c r="K22" s="190">
        <f t="shared" si="0"/>
        <v>-1956156</v>
      </c>
      <c r="L22" s="190">
        <f t="shared" si="0"/>
        <v>13365364</v>
      </c>
      <c r="M22" s="190">
        <f t="shared" si="0"/>
        <v>55183537</v>
      </c>
      <c r="N22" s="190">
        <f t="shared" si="0"/>
        <v>66592745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162821848</v>
      </c>
      <c r="X22" s="190">
        <f t="shared" si="0"/>
        <v>151102342</v>
      </c>
      <c r="Y22" s="190">
        <f t="shared" si="0"/>
        <v>11719506</v>
      </c>
      <c r="Z22" s="191">
        <f>+IF(X22&lt;&gt;0,+(Y22/X22)*100,0)</f>
        <v>7.756005529020854</v>
      </c>
      <c r="AA22" s="188">
        <f>SUM(AA5:AA21)</f>
        <v>262953344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99991061</v>
      </c>
      <c r="D25" s="155">
        <v>0</v>
      </c>
      <c r="E25" s="156">
        <v>127833338</v>
      </c>
      <c r="F25" s="60">
        <v>127833338</v>
      </c>
      <c r="G25" s="60">
        <v>7659955</v>
      </c>
      <c r="H25" s="60">
        <v>8725383</v>
      </c>
      <c r="I25" s="60">
        <v>8250719</v>
      </c>
      <c r="J25" s="60">
        <v>24636057</v>
      </c>
      <c r="K25" s="60">
        <v>8314927</v>
      </c>
      <c r="L25" s="60">
        <v>13228028</v>
      </c>
      <c r="M25" s="60">
        <v>8046658</v>
      </c>
      <c r="N25" s="60">
        <v>29589613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54225670</v>
      </c>
      <c r="X25" s="60">
        <v>58826502</v>
      </c>
      <c r="Y25" s="60">
        <v>-4600832</v>
      </c>
      <c r="Z25" s="140">
        <v>-7.82</v>
      </c>
      <c r="AA25" s="155">
        <v>127833338</v>
      </c>
    </row>
    <row r="26" spans="1:27" ht="12.75">
      <c r="A26" s="183" t="s">
        <v>38</v>
      </c>
      <c r="B26" s="182"/>
      <c r="C26" s="155">
        <v>9609282</v>
      </c>
      <c r="D26" s="155">
        <v>0</v>
      </c>
      <c r="E26" s="156">
        <v>0</v>
      </c>
      <c r="F26" s="60">
        <v>0</v>
      </c>
      <c r="G26" s="60">
        <v>802334</v>
      </c>
      <c r="H26" s="60">
        <v>802334</v>
      </c>
      <c r="I26" s="60">
        <v>822354</v>
      </c>
      <c r="J26" s="60">
        <v>2427022</v>
      </c>
      <c r="K26" s="60">
        <v>802334</v>
      </c>
      <c r="L26" s="60">
        <v>802334</v>
      </c>
      <c r="M26" s="60">
        <v>802334</v>
      </c>
      <c r="N26" s="60">
        <v>2407002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4834024</v>
      </c>
      <c r="X26" s="60">
        <v>5090502</v>
      </c>
      <c r="Y26" s="60">
        <v>-256478</v>
      </c>
      <c r="Z26" s="140">
        <v>-5.04</v>
      </c>
      <c r="AA26" s="155">
        <v>0</v>
      </c>
    </row>
    <row r="27" spans="1:27" ht="12.75">
      <c r="A27" s="183" t="s">
        <v>118</v>
      </c>
      <c r="B27" s="182"/>
      <c r="C27" s="155">
        <v>12247647</v>
      </c>
      <c r="D27" s="155">
        <v>0</v>
      </c>
      <c r="E27" s="156">
        <v>18533962</v>
      </c>
      <c r="F27" s="60">
        <v>18533962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9267000</v>
      </c>
      <c r="Y27" s="60">
        <v>-9267000</v>
      </c>
      <c r="Z27" s="140">
        <v>-100</v>
      </c>
      <c r="AA27" s="155">
        <v>18533962</v>
      </c>
    </row>
    <row r="28" spans="1:27" ht="12.75">
      <c r="A28" s="183" t="s">
        <v>39</v>
      </c>
      <c r="B28" s="182"/>
      <c r="C28" s="155">
        <v>29234814</v>
      </c>
      <c r="D28" s="155">
        <v>0</v>
      </c>
      <c r="E28" s="156">
        <v>27109254</v>
      </c>
      <c r="F28" s="60">
        <v>27109254</v>
      </c>
      <c r="G28" s="60">
        <v>0</v>
      </c>
      <c r="H28" s="60">
        <v>4637540</v>
      </c>
      <c r="I28" s="60">
        <v>2318786</v>
      </c>
      <c r="J28" s="60">
        <v>6956326</v>
      </c>
      <c r="K28" s="60">
        <v>0</v>
      </c>
      <c r="L28" s="60">
        <v>5164151</v>
      </c>
      <c r="M28" s="60">
        <v>2387987</v>
      </c>
      <c r="N28" s="60">
        <v>7552138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14508464</v>
      </c>
      <c r="X28" s="60">
        <v>13554498</v>
      </c>
      <c r="Y28" s="60">
        <v>953966</v>
      </c>
      <c r="Z28" s="140">
        <v>7.04</v>
      </c>
      <c r="AA28" s="155">
        <v>27109254</v>
      </c>
    </row>
    <row r="29" spans="1:27" ht="12.75">
      <c r="A29" s="183" t="s">
        <v>40</v>
      </c>
      <c r="B29" s="182"/>
      <c r="C29" s="155">
        <v>1999967</v>
      </c>
      <c r="D29" s="155">
        <v>0</v>
      </c>
      <c r="E29" s="156">
        <v>0</v>
      </c>
      <c r="F29" s="60">
        <v>0</v>
      </c>
      <c r="G29" s="60">
        <v>0</v>
      </c>
      <c r="H29" s="60">
        <v>170077</v>
      </c>
      <c r="I29" s="60">
        <v>0</v>
      </c>
      <c r="J29" s="60">
        <v>170077</v>
      </c>
      <c r="K29" s="60">
        <v>0</v>
      </c>
      <c r="L29" s="60">
        <v>0</v>
      </c>
      <c r="M29" s="60">
        <v>23596</v>
      </c>
      <c r="N29" s="60">
        <v>23596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193673</v>
      </c>
      <c r="X29" s="60"/>
      <c r="Y29" s="60">
        <v>193673</v>
      </c>
      <c r="Z29" s="140">
        <v>0</v>
      </c>
      <c r="AA29" s="155">
        <v>0</v>
      </c>
    </row>
    <row r="30" spans="1:27" ht="12.75">
      <c r="A30" s="183" t="s">
        <v>119</v>
      </c>
      <c r="B30" s="182"/>
      <c r="C30" s="155">
        <v>44636771</v>
      </c>
      <c r="D30" s="155">
        <v>0</v>
      </c>
      <c r="E30" s="156">
        <v>55502407</v>
      </c>
      <c r="F30" s="60">
        <v>55502407</v>
      </c>
      <c r="G30" s="60">
        <v>202995</v>
      </c>
      <c r="H30" s="60">
        <v>6593085</v>
      </c>
      <c r="I30" s="60">
        <v>6588446</v>
      </c>
      <c r="J30" s="60">
        <v>13384526</v>
      </c>
      <c r="K30" s="60">
        <v>3499279</v>
      </c>
      <c r="L30" s="60">
        <v>3654460</v>
      </c>
      <c r="M30" s="60">
        <v>6589018</v>
      </c>
      <c r="N30" s="60">
        <v>13742757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27127283</v>
      </c>
      <c r="X30" s="60">
        <v>27751002</v>
      </c>
      <c r="Y30" s="60">
        <v>-623719</v>
      </c>
      <c r="Z30" s="140">
        <v>-2.25</v>
      </c>
      <c r="AA30" s="155">
        <v>55502407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289519</v>
      </c>
      <c r="I31" s="60">
        <v>891339</v>
      </c>
      <c r="J31" s="60">
        <v>1180858</v>
      </c>
      <c r="K31" s="60">
        <v>461494</v>
      </c>
      <c r="L31" s="60">
        <v>637671</v>
      </c>
      <c r="M31" s="60">
        <v>218752</v>
      </c>
      <c r="N31" s="60">
        <v>1317917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2498775</v>
      </c>
      <c r="X31" s="60"/>
      <c r="Y31" s="60">
        <v>2498775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36449150</v>
      </c>
      <c r="D32" s="155">
        <v>0</v>
      </c>
      <c r="E32" s="156">
        <v>25548169</v>
      </c>
      <c r="F32" s="60">
        <v>25548169</v>
      </c>
      <c r="G32" s="60">
        <v>1257406</v>
      </c>
      <c r="H32" s="60">
        <v>2194369</v>
      </c>
      <c r="I32" s="60">
        <v>3346527</v>
      </c>
      <c r="J32" s="60">
        <v>6798302</v>
      </c>
      <c r="K32" s="60">
        <v>-1716516</v>
      </c>
      <c r="L32" s="60">
        <v>15320685</v>
      </c>
      <c r="M32" s="60">
        <v>9421265</v>
      </c>
      <c r="N32" s="60">
        <v>23025434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29823736</v>
      </c>
      <c r="X32" s="60">
        <v>12774000</v>
      </c>
      <c r="Y32" s="60">
        <v>17049736</v>
      </c>
      <c r="Z32" s="140">
        <v>133.47</v>
      </c>
      <c r="AA32" s="155">
        <v>25548169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250000</v>
      </c>
      <c r="I33" s="60">
        <v>0</v>
      </c>
      <c r="J33" s="60">
        <v>250000</v>
      </c>
      <c r="K33" s="60">
        <v>10500</v>
      </c>
      <c r="L33" s="60">
        <v>8417</v>
      </c>
      <c r="M33" s="60">
        <v>234783</v>
      </c>
      <c r="N33" s="60">
        <v>253700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503700</v>
      </c>
      <c r="X33" s="60"/>
      <c r="Y33" s="60">
        <v>503700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39893711</v>
      </c>
      <c r="D34" s="155">
        <v>0</v>
      </c>
      <c r="E34" s="156">
        <v>45370182</v>
      </c>
      <c r="F34" s="60">
        <v>45370182</v>
      </c>
      <c r="G34" s="60">
        <v>1021662</v>
      </c>
      <c r="H34" s="60">
        <v>3651866</v>
      </c>
      <c r="I34" s="60">
        <v>2607862</v>
      </c>
      <c r="J34" s="60">
        <v>7281390</v>
      </c>
      <c r="K34" s="60">
        <v>2472194</v>
      </c>
      <c r="L34" s="60">
        <v>3904893</v>
      </c>
      <c r="M34" s="60">
        <v>2970724</v>
      </c>
      <c r="N34" s="60">
        <v>9347811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16629201</v>
      </c>
      <c r="X34" s="60">
        <v>22684998</v>
      </c>
      <c r="Y34" s="60">
        <v>-6055797</v>
      </c>
      <c r="Z34" s="140">
        <v>-26.7</v>
      </c>
      <c r="AA34" s="155">
        <v>45370182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274062403</v>
      </c>
      <c r="D36" s="188">
        <f>SUM(D25:D35)</f>
        <v>0</v>
      </c>
      <c r="E36" s="189">
        <f t="shared" si="1"/>
        <v>299897312</v>
      </c>
      <c r="F36" s="190">
        <f t="shared" si="1"/>
        <v>299897312</v>
      </c>
      <c r="G36" s="190">
        <f t="shared" si="1"/>
        <v>10944352</v>
      </c>
      <c r="H36" s="190">
        <f t="shared" si="1"/>
        <v>27314173</v>
      </c>
      <c r="I36" s="190">
        <f t="shared" si="1"/>
        <v>24826033</v>
      </c>
      <c r="J36" s="190">
        <f t="shared" si="1"/>
        <v>63084558</v>
      </c>
      <c r="K36" s="190">
        <f t="shared" si="1"/>
        <v>13844212</v>
      </c>
      <c r="L36" s="190">
        <f t="shared" si="1"/>
        <v>42720639</v>
      </c>
      <c r="M36" s="190">
        <f t="shared" si="1"/>
        <v>30695117</v>
      </c>
      <c r="N36" s="190">
        <f t="shared" si="1"/>
        <v>87259968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150344526</v>
      </c>
      <c r="X36" s="190">
        <f t="shared" si="1"/>
        <v>149948502</v>
      </c>
      <c r="Y36" s="190">
        <f t="shared" si="1"/>
        <v>396024</v>
      </c>
      <c r="Z36" s="191">
        <f>+IF(X36&lt;&gt;0,+(Y36/X36)*100,0)</f>
        <v>0.2641066731030097</v>
      </c>
      <c r="AA36" s="188">
        <f>SUM(AA25:AA35)</f>
        <v>299897312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-24592980</v>
      </c>
      <c r="D38" s="199">
        <f>+D22-D36</f>
        <v>0</v>
      </c>
      <c r="E38" s="200">
        <f t="shared" si="2"/>
        <v>-36943968</v>
      </c>
      <c r="F38" s="106">
        <f t="shared" si="2"/>
        <v>-36943968</v>
      </c>
      <c r="G38" s="106">
        <f t="shared" si="2"/>
        <v>57704074</v>
      </c>
      <c r="H38" s="106">
        <f t="shared" si="2"/>
        <v>-12876355</v>
      </c>
      <c r="I38" s="106">
        <f t="shared" si="2"/>
        <v>-11683174</v>
      </c>
      <c r="J38" s="106">
        <f t="shared" si="2"/>
        <v>33144545</v>
      </c>
      <c r="K38" s="106">
        <f t="shared" si="2"/>
        <v>-15800368</v>
      </c>
      <c r="L38" s="106">
        <f t="shared" si="2"/>
        <v>-29355275</v>
      </c>
      <c r="M38" s="106">
        <f t="shared" si="2"/>
        <v>24488420</v>
      </c>
      <c r="N38" s="106">
        <f t="shared" si="2"/>
        <v>-20667223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12477322</v>
      </c>
      <c r="X38" s="106">
        <f>IF(F22=F36,0,X22-X36)</f>
        <v>1153840</v>
      </c>
      <c r="Y38" s="106">
        <f t="shared" si="2"/>
        <v>11323482</v>
      </c>
      <c r="Z38" s="201">
        <f>+IF(X38&lt;&gt;0,+(Y38/X38)*100,0)</f>
        <v>981.3736739929279</v>
      </c>
      <c r="AA38" s="199">
        <f>+AA22-AA36</f>
        <v>-36943968</v>
      </c>
    </row>
    <row r="39" spans="1:27" ht="12.75">
      <c r="A39" s="181" t="s">
        <v>46</v>
      </c>
      <c r="B39" s="185"/>
      <c r="C39" s="155">
        <v>27619620</v>
      </c>
      <c r="D39" s="155">
        <v>0</v>
      </c>
      <c r="E39" s="156">
        <v>38590000</v>
      </c>
      <c r="F39" s="60">
        <v>38590000</v>
      </c>
      <c r="G39" s="60">
        <v>0</v>
      </c>
      <c r="H39" s="60">
        <v>1703744</v>
      </c>
      <c r="I39" s="60">
        <v>2160798</v>
      </c>
      <c r="J39" s="60">
        <v>3864542</v>
      </c>
      <c r="K39" s="60">
        <v>10423420</v>
      </c>
      <c r="L39" s="60">
        <v>12386591</v>
      </c>
      <c r="M39" s="60">
        <v>11349567</v>
      </c>
      <c r="N39" s="60">
        <v>34159578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38024120</v>
      </c>
      <c r="X39" s="60"/>
      <c r="Y39" s="60">
        <v>38024120</v>
      </c>
      <c r="Z39" s="140">
        <v>0</v>
      </c>
      <c r="AA39" s="155">
        <v>38590000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26795000</v>
      </c>
      <c r="Y41" s="202">
        <v>-26795000</v>
      </c>
      <c r="Z41" s="203">
        <v>-100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3026640</v>
      </c>
      <c r="D42" s="206">
        <f>SUM(D38:D41)</f>
        <v>0</v>
      </c>
      <c r="E42" s="207">
        <f t="shared" si="3"/>
        <v>1646032</v>
      </c>
      <c r="F42" s="88">
        <f t="shared" si="3"/>
        <v>1646032</v>
      </c>
      <c r="G42" s="88">
        <f t="shared" si="3"/>
        <v>57704074</v>
      </c>
      <c r="H42" s="88">
        <f t="shared" si="3"/>
        <v>-11172611</v>
      </c>
      <c r="I42" s="88">
        <f t="shared" si="3"/>
        <v>-9522376</v>
      </c>
      <c r="J42" s="88">
        <f t="shared" si="3"/>
        <v>37009087</v>
      </c>
      <c r="K42" s="88">
        <f t="shared" si="3"/>
        <v>-5376948</v>
      </c>
      <c r="L42" s="88">
        <f t="shared" si="3"/>
        <v>-16968684</v>
      </c>
      <c r="M42" s="88">
        <f t="shared" si="3"/>
        <v>35837987</v>
      </c>
      <c r="N42" s="88">
        <f t="shared" si="3"/>
        <v>13492355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50501442</v>
      </c>
      <c r="X42" s="88">
        <f t="shared" si="3"/>
        <v>27948840</v>
      </c>
      <c r="Y42" s="88">
        <f t="shared" si="3"/>
        <v>22552602</v>
      </c>
      <c r="Z42" s="208">
        <f>+IF(X42&lt;&gt;0,+(Y42/X42)*100,0)</f>
        <v>80.69244376510795</v>
      </c>
      <c r="AA42" s="206">
        <f>SUM(AA38:AA41)</f>
        <v>1646032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3026640</v>
      </c>
      <c r="D44" s="210">
        <f>+D42-D43</f>
        <v>0</v>
      </c>
      <c r="E44" s="211">
        <f t="shared" si="4"/>
        <v>1646032</v>
      </c>
      <c r="F44" s="77">
        <f t="shared" si="4"/>
        <v>1646032</v>
      </c>
      <c r="G44" s="77">
        <f t="shared" si="4"/>
        <v>57704074</v>
      </c>
      <c r="H44" s="77">
        <f t="shared" si="4"/>
        <v>-11172611</v>
      </c>
      <c r="I44" s="77">
        <f t="shared" si="4"/>
        <v>-9522376</v>
      </c>
      <c r="J44" s="77">
        <f t="shared" si="4"/>
        <v>37009087</v>
      </c>
      <c r="K44" s="77">
        <f t="shared" si="4"/>
        <v>-5376948</v>
      </c>
      <c r="L44" s="77">
        <f t="shared" si="4"/>
        <v>-16968684</v>
      </c>
      <c r="M44" s="77">
        <f t="shared" si="4"/>
        <v>35837987</v>
      </c>
      <c r="N44" s="77">
        <f t="shared" si="4"/>
        <v>13492355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50501442</v>
      </c>
      <c r="X44" s="77">
        <f t="shared" si="4"/>
        <v>27948840</v>
      </c>
      <c r="Y44" s="77">
        <f t="shared" si="4"/>
        <v>22552602</v>
      </c>
      <c r="Z44" s="212">
        <f>+IF(X44&lt;&gt;0,+(Y44/X44)*100,0)</f>
        <v>80.69244376510795</v>
      </c>
      <c r="AA44" s="210">
        <f>+AA42-AA43</f>
        <v>1646032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3026640</v>
      </c>
      <c r="D46" s="206">
        <f>SUM(D44:D45)</f>
        <v>0</v>
      </c>
      <c r="E46" s="207">
        <f t="shared" si="5"/>
        <v>1646032</v>
      </c>
      <c r="F46" s="88">
        <f t="shared" si="5"/>
        <v>1646032</v>
      </c>
      <c r="G46" s="88">
        <f t="shared" si="5"/>
        <v>57704074</v>
      </c>
      <c r="H46" s="88">
        <f t="shared" si="5"/>
        <v>-11172611</v>
      </c>
      <c r="I46" s="88">
        <f t="shared" si="5"/>
        <v>-9522376</v>
      </c>
      <c r="J46" s="88">
        <f t="shared" si="5"/>
        <v>37009087</v>
      </c>
      <c r="K46" s="88">
        <f t="shared" si="5"/>
        <v>-5376948</v>
      </c>
      <c r="L46" s="88">
        <f t="shared" si="5"/>
        <v>-16968684</v>
      </c>
      <c r="M46" s="88">
        <f t="shared" si="5"/>
        <v>35837987</v>
      </c>
      <c r="N46" s="88">
        <f t="shared" si="5"/>
        <v>13492355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50501442</v>
      </c>
      <c r="X46" s="88">
        <f t="shared" si="5"/>
        <v>27948840</v>
      </c>
      <c r="Y46" s="88">
        <f t="shared" si="5"/>
        <v>22552602</v>
      </c>
      <c r="Z46" s="208">
        <f>+IF(X46&lt;&gt;0,+(Y46/X46)*100,0)</f>
        <v>80.69244376510795</v>
      </c>
      <c r="AA46" s="206">
        <f>SUM(AA44:AA45)</f>
        <v>1646032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3026640</v>
      </c>
      <c r="D48" s="217">
        <f>SUM(D46:D47)</f>
        <v>0</v>
      </c>
      <c r="E48" s="218">
        <f t="shared" si="6"/>
        <v>1646032</v>
      </c>
      <c r="F48" s="219">
        <f t="shared" si="6"/>
        <v>1646032</v>
      </c>
      <c r="G48" s="219">
        <f t="shared" si="6"/>
        <v>57704074</v>
      </c>
      <c r="H48" s="220">
        <f t="shared" si="6"/>
        <v>-11172611</v>
      </c>
      <c r="I48" s="220">
        <f t="shared" si="6"/>
        <v>-9522376</v>
      </c>
      <c r="J48" s="220">
        <f t="shared" si="6"/>
        <v>37009087</v>
      </c>
      <c r="K48" s="220">
        <f t="shared" si="6"/>
        <v>-5376948</v>
      </c>
      <c r="L48" s="220">
        <f t="shared" si="6"/>
        <v>-16968684</v>
      </c>
      <c r="M48" s="219">
        <f t="shared" si="6"/>
        <v>35837987</v>
      </c>
      <c r="N48" s="219">
        <f t="shared" si="6"/>
        <v>13492355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50501442</v>
      </c>
      <c r="X48" s="220">
        <f t="shared" si="6"/>
        <v>27948840</v>
      </c>
      <c r="Y48" s="220">
        <f t="shared" si="6"/>
        <v>22552602</v>
      </c>
      <c r="Z48" s="221">
        <f>+IF(X48&lt;&gt;0,+(Y48/X48)*100,0)</f>
        <v>80.69244376510795</v>
      </c>
      <c r="AA48" s="222">
        <f>SUM(AA46:AA47)</f>
        <v>1646032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972794</v>
      </c>
      <c r="D5" s="153">
        <f>SUM(D6:D8)</f>
        <v>0</v>
      </c>
      <c r="E5" s="154">
        <f t="shared" si="0"/>
        <v>3051208</v>
      </c>
      <c r="F5" s="100">
        <f t="shared" si="0"/>
        <v>3051208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2194</v>
      </c>
      <c r="N5" s="100">
        <f t="shared" si="0"/>
        <v>2194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2194</v>
      </c>
      <c r="X5" s="100">
        <f t="shared" si="0"/>
        <v>0</v>
      </c>
      <c r="Y5" s="100">
        <f t="shared" si="0"/>
        <v>2194</v>
      </c>
      <c r="Z5" s="137">
        <f>+IF(X5&lt;&gt;0,+(Y5/X5)*100,0)</f>
        <v>0</v>
      </c>
      <c r="AA5" s="153">
        <f>SUM(AA6:AA8)</f>
        <v>3051208</v>
      </c>
    </row>
    <row r="6" spans="1:27" ht="12.75">
      <c r="A6" s="138" t="s">
        <v>75</v>
      </c>
      <c r="B6" s="136"/>
      <c r="C6" s="155">
        <v>972794</v>
      </c>
      <c r="D6" s="155"/>
      <c r="E6" s="156">
        <v>2410208</v>
      </c>
      <c r="F6" s="60">
        <v>2410208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2410208</v>
      </c>
    </row>
    <row r="7" spans="1:27" ht="12.75">
      <c r="A7" s="138" t="s">
        <v>76</v>
      </c>
      <c r="B7" s="136"/>
      <c r="C7" s="157"/>
      <c r="D7" s="157"/>
      <c r="E7" s="158">
        <v>641000</v>
      </c>
      <c r="F7" s="159">
        <v>641000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>
        <v>641000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>
        <v>2194</v>
      </c>
      <c r="N8" s="60">
        <v>2194</v>
      </c>
      <c r="O8" s="60"/>
      <c r="P8" s="60"/>
      <c r="Q8" s="60"/>
      <c r="R8" s="60"/>
      <c r="S8" s="60"/>
      <c r="T8" s="60"/>
      <c r="U8" s="60"/>
      <c r="V8" s="60"/>
      <c r="W8" s="60">
        <v>2194</v>
      </c>
      <c r="X8" s="60"/>
      <c r="Y8" s="60">
        <v>2194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2485337</v>
      </c>
      <c r="D9" s="153">
        <f>SUM(D10:D14)</f>
        <v>0</v>
      </c>
      <c r="E9" s="154">
        <f t="shared" si="1"/>
        <v>1574000</v>
      </c>
      <c r="F9" s="100">
        <f t="shared" si="1"/>
        <v>1574000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791000</v>
      </c>
      <c r="N9" s="100">
        <f t="shared" si="1"/>
        <v>791000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791000</v>
      </c>
      <c r="X9" s="100">
        <f t="shared" si="1"/>
        <v>0</v>
      </c>
      <c r="Y9" s="100">
        <f t="shared" si="1"/>
        <v>791000</v>
      </c>
      <c r="Z9" s="137">
        <f>+IF(X9&lt;&gt;0,+(Y9/X9)*100,0)</f>
        <v>0</v>
      </c>
      <c r="AA9" s="102">
        <f>SUM(AA10:AA14)</f>
        <v>1574000</v>
      </c>
    </row>
    <row r="10" spans="1:27" ht="12.75">
      <c r="A10" s="138" t="s">
        <v>79</v>
      </c>
      <c r="B10" s="136"/>
      <c r="C10" s="155">
        <v>2485337</v>
      </c>
      <c r="D10" s="155"/>
      <c r="E10" s="156">
        <v>1574000</v>
      </c>
      <c r="F10" s="60">
        <v>1574000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1574000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>
        <v>791000</v>
      </c>
      <c r="N12" s="60">
        <v>791000</v>
      </c>
      <c r="O12" s="60"/>
      <c r="P12" s="60"/>
      <c r="Q12" s="60"/>
      <c r="R12" s="60"/>
      <c r="S12" s="60"/>
      <c r="T12" s="60"/>
      <c r="U12" s="60"/>
      <c r="V12" s="60"/>
      <c r="W12" s="60">
        <v>791000</v>
      </c>
      <c r="X12" s="60"/>
      <c r="Y12" s="60">
        <v>791000</v>
      </c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32851164</v>
      </c>
      <c r="D15" s="153">
        <f>SUM(D16:D18)</f>
        <v>0</v>
      </c>
      <c r="E15" s="154">
        <f t="shared" si="2"/>
        <v>34912000</v>
      </c>
      <c r="F15" s="100">
        <f t="shared" si="2"/>
        <v>34912000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8949</v>
      </c>
      <c r="L15" s="100">
        <f t="shared" si="2"/>
        <v>0</v>
      </c>
      <c r="M15" s="100">
        <f t="shared" si="2"/>
        <v>0</v>
      </c>
      <c r="N15" s="100">
        <f t="shared" si="2"/>
        <v>8949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8949</v>
      </c>
      <c r="X15" s="100">
        <f t="shared" si="2"/>
        <v>0</v>
      </c>
      <c r="Y15" s="100">
        <f t="shared" si="2"/>
        <v>8949</v>
      </c>
      <c r="Z15" s="137">
        <f>+IF(X15&lt;&gt;0,+(Y15/X15)*100,0)</f>
        <v>0</v>
      </c>
      <c r="AA15" s="102">
        <f>SUM(AA16:AA18)</f>
        <v>34912000</v>
      </c>
    </row>
    <row r="16" spans="1:27" ht="12.75">
      <c r="A16" s="138" t="s">
        <v>85</v>
      </c>
      <c r="B16" s="136"/>
      <c r="C16" s="155">
        <v>7292560</v>
      </c>
      <c r="D16" s="155"/>
      <c r="E16" s="156">
        <v>25000</v>
      </c>
      <c r="F16" s="60">
        <v>25000</v>
      </c>
      <c r="G16" s="60"/>
      <c r="H16" s="60"/>
      <c r="I16" s="60"/>
      <c r="J16" s="60"/>
      <c r="K16" s="60">
        <v>8949</v>
      </c>
      <c r="L16" s="60"/>
      <c r="M16" s="60"/>
      <c r="N16" s="60">
        <v>8949</v>
      </c>
      <c r="O16" s="60"/>
      <c r="P16" s="60"/>
      <c r="Q16" s="60"/>
      <c r="R16" s="60"/>
      <c r="S16" s="60"/>
      <c r="T16" s="60"/>
      <c r="U16" s="60"/>
      <c r="V16" s="60"/>
      <c r="W16" s="60">
        <v>8949</v>
      </c>
      <c r="X16" s="60"/>
      <c r="Y16" s="60">
        <v>8949</v>
      </c>
      <c r="Z16" s="140"/>
      <c r="AA16" s="62">
        <v>25000</v>
      </c>
    </row>
    <row r="17" spans="1:27" ht="12.75">
      <c r="A17" s="138" t="s">
        <v>86</v>
      </c>
      <c r="B17" s="136"/>
      <c r="C17" s="155">
        <v>25558604</v>
      </c>
      <c r="D17" s="155"/>
      <c r="E17" s="156">
        <v>34887000</v>
      </c>
      <c r="F17" s="60">
        <v>34887000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>
        <v>34887000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1042655</v>
      </c>
      <c r="H19" s="100">
        <f t="shared" si="3"/>
        <v>1698514</v>
      </c>
      <c r="I19" s="100">
        <f t="shared" si="3"/>
        <v>83303</v>
      </c>
      <c r="J19" s="100">
        <f t="shared" si="3"/>
        <v>2824472</v>
      </c>
      <c r="K19" s="100">
        <f t="shared" si="3"/>
        <v>3469821</v>
      </c>
      <c r="L19" s="100">
        <f t="shared" si="3"/>
        <v>6431387</v>
      </c>
      <c r="M19" s="100">
        <f t="shared" si="3"/>
        <v>9869189</v>
      </c>
      <c r="N19" s="100">
        <f t="shared" si="3"/>
        <v>19770397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22594869</v>
      </c>
      <c r="X19" s="100">
        <f t="shared" si="3"/>
        <v>0</v>
      </c>
      <c r="Y19" s="100">
        <f t="shared" si="3"/>
        <v>22594869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>
        <v>1042655</v>
      </c>
      <c r="H20" s="60">
        <v>1698514</v>
      </c>
      <c r="I20" s="60">
        <v>83303</v>
      </c>
      <c r="J20" s="60">
        <v>2824472</v>
      </c>
      <c r="K20" s="60">
        <v>3469821</v>
      </c>
      <c r="L20" s="60">
        <v>6431387</v>
      </c>
      <c r="M20" s="60">
        <v>9869189</v>
      </c>
      <c r="N20" s="60">
        <v>19770397</v>
      </c>
      <c r="O20" s="60"/>
      <c r="P20" s="60"/>
      <c r="Q20" s="60"/>
      <c r="R20" s="60"/>
      <c r="S20" s="60"/>
      <c r="T20" s="60"/>
      <c r="U20" s="60"/>
      <c r="V20" s="60"/>
      <c r="W20" s="60">
        <v>22594869</v>
      </c>
      <c r="X20" s="60"/>
      <c r="Y20" s="60">
        <v>22594869</v>
      </c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36309295</v>
      </c>
      <c r="D25" s="217">
        <f>+D5+D9+D15+D19+D24</f>
        <v>0</v>
      </c>
      <c r="E25" s="230">
        <f t="shared" si="4"/>
        <v>39537208</v>
      </c>
      <c r="F25" s="219">
        <f t="shared" si="4"/>
        <v>39537208</v>
      </c>
      <c r="G25" s="219">
        <f t="shared" si="4"/>
        <v>1042655</v>
      </c>
      <c r="H25" s="219">
        <f t="shared" si="4"/>
        <v>1698514</v>
      </c>
      <c r="I25" s="219">
        <f t="shared" si="4"/>
        <v>83303</v>
      </c>
      <c r="J25" s="219">
        <f t="shared" si="4"/>
        <v>2824472</v>
      </c>
      <c r="K25" s="219">
        <f t="shared" si="4"/>
        <v>3478770</v>
      </c>
      <c r="L25" s="219">
        <f t="shared" si="4"/>
        <v>6431387</v>
      </c>
      <c r="M25" s="219">
        <f t="shared" si="4"/>
        <v>10662383</v>
      </c>
      <c r="N25" s="219">
        <f t="shared" si="4"/>
        <v>20572540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23397012</v>
      </c>
      <c r="X25" s="219">
        <f t="shared" si="4"/>
        <v>0</v>
      </c>
      <c r="Y25" s="219">
        <f t="shared" si="4"/>
        <v>23397012</v>
      </c>
      <c r="Z25" s="231">
        <f>+IF(X25&lt;&gt;0,+(Y25/X25)*100,0)</f>
        <v>0</v>
      </c>
      <c r="AA25" s="232">
        <f>+AA5+AA9+AA15+AA19+AA24</f>
        <v>39537208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25057403</v>
      </c>
      <c r="D28" s="155"/>
      <c r="E28" s="156">
        <v>38590208</v>
      </c>
      <c r="F28" s="60">
        <v>38590208</v>
      </c>
      <c r="G28" s="60">
        <v>1042655</v>
      </c>
      <c r="H28" s="60">
        <v>1698514</v>
      </c>
      <c r="I28" s="60">
        <v>83303</v>
      </c>
      <c r="J28" s="60">
        <v>2824472</v>
      </c>
      <c r="K28" s="60">
        <v>3478770</v>
      </c>
      <c r="L28" s="60">
        <v>6431387</v>
      </c>
      <c r="M28" s="60">
        <v>10662383</v>
      </c>
      <c r="N28" s="60">
        <v>20572540</v>
      </c>
      <c r="O28" s="60"/>
      <c r="P28" s="60"/>
      <c r="Q28" s="60"/>
      <c r="R28" s="60"/>
      <c r="S28" s="60"/>
      <c r="T28" s="60"/>
      <c r="U28" s="60"/>
      <c r="V28" s="60"/>
      <c r="W28" s="60">
        <v>23397012</v>
      </c>
      <c r="X28" s="60"/>
      <c r="Y28" s="60">
        <v>23397012</v>
      </c>
      <c r="Z28" s="140"/>
      <c r="AA28" s="155">
        <v>38590208</v>
      </c>
    </row>
    <row r="29" spans="1:27" ht="12.75">
      <c r="A29" s="234" t="s">
        <v>134</v>
      </c>
      <c r="B29" s="136"/>
      <c r="C29" s="155">
        <v>4519973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>
        <v>2772587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32349963</v>
      </c>
      <c r="D32" s="210">
        <f>SUM(D28:D31)</f>
        <v>0</v>
      </c>
      <c r="E32" s="211">
        <f t="shared" si="5"/>
        <v>38590208</v>
      </c>
      <c r="F32" s="77">
        <f t="shared" si="5"/>
        <v>38590208</v>
      </c>
      <c r="G32" s="77">
        <f t="shared" si="5"/>
        <v>1042655</v>
      </c>
      <c r="H32" s="77">
        <f t="shared" si="5"/>
        <v>1698514</v>
      </c>
      <c r="I32" s="77">
        <f t="shared" si="5"/>
        <v>83303</v>
      </c>
      <c r="J32" s="77">
        <f t="shared" si="5"/>
        <v>2824472</v>
      </c>
      <c r="K32" s="77">
        <f t="shared" si="5"/>
        <v>3478770</v>
      </c>
      <c r="L32" s="77">
        <f t="shared" si="5"/>
        <v>6431387</v>
      </c>
      <c r="M32" s="77">
        <f t="shared" si="5"/>
        <v>10662383</v>
      </c>
      <c r="N32" s="77">
        <f t="shared" si="5"/>
        <v>20572540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23397012</v>
      </c>
      <c r="X32" s="77">
        <f t="shared" si="5"/>
        <v>0</v>
      </c>
      <c r="Y32" s="77">
        <f t="shared" si="5"/>
        <v>23397012</v>
      </c>
      <c r="Z32" s="212">
        <f>+IF(X32&lt;&gt;0,+(Y32/X32)*100,0)</f>
        <v>0</v>
      </c>
      <c r="AA32" s="79">
        <f>SUM(AA28:AA31)</f>
        <v>38590208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3959332</v>
      </c>
      <c r="D35" s="155"/>
      <c r="E35" s="156">
        <v>947000</v>
      </c>
      <c r="F35" s="60">
        <v>947000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947000</v>
      </c>
    </row>
    <row r="36" spans="1:27" ht="12.75">
      <c r="A36" s="238" t="s">
        <v>139</v>
      </c>
      <c r="B36" s="149"/>
      <c r="C36" s="222">
        <f aca="true" t="shared" si="6" ref="C36:Y36">SUM(C32:C35)</f>
        <v>36309295</v>
      </c>
      <c r="D36" s="222">
        <f>SUM(D32:D35)</f>
        <v>0</v>
      </c>
      <c r="E36" s="218">
        <f t="shared" si="6"/>
        <v>39537208</v>
      </c>
      <c r="F36" s="220">
        <f t="shared" si="6"/>
        <v>39537208</v>
      </c>
      <c r="G36" s="220">
        <f t="shared" si="6"/>
        <v>1042655</v>
      </c>
      <c r="H36" s="220">
        <f t="shared" si="6"/>
        <v>1698514</v>
      </c>
      <c r="I36" s="220">
        <f t="shared" si="6"/>
        <v>83303</v>
      </c>
      <c r="J36" s="220">
        <f t="shared" si="6"/>
        <v>2824472</v>
      </c>
      <c r="K36" s="220">
        <f t="shared" si="6"/>
        <v>3478770</v>
      </c>
      <c r="L36" s="220">
        <f t="shared" si="6"/>
        <v>6431387</v>
      </c>
      <c r="M36" s="220">
        <f t="shared" si="6"/>
        <v>10662383</v>
      </c>
      <c r="N36" s="220">
        <f t="shared" si="6"/>
        <v>20572540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23397012</v>
      </c>
      <c r="X36" s="220">
        <f t="shared" si="6"/>
        <v>0</v>
      </c>
      <c r="Y36" s="220">
        <f t="shared" si="6"/>
        <v>23397012</v>
      </c>
      <c r="Z36" s="221">
        <f>+IF(X36&lt;&gt;0,+(Y36/X36)*100,0)</f>
        <v>0</v>
      </c>
      <c r="AA36" s="239">
        <f>SUM(AA32:AA35)</f>
        <v>39537208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13748182</v>
      </c>
      <c r="D6" s="155"/>
      <c r="E6" s="59">
        <v>5000000</v>
      </c>
      <c r="F6" s="60">
        <v>5000000</v>
      </c>
      <c r="G6" s="60">
        <v>4298781</v>
      </c>
      <c r="H6" s="60">
        <v>779590</v>
      </c>
      <c r="I6" s="60">
        <v>11820601</v>
      </c>
      <c r="J6" s="60">
        <v>11820601</v>
      </c>
      <c r="K6" s="60">
        <v>10469057</v>
      </c>
      <c r="L6" s="60">
        <v>1932845</v>
      </c>
      <c r="M6" s="60">
        <v>5894809</v>
      </c>
      <c r="N6" s="60">
        <v>5894809</v>
      </c>
      <c r="O6" s="60"/>
      <c r="P6" s="60"/>
      <c r="Q6" s="60"/>
      <c r="R6" s="60"/>
      <c r="S6" s="60"/>
      <c r="T6" s="60"/>
      <c r="U6" s="60"/>
      <c r="V6" s="60"/>
      <c r="W6" s="60">
        <v>5894809</v>
      </c>
      <c r="X6" s="60">
        <v>2500000</v>
      </c>
      <c r="Y6" s="60">
        <v>3394809</v>
      </c>
      <c r="Z6" s="140">
        <v>135.79</v>
      </c>
      <c r="AA6" s="62">
        <v>5000000</v>
      </c>
    </row>
    <row r="7" spans="1:27" ht="12.75">
      <c r="A7" s="249" t="s">
        <v>144</v>
      </c>
      <c r="B7" s="182"/>
      <c r="C7" s="155"/>
      <c r="D7" s="155"/>
      <c r="E7" s="59">
        <v>10316094</v>
      </c>
      <c r="F7" s="60">
        <v>10316094</v>
      </c>
      <c r="G7" s="60">
        <v>12200591</v>
      </c>
      <c r="H7" s="60">
        <v>2226883</v>
      </c>
      <c r="I7" s="60">
        <v>23462772</v>
      </c>
      <c r="J7" s="60">
        <v>23462772</v>
      </c>
      <c r="K7" s="60">
        <v>28402981</v>
      </c>
      <c r="L7" s="60">
        <v>9318674</v>
      </c>
      <c r="M7" s="60">
        <v>39409890</v>
      </c>
      <c r="N7" s="60">
        <v>39409890</v>
      </c>
      <c r="O7" s="60"/>
      <c r="P7" s="60"/>
      <c r="Q7" s="60"/>
      <c r="R7" s="60"/>
      <c r="S7" s="60"/>
      <c r="T7" s="60"/>
      <c r="U7" s="60"/>
      <c r="V7" s="60"/>
      <c r="W7" s="60">
        <v>39409890</v>
      </c>
      <c r="X7" s="60">
        <v>5158047</v>
      </c>
      <c r="Y7" s="60">
        <v>34251843</v>
      </c>
      <c r="Z7" s="140">
        <v>664.05</v>
      </c>
      <c r="AA7" s="62">
        <v>10316094</v>
      </c>
    </row>
    <row r="8" spans="1:27" ht="12.75">
      <c r="A8" s="249" t="s">
        <v>145</v>
      </c>
      <c r="B8" s="182"/>
      <c r="C8" s="155">
        <v>43131452</v>
      </c>
      <c r="D8" s="155"/>
      <c r="E8" s="59">
        <v>31409019</v>
      </c>
      <c r="F8" s="60">
        <v>31409019</v>
      </c>
      <c r="G8" s="60">
        <v>98259106</v>
      </c>
      <c r="H8" s="60">
        <v>103891744</v>
      </c>
      <c r="I8" s="60">
        <v>46518187</v>
      </c>
      <c r="J8" s="60">
        <v>46518187</v>
      </c>
      <c r="K8" s="60">
        <v>39310315</v>
      </c>
      <c r="L8" s="60">
        <v>22831701</v>
      </c>
      <c r="M8" s="60">
        <v>43384375</v>
      </c>
      <c r="N8" s="60">
        <v>43384375</v>
      </c>
      <c r="O8" s="60"/>
      <c r="P8" s="60"/>
      <c r="Q8" s="60"/>
      <c r="R8" s="60"/>
      <c r="S8" s="60"/>
      <c r="T8" s="60"/>
      <c r="U8" s="60"/>
      <c r="V8" s="60"/>
      <c r="W8" s="60">
        <v>43384375</v>
      </c>
      <c r="X8" s="60">
        <v>15704510</v>
      </c>
      <c r="Y8" s="60">
        <v>27679865</v>
      </c>
      <c r="Z8" s="140">
        <v>176.25</v>
      </c>
      <c r="AA8" s="62">
        <v>31409019</v>
      </c>
    </row>
    <row r="9" spans="1:27" ht="12.75">
      <c r="A9" s="249" t="s">
        <v>146</v>
      </c>
      <c r="B9" s="182"/>
      <c r="C9" s="155">
        <v>2379426</v>
      </c>
      <c r="D9" s="155"/>
      <c r="E9" s="59"/>
      <c r="F9" s="60"/>
      <c r="G9" s="60">
        <v>-26333193</v>
      </c>
      <c r="H9" s="60">
        <v>1704538</v>
      </c>
      <c r="I9" s="60">
        <v>-2974469</v>
      </c>
      <c r="J9" s="60">
        <v>-2974469</v>
      </c>
      <c r="K9" s="60">
        <v>-1672857</v>
      </c>
      <c r="L9" s="60">
        <v>8279260</v>
      </c>
      <c r="M9" s="60">
        <v>4143629</v>
      </c>
      <c r="N9" s="60">
        <v>4143629</v>
      </c>
      <c r="O9" s="60"/>
      <c r="P9" s="60"/>
      <c r="Q9" s="60"/>
      <c r="R9" s="60"/>
      <c r="S9" s="60"/>
      <c r="T9" s="60"/>
      <c r="U9" s="60"/>
      <c r="V9" s="60"/>
      <c r="W9" s="60">
        <v>4143629</v>
      </c>
      <c r="X9" s="60"/>
      <c r="Y9" s="60">
        <v>4143629</v>
      </c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1886300</v>
      </c>
      <c r="D11" s="155"/>
      <c r="E11" s="59">
        <v>3500000</v>
      </c>
      <c r="F11" s="60">
        <v>3500000</v>
      </c>
      <c r="G11" s="60">
        <v>2041667</v>
      </c>
      <c r="H11" s="60">
        <v>2790997</v>
      </c>
      <c r="I11" s="60">
        <v>2261753</v>
      </c>
      <c r="J11" s="60">
        <v>2261753</v>
      </c>
      <c r="K11" s="60">
        <v>2443581</v>
      </c>
      <c r="L11" s="60">
        <v>3681782</v>
      </c>
      <c r="M11" s="60">
        <v>3150674</v>
      </c>
      <c r="N11" s="60">
        <v>3150674</v>
      </c>
      <c r="O11" s="60"/>
      <c r="P11" s="60"/>
      <c r="Q11" s="60"/>
      <c r="R11" s="60"/>
      <c r="S11" s="60"/>
      <c r="T11" s="60"/>
      <c r="U11" s="60"/>
      <c r="V11" s="60"/>
      <c r="W11" s="60">
        <v>3150674</v>
      </c>
      <c r="X11" s="60">
        <v>1750000</v>
      </c>
      <c r="Y11" s="60">
        <v>1400674</v>
      </c>
      <c r="Z11" s="140">
        <v>80.04</v>
      </c>
      <c r="AA11" s="62">
        <v>3500000</v>
      </c>
    </row>
    <row r="12" spans="1:27" ht="12.75">
      <c r="A12" s="250" t="s">
        <v>56</v>
      </c>
      <c r="B12" s="251"/>
      <c r="C12" s="168">
        <f aca="true" t="shared" si="0" ref="C12:Y12">SUM(C6:C11)</f>
        <v>61145360</v>
      </c>
      <c r="D12" s="168">
        <f>SUM(D6:D11)</f>
        <v>0</v>
      </c>
      <c r="E12" s="72">
        <f t="shared" si="0"/>
        <v>50225113</v>
      </c>
      <c r="F12" s="73">
        <f t="shared" si="0"/>
        <v>50225113</v>
      </c>
      <c r="G12" s="73">
        <f t="shared" si="0"/>
        <v>90466952</v>
      </c>
      <c r="H12" s="73">
        <f t="shared" si="0"/>
        <v>111393752</v>
      </c>
      <c r="I12" s="73">
        <f t="shared" si="0"/>
        <v>81088844</v>
      </c>
      <c r="J12" s="73">
        <f t="shared" si="0"/>
        <v>81088844</v>
      </c>
      <c r="K12" s="73">
        <f t="shared" si="0"/>
        <v>78953077</v>
      </c>
      <c r="L12" s="73">
        <f t="shared" si="0"/>
        <v>46044262</v>
      </c>
      <c r="M12" s="73">
        <f t="shared" si="0"/>
        <v>95983377</v>
      </c>
      <c r="N12" s="73">
        <f t="shared" si="0"/>
        <v>95983377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95983377</v>
      </c>
      <c r="X12" s="73">
        <f t="shared" si="0"/>
        <v>25112557</v>
      </c>
      <c r="Y12" s="73">
        <f t="shared" si="0"/>
        <v>70870820</v>
      </c>
      <c r="Z12" s="170">
        <f>+IF(X12&lt;&gt;0,+(Y12/X12)*100,0)</f>
        <v>282.21267949735267</v>
      </c>
      <c r="AA12" s="74">
        <f>SUM(AA6:AA11)</f>
        <v>50225113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49814000</v>
      </c>
      <c r="D17" s="155"/>
      <c r="E17" s="59">
        <v>42605000</v>
      </c>
      <c r="F17" s="60">
        <v>42605000</v>
      </c>
      <c r="G17" s="60"/>
      <c r="H17" s="60"/>
      <c r="I17" s="60">
        <v>49814000</v>
      </c>
      <c r="J17" s="60">
        <v>49814000</v>
      </c>
      <c r="K17" s="60">
        <v>49814000</v>
      </c>
      <c r="L17" s="60">
        <v>49814000</v>
      </c>
      <c r="M17" s="60">
        <v>49814000</v>
      </c>
      <c r="N17" s="60">
        <v>49814000</v>
      </c>
      <c r="O17" s="60"/>
      <c r="P17" s="60"/>
      <c r="Q17" s="60"/>
      <c r="R17" s="60"/>
      <c r="S17" s="60"/>
      <c r="T17" s="60"/>
      <c r="U17" s="60"/>
      <c r="V17" s="60"/>
      <c r="W17" s="60">
        <v>49814000</v>
      </c>
      <c r="X17" s="60">
        <v>21302500</v>
      </c>
      <c r="Y17" s="60">
        <v>28511500</v>
      </c>
      <c r="Z17" s="140">
        <v>133.84</v>
      </c>
      <c r="AA17" s="62">
        <v>42605000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468851130</v>
      </c>
      <c r="D19" s="155"/>
      <c r="E19" s="59">
        <v>474468344</v>
      </c>
      <c r="F19" s="60">
        <v>474468344</v>
      </c>
      <c r="G19" s="60">
        <v>77068225</v>
      </c>
      <c r="H19" s="60">
        <v>57095086</v>
      </c>
      <c r="I19" s="60">
        <v>464104490</v>
      </c>
      <c r="J19" s="60">
        <v>464104490</v>
      </c>
      <c r="K19" s="60">
        <v>467583360</v>
      </c>
      <c r="L19" s="60">
        <v>466688689</v>
      </c>
      <c r="M19" s="60">
        <v>476578205</v>
      </c>
      <c r="N19" s="60">
        <v>476578205</v>
      </c>
      <c r="O19" s="60"/>
      <c r="P19" s="60"/>
      <c r="Q19" s="60"/>
      <c r="R19" s="60"/>
      <c r="S19" s="60"/>
      <c r="T19" s="60"/>
      <c r="U19" s="60"/>
      <c r="V19" s="60"/>
      <c r="W19" s="60">
        <v>476578205</v>
      </c>
      <c r="X19" s="60">
        <v>237234172</v>
      </c>
      <c r="Y19" s="60">
        <v>239344033</v>
      </c>
      <c r="Z19" s="140">
        <v>100.89</v>
      </c>
      <c r="AA19" s="62">
        <v>474468344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>
        <v>82440805</v>
      </c>
      <c r="J20" s="60">
        <v>82440805</v>
      </c>
      <c r="K20" s="60">
        <v>82440805</v>
      </c>
      <c r="L20" s="60">
        <v>82440805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82440805</v>
      </c>
      <c r="D21" s="155"/>
      <c r="E21" s="59"/>
      <c r="F21" s="60"/>
      <c r="G21" s="60"/>
      <c r="H21" s="60"/>
      <c r="I21" s="60"/>
      <c r="J21" s="60"/>
      <c r="K21" s="60"/>
      <c r="L21" s="60"/>
      <c r="M21" s="60">
        <v>82440805</v>
      </c>
      <c r="N21" s="60">
        <v>82440805</v>
      </c>
      <c r="O21" s="60"/>
      <c r="P21" s="60"/>
      <c r="Q21" s="60"/>
      <c r="R21" s="60"/>
      <c r="S21" s="60"/>
      <c r="T21" s="60"/>
      <c r="U21" s="60"/>
      <c r="V21" s="60"/>
      <c r="W21" s="60">
        <v>82440805</v>
      </c>
      <c r="X21" s="60"/>
      <c r="Y21" s="60">
        <v>82440805</v>
      </c>
      <c r="Z21" s="140"/>
      <c r="AA21" s="62"/>
    </row>
    <row r="22" spans="1:27" ht="12.75">
      <c r="A22" s="249" t="s">
        <v>157</v>
      </c>
      <c r="B22" s="182"/>
      <c r="C22" s="155">
        <v>868691</v>
      </c>
      <c r="D22" s="155"/>
      <c r="E22" s="59">
        <v>1474000</v>
      </c>
      <c r="F22" s="60">
        <v>1474000</v>
      </c>
      <c r="G22" s="60"/>
      <c r="H22" s="60"/>
      <c r="I22" s="60">
        <v>798383</v>
      </c>
      <c r="J22" s="60">
        <v>798383</v>
      </c>
      <c r="K22" s="60">
        <v>798383</v>
      </c>
      <c r="L22" s="60">
        <v>751511</v>
      </c>
      <c r="M22" s="60">
        <v>728076</v>
      </c>
      <c r="N22" s="60">
        <v>728076</v>
      </c>
      <c r="O22" s="60"/>
      <c r="P22" s="60"/>
      <c r="Q22" s="60"/>
      <c r="R22" s="60"/>
      <c r="S22" s="60"/>
      <c r="T22" s="60"/>
      <c r="U22" s="60"/>
      <c r="V22" s="60"/>
      <c r="W22" s="60">
        <v>728076</v>
      </c>
      <c r="X22" s="60">
        <v>737000</v>
      </c>
      <c r="Y22" s="60">
        <v>-8924</v>
      </c>
      <c r="Z22" s="140">
        <v>-1.21</v>
      </c>
      <c r="AA22" s="62">
        <v>1474000</v>
      </c>
    </row>
    <row r="23" spans="1:27" ht="12.75">
      <c r="A23" s="249" t="s">
        <v>158</v>
      </c>
      <c r="B23" s="182"/>
      <c r="C23" s="155">
        <v>355590</v>
      </c>
      <c r="D23" s="155"/>
      <c r="E23" s="59">
        <v>314000</v>
      </c>
      <c r="F23" s="60">
        <v>314000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157000</v>
      </c>
      <c r="Y23" s="159">
        <v>-157000</v>
      </c>
      <c r="Z23" s="141">
        <v>-100</v>
      </c>
      <c r="AA23" s="225">
        <v>314000</v>
      </c>
    </row>
    <row r="24" spans="1:27" ht="12.75">
      <c r="A24" s="250" t="s">
        <v>57</v>
      </c>
      <c r="B24" s="253"/>
      <c r="C24" s="168">
        <f aca="true" t="shared" si="1" ref="C24:Y24">SUM(C15:C23)</f>
        <v>602330216</v>
      </c>
      <c r="D24" s="168">
        <f>SUM(D15:D23)</f>
        <v>0</v>
      </c>
      <c r="E24" s="76">
        <f t="shared" si="1"/>
        <v>518861344</v>
      </c>
      <c r="F24" s="77">
        <f t="shared" si="1"/>
        <v>518861344</v>
      </c>
      <c r="G24" s="77">
        <f t="shared" si="1"/>
        <v>77068225</v>
      </c>
      <c r="H24" s="77">
        <f t="shared" si="1"/>
        <v>57095086</v>
      </c>
      <c r="I24" s="77">
        <f t="shared" si="1"/>
        <v>597157678</v>
      </c>
      <c r="J24" s="77">
        <f t="shared" si="1"/>
        <v>597157678</v>
      </c>
      <c r="K24" s="77">
        <f t="shared" si="1"/>
        <v>600636548</v>
      </c>
      <c r="L24" s="77">
        <f t="shared" si="1"/>
        <v>599695005</v>
      </c>
      <c r="M24" s="77">
        <f t="shared" si="1"/>
        <v>609561086</v>
      </c>
      <c r="N24" s="77">
        <f t="shared" si="1"/>
        <v>609561086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609561086</v>
      </c>
      <c r="X24" s="77">
        <f t="shared" si="1"/>
        <v>259430672</v>
      </c>
      <c r="Y24" s="77">
        <f t="shared" si="1"/>
        <v>350130414</v>
      </c>
      <c r="Z24" s="212">
        <f>+IF(X24&lt;&gt;0,+(Y24/X24)*100,0)</f>
        <v>134.96107121828678</v>
      </c>
      <c r="AA24" s="79">
        <f>SUM(AA15:AA23)</f>
        <v>518861344</v>
      </c>
    </row>
    <row r="25" spans="1:27" ht="12.75">
      <c r="A25" s="250" t="s">
        <v>159</v>
      </c>
      <c r="B25" s="251"/>
      <c r="C25" s="168">
        <f aca="true" t="shared" si="2" ref="C25:Y25">+C12+C24</f>
        <v>663475576</v>
      </c>
      <c r="D25" s="168">
        <f>+D12+D24</f>
        <v>0</v>
      </c>
      <c r="E25" s="72">
        <f t="shared" si="2"/>
        <v>569086457</v>
      </c>
      <c r="F25" s="73">
        <f t="shared" si="2"/>
        <v>569086457</v>
      </c>
      <c r="G25" s="73">
        <f t="shared" si="2"/>
        <v>167535177</v>
      </c>
      <c r="H25" s="73">
        <f t="shared" si="2"/>
        <v>168488838</v>
      </c>
      <c r="I25" s="73">
        <f t="shared" si="2"/>
        <v>678246522</v>
      </c>
      <c r="J25" s="73">
        <f t="shared" si="2"/>
        <v>678246522</v>
      </c>
      <c r="K25" s="73">
        <f t="shared" si="2"/>
        <v>679589625</v>
      </c>
      <c r="L25" s="73">
        <f t="shared" si="2"/>
        <v>645739267</v>
      </c>
      <c r="M25" s="73">
        <f t="shared" si="2"/>
        <v>705544463</v>
      </c>
      <c r="N25" s="73">
        <f t="shared" si="2"/>
        <v>705544463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705544463</v>
      </c>
      <c r="X25" s="73">
        <f t="shared" si="2"/>
        <v>284543229</v>
      </c>
      <c r="Y25" s="73">
        <f t="shared" si="2"/>
        <v>421001234</v>
      </c>
      <c r="Z25" s="170">
        <f>+IF(X25&lt;&gt;0,+(Y25/X25)*100,0)</f>
        <v>147.9568624702716</v>
      </c>
      <c r="AA25" s="74">
        <f>+AA12+AA24</f>
        <v>569086457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2416479</v>
      </c>
      <c r="D31" s="155"/>
      <c r="E31" s="59">
        <v>2718368</v>
      </c>
      <c r="F31" s="60">
        <v>2718368</v>
      </c>
      <c r="G31" s="60">
        <v>-365177</v>
      </c>
      <c r="H31" s="60">
        <v>-746512</v>
      </c>
      <c r="I31" s="60">
        <v>3554140</v>
      </c>
      <c r="J31" s="60">
        <v>3554140</v>
      </c>
      <c r="K31" s="60">
        <v>3549179</v>
      </c>
      <c r="L31" s="60">
        <v>3568625</v>
      </c>
      <c r="M31" s="60">
        <v>2445212</v>
      </c>
      <c r="N31" s="60">
        <v>2445212</v>
      </c>
      <c r="O31" s="60"/>
      <c r="P31" s="60"/>
      <c r="Q31" s="60"/>
      <c r="R31" s="60"/>
      <c r="S31" s="60"/>
      <c r="T31" s="60"/>
      <c r="U31" s="60"/>
      <c r="V31" s="60"/>
      <c r="W31" s="60">
        <v>2445212</v>
      </c>
      <c r="X31" s="60">
        <v>1359184</v>
      </c>
      <c r="Y31" s="60">
        <v>1086028</v>
      </c>
      <c r="Z31" s="140">
        <v>79.9</v>
      </c>
      <c r="AA31" s="62">
        <v>2718368</v>
      </c>
    </row>
    <row r="32" spans="1:27" ht="12.75">
      <c r="A32" s="249" t="s">
        <v>164</v>
      </c>
      <c r="B32" s="182"/>
      <c r="C32" s="155">
        <v>65721146</v>
      </c>
      <c r="D32" s="155"/>
      <c r="E32" s="59">
        <v>45132660</v>
      </c>
      <c r="F32" s="60">
        <v>45132660</v>
      </c>
      <c r="G32" s="60">
        <v>45015079</v>
      </c>
      <c r="H32" s="60">
        <v>44434985</v>
      </c>
      <c r="I32" s="60">
        <v>43394158</v>
      </c>
      <c r="J32" s="60">
        <v>43394158</v>
      </c>
      <c r="K32" s="60">
        <v>50119169</v>
      </c>
      <c r="L32" s="60">
        <v>33956761</v>
      </c>
      <c r="M32" s="60">
        <v>57998835</v>
      </c>
      <c r="N32" s="60">
        <v>57998835</v>
      </c>
      <c r="O32" s="60"/>
      <c r="P32" s="60"/>
      <c r="Q32" s="60"/>
      <c r="R32" s="60"/>
      <c r="S32" s="60"/>
      <c r="T32" s="60"/>
      <c r="U32" s="60"/>
      <c r="V32" s="60"/>
      <c r="W32" s="60">
        <v>57998835</v>
      </c>
      <c r="X32" s="60">
        <v>22566330</v>
      </c>
      <c r="Y32" s="60">
        <v>35432505</v>
      </c>
      <c r="Z32" s="140">
        <v>157.01</v>
      </c>
      <c r="AA32" s="62">
        <v>45132660</v>
      </c>
    </row>
    <row r="33" spans="1:27" ht="12.75">
      <c r="A33" s="249" t="s">
        <v>165</v>
      </c>
      <c r="B33" s="182"/>
      <c r="C33" s="155">
        <v>1048811</v>
      </c>
      <c r="D33" s="155"/>
      <c r="E33" s="59">
        <v>728499</v>
      </c>
      <c r="F33" s="60">
        <v>728499</v>
      </c>
      <c r="G33" s="60"/>
      <c r="H33" s="60"/>
      <c r="I33" s="60"/>
      <c r="J33" s="60"/>
      <c r="K33" s="60"/>
      <c r="L33" s="60"/>
      <c r="M33" s="60">
        <v>1048811</v>
      </c>
      <c r="N33" s="60">
        <v>1048811</v>
      </c>
      <c r="O33" s="60"/>
      <c r="P33" s="60"/>
      <c r="Q33" s="60"/>
      <c r="R33" s="60"/>
      <c r="S33" s="60"/>
      <c r="T33" s="60"/>
      <c r="U33" s="60"/>
      <c r="V33" s="60"/>
      <c r="W33" s="60">
        <v>1048811</v>
      </c>
      <c r="X33" s="60">
        <v>364250</v>
      </c>
      <c r="Y33" s="60">
        <v>684561</v>
      </c>
      <c r="Z33" s="140">
        <v>187.94</v>
      </c>
      <c r="AA33" s="62">
        <v>728499</v>
      </c>
    </row>
    <row r="34" spans="1:27" ht="12.75">
      <c r="A34" s="250" t="s">
        <v>58</v>
      </c>
      <c r="B34" s="251"/>
      <c r="C34" s="168">
        <f aca="true" t="shared" si="3" ref="C34:Y34">SUM(C29:C33)</f>
        <v>69186436</v>
      </c>
      <c r="D34" s="168">
        <f>SUM(D29:D33)</f>
        <v>0</v>
      </c>
      <c r="E34" s="72">
        <f t="shared" si="3"/>
        <v>48579527</v>
      </c>
      <c r="F34" s="73">
        <f t="shared" si="3"/>
        <v>48579527</v>
      </c>
      <c r="G34" s="73">
        <f t="shared" si="3"/>
        <v>44649902</v>
      </c>
      <c r="H34" s="73">
        <f t="shared" si="3"/>
        <v>43688473</v>
      </c>
      <c r="I34" s="73">
        <f t="shared" si="3"/>
        <v>46948298</v>
      </c>
      <c r="J34" s="73">
        <f t="shared" si="3"/>
        <v>46948298</v>
      </c>
      <c r="K34" s="73">
        <f t="shared" si="3"/>
        <v>53668348</v>
      </c>
      <c r="L34" s="73">
        <f t="shared" si="3"/>
        <v>37525386</v>
      </c>
      <c r="M34" s="73">
        <f t="shared" si="3"/>
        <v>61492858</v>
      </c>
      <c r="N34" s="73">
        <f t="shared" si="3"/>
        <v>61492858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61492858</v>
      </c>
      <c r="X34" s="73">
        <f t="shared" si="3"/>
        <v>24289764</v>
      </c>
      <c r="Y34" s="73">
        <f t="shared" si="3"/>
        <v>37203094</v>
      </c>
      <c r="Z34" s="170">
        <f>+IF(X34&lt;&gt;0,+(Y34/X34)*100,0)</f>
        <v>153.16367009576544</v>
      </c>
      <c r="AA34" s="74">
        <f>SUM(AA29:AA33)</f>
        <v>48579527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18940475</v>
      </c>
      <c r="D38" s="155"/>
      <c r="E38" s="59"/>
      <c r="F38" s="60"/>
      <c r="G38" s="60"/>
      <c r="H38" s="60"/>
      <c r="I38" s="60">
        <v>18940475</v>
      </c>
      <c r="J38" s="60">
        <v>18940475</v>
      </c>
      <c r="K38" s="60">
        <v>18940475</v>
      </c>
      <c r="L38" s="60">
        <v>18940475</v>
      </c>
      <c r="M38" s="60">
        <v>18940475</v>
      </c>
      <c r="N38" s="60">
        <v>18940475</v>
      </c>
      <c r="O38" s="60"/>
      <c r="P38" s="60"/>
      <c r="Q38" s="60"/>
      <c r="R38" s="60"/>
      <c r="S38" s="60"/>
      <c r="T38" s="60"/>
      <c r="U38" s="60"/>
      <c r="V38" s="60"/>
      <c r="W38" s="60">
        <v>18940475</v>
      </c>
      <c r="X38" s="60"/>
      <c r="Y38" s="60">
        <v>18940475</v>
      </c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18940475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18940475</v>
      </c>
      <c r="J39" s="77">
        <f t="shared" si="4"/>
        <v>18940475</v>
      </c>
      <c r="K39" s="77">
        <f t="shared" si="4"/>
        <v>18940475</v>
      </c>
      <c r="L39" s="77">
        <f t="shared" si="4"/>
        <v>18940475</v>
      </c>
      <c r="M39" s="77">
        <f t="shared" si="4"/>
        <v>18940475</v>
      </c>
      <c r="N39" s="77">
        <f t="shared" si="4"/>
        <v>18940475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18940475</v>
      </c>
      <c r="X39" s="77">
        <f t="shared" si="4"/>
        <v>0</v>
      </c>
      <c r="Y39" s="77">
        <f t="shared" si="4"/>
        <v>18940475</v>
      </c>
      <c r="Z39" s="212">
        <f>+IF(X39&lt;&gt;0,+(Y39/X39)*100,0)</f>
        <v>0</v>
      </c>
      <c r="AA39" s="79">
        <f>SUM(AA37:AA38)</f>
        <v>0</v>
      </c>
    </row>
    <row r="40" spans="1:27" ht="12.75">
      <c r="A40" s="250" t="s">
        <v>167</v>
      </c>
      <c r="B40" s="251"/>
      <c r="C40" s="168">
        <f aca="true" t="shared" si="5" ref="C40:Y40">+C34+C39</f>
        <v>88126911</v>
      </c>
      <c r="D40" s="168">
        <f>+D34+D39</f>
        <v>0</v>
      </c>
      <c r="E40" s="72">
        <f t="shared" si="5"/>
        <v>48579527</v>
      </c>
      <c r="F40" s="73">
        <f t="shared" si="5"/>
        <v>48579527</v>
      </c>
      <c r="G40" s="73">
        <f t="shared" si="5"/>
        <v>44649902</v>
      </c>
      <c r="H40" s="73">
        <f t="shared" si="5"/>
        <v>43688473</v>
      </c>
      <c r="I40" s="73">
        <f t="shared" si="5"/>
        <v>65888773</v>
      </c>
      <c r="J40" s="73">
        <f t="shared" si="5"/>
        <v>65888773</v>
      </c>
      <c r="K40" s="73">
        <f t="shared" si="5"/>
        <v>72608823</v>
      </c>
      <c r="L40" s="73">
        <f t="shared" si="5"/>
        <v>56465861</v>
      </c>
      <c r="M40" s="73">
        <f t="shared" si="5"/>
        <v>80433333</v>
      </c>
      <c r="N40" s="73">
        <f t="shared" si="5"/>
        <v>80433333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80433333</v>
      </c>
      <c r="X40" s="73">
        <f t="shared" si="5"/>
        <v>24289764</v>
      </c>
      <c r="Y40" s="73">
        <f t="shared" si="5"/>
        <v>56143569</v>
      </c>
      <c r="Z40" s="170">
        <f>+IF(X40&lt;&gt;0,+(Y40/X40)*100,0)</f>
        <v>231.14085834675052</v>
      </c>
      <c r="AA40" s="74">
        <f>+AA34+AA39</f>
        <v>48579527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575348665</v>
      </c>
      <c r="D42" s="257">
        <f>+D25-D40</f>
        <v>0</v>
      </c>
      <c r="E42" s="258">
        <f t="shared" si="6"/>
        <v>520506930</v>
      </c>
      <c r="F42" s="259">
        <f t="shared" si="6"/>
        <v>520506930</v>
      </c>
      <c r="G42" s="259">
        <f t="shared" si="6"/>
        <v>122885275</v>
      </c>
      <c r="H42" s="259">
        <f t="shared" si="6"/>
        <v>124800365</v>
      </c>
      <c r="I42" s="259">
        <f t="shared" si="6"/>
        <v>612357749</v>
      </c>
      <c r="J42" s="259">
        <f t="shared" si="6"/>
        <v>612357749</v>
      </c>
      <c r="K42" s="259">
        <f t="shared" si="6"/>
        <v>606980802</v>
      </c>
      <c r="L42" s="259">
        <f t="shared" si="6"/>
        <v>589273406</v>
      </c>
      <c r="M42" s="259">
        <f t="shared" si="6"/>
        <v>625111130</v>
      </c>
      <c r="N42" s="259">
        <f t="shared" si="6"/>
        <v>625111130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625111130</v>
      </c>
      <c r="X42" s="259">
        <f t="shared" si="6"/>
        <v>260253465</v>
      </c>
      <c r="Y42" s="259">
        <f t="shared" si="6"/>
        <v>364857665</v>
      </c>
      <c r="Z42" s="260">
        <f>+IF(X42&lt;&gt;0,+(Y42/X42)*100,0)</f>
        <v>140.1932016543949</v>
      </c>
      <c r="AA42" s="261">
        <f>+AA25-AA40</f>
        <v>520506930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571804912</v>
      </c>
      <c r="D45" s="155"/>
      <c r="E45" s="59">
        <v>517153000</v>
      </c>
      <c r="F45" s="60">
        <v>517153000</v>
      </c>
      <c r="G45" s="60">
        <v>122885275</v>
      </c>
      <c r="H45" s="60">
        <v>124800365</v>
      </c>
      <c r="I45" s="60">
        <v>612357749</v>
      </c>
      <c r="J45" s="60">
        <v>612357749</v>
      </c>
      <c r="K45" s="60">
        <v>606980802</v>
      </c>
      <c r="L45" s="60">
        <v>589273406</v>
      </c>
      <c r="M45" s="60">
        <v>621567377</v>
      </c>
      <c r="N45" s="60">
        <v>621567377</v>
      </c>
      <c r="O45" s="60"/>
      <c r="P45" s="60"/>
      <c r="Q45" s="60"/>
      <c r="R45" s="60"/>
      <c r="S45" s="60"/>
      <c r="T45" s="60"/>
      <c r="U45" s="60"/>
      <c r="V45" s="60"/>
      <c r="W45" s="60">
        <v>621567377</v>
      </c>
      <c r="X45" s="60">
        <v>258576500</v>
      </c>
      <c r="Y45" s="60">
        <v>362990877</v>
      </c>
      <c r="Z45" s="139">
        <v>140.38</v>
      </c>
      <c r="AA45" s="62">
        <v>517153000</v>
      </c>
    </row>
    <row r="46" spans="1:27" ht="12.75">
      <c r="A46" s="249" t="s">
        <v>171</v>
      </c>
      <c r="B46" s="182"/>
      <c r="C46" s="155">
        <v>3543753</v>
      </c>
      <c r="D46" s="155"/>
      <c r="E46" s="59">
        <v>3353930</v>
      </c>
      <c r="F46" s="60">
        <v>3353930</v>
      </c>
      <c r="G46" s="60"/>
      <c r="H46" s="60"/>
      <c r="I46" s="60"/>
      <c r="J46" s="60"/>
      <c r="K46" s="60"/>
      <c r="L46" s="60"/>
      <c r="M46" s="60">
        <v>3543753</v>
      </c>
      <c r="N46" s="60">
        <v>3543753</v>
      </c>
      <c r="O46" s="60"/>
      <c r="P46" s="60"/>
      <c r="Q46" s="60"/>
      <c r="R46" s="60"/>
      <c r="S46" s="60"/>
      <c r="T46" s="60"/>
      <c r="U46" s="60"/>
      <c r="V46" s="60"/>
      <c r="W46" s="60">
        <v>3543753</v>
      </c>
      <c r="X46" s="60">
        <v>1676965</v>
      </c>
      <c r="Y46" s="60">
        <v>1866788</v>
      </c>
      <c r="Z46" s="139">
        <v>111.32</v>
      </c>
      <c r="AA46" s="62">
        <v>3353930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575348665</v>
      </c>
      <c r="D48" s="217">
        <f>SUM(D45:D47)</f>
        <v>0</v>
      </c>
      <c r="E48" s="264">
        <f t="shared" si="7"/>
        <v>520506930</v>
      </c>
      <c r="F48" s="219">
        <f t="shared" si="7"/>
        <v>520506930</v>
      </c>
      <c r="G48" s="219">
        <f t="shared" si="7"/>
        <v>122885275</v>
      </c>
      <c r="H48" s="219">
        <f t="shared" si="7"/>
        <v>124800365</v>
      </c>
      <c r="I48" s="219">
        <f t="shared" si="7"/>
        <v>612357749</v>
      </c>
      <c r="J48" s="219">
        <f t="shared" si="7"/>
        <v>612357749</v>
      </c>
      <c r="K48" s="219">
        <f t="shared" si="7"/>
        <v>606980802</v>
      </c>
      <c r="L48" s="219">
        <f t="shared" si="7"/>
        <v>589273406</v>
      </c>
      <c r="M48" s="219">
        <f t="shared" si="7"/>
        <v>625111130</v>
      </c>
      <c r="N48" s="219">
        <f t="shared" si="7"/>
        <v>625111130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625111130</v>
      </c>
      <c r="X48" s="219">
        <f t="shared" si="7"/>
        <v>260253465</v>
      </c>
      <c r="Y48" s="219">
        <f t="shared" si="7"/>
        <v>364857665</v>
      </c>
      <c r="Z48" s="265">
        <f>+IF(X48&lt;&gt;0,+(Y48/X48)*100,0)</f>
        <v>140.1932016543949</v>
      </c>
      <c r="AA48" s="232">
        <f>SUM(AA45:AA47)</f>
        <v>520506930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39765807</v>
      </c>
      <c r="D6" s="155"/>
      <c r="E6" s="59">
        <v>39703515</v>
      </c>
      <c r="F6" s="60">
        <v>39703515</v>
      </c>
      <c r="G6" s="60">
        <v>14575817</v>
      </c>
      <c r="H6" s="60">
        <v>5459687</v>
      </c>
      <c r="I6" s="60">
        <v>3361678</v>
      </c>
      <c r="J6" s="60">
        <v>23397182</v>
      </c>
      <c r="K6" s="60">
        <v>-9944282</v>
      </c>
      <c r="L6" s="60">
        <v>3357322</v>
      </c>
      <c r="M6" s="60">
        <v>3361606</v>
      </c>
      <c r="N6" s="60">
        <v>-3225354</v>
      </c>
      <c r="O6" s="60"/>
      <c r="P6" s="60"/>
      <c r="Q6" s="60"/>
      <c r="R6" s="60"/>
      <c r="S6" s="60"/>
      <c r="T6" s="60"/>
      <c r="U6" s="60"/>
      <c r="V6" s="60"/>
      <c r="W6" s="60">
        <v>20171828</v>
      </c>
      <c r="X6" s="60"/>
      <c r="Y6" s="60">
        <v>20171828</v>
      </c>
      <c r="Z6" s="140"/>
      <c r="AA6" s="62">
        <v>39703515</v>
      </c>
    </row>
    <row r="7" spans="1:27" ht="12.75">
      <c r="A7" s="249" t="s">
        <v>32</v>
      </c>
      <c r="B7" s="182"/>
      <c r="C7" s="155">
        <v>65124113</v>
      </c>
      <c r="D7" s="155"/>
      <c r="E7" s="59">
        <v>86236153</v>
      </c>
      <c r="F7" s="60">
        <v>86236153</v>
      </c>
      <c r="G7" s="60">
        <v>5122453</v>
      </c>
      <c r="H7" s="60">
        <v>7724490</v>
      </c>
      <c r="I7" s="60">
        <v>5883877</v>
      </c>
      <c r="J7" s="60">
        <v>18730820</v>
      </c>
      <c r="K7" s="60">
        <v>5943222</v>
      </c>
      <c r="L7" s="60">
        <v>6389090</v>
      </c>
      <c r="M7" s="60">
        <v>6401821</v>
      </c>
      <c r="N7" s="60">
        <v>18734133</v>
      </c>
      <c r="O7" s="60"/>
      <c r="P7" s="60"/>
      <c r="Q7" s="60"/>
      <c r="R7" s="60"/>
      <c r="S7" s="60"/>
      <c r="T7" s="60"/>
      <c r="U7" s="60"/>
      <c r="V7" s="60"/>
      <c r="W7" s="60">
        <v>37464953</v>
      </c>
      <c r="X7" s="60"/>
      <c r="Y7" s="60">
        <v>37464953</v>
      </c>
      <c r="Z7" s="140"/>
      <c r="AA7" s="62">
        <v>86236153</v>
      </c>
    </row>
    <row r="8" spans="1:27" ht="12.75">
      <c r="A8" s="249" t="s">
        <v>178</v>
      </c>
      <c r="B8" s="182"/>
      <c r="C8" s="155"/>
      <c r="D8" s="155"/>
      <c r="E8" s="59">
        <v>16223178</v>
      </c>
      <c r="F8" s="60">
        <v>16223178</v>
      </c>
      <c r="G8" s="60">
        <v>423712</v>
      </c>
      <c r="H8" s="60">
        <v>445640</v>
      </c>
      <c r="I8" s="60">
        <v>434927</v>
      </c>
      <c r="J8" s="60">
        <v>1304279</v>
      </c>
      <c r="K8" s="60">
        <v>445724</v>
      </c>
      <c r="L8" s="60">
        <v>1044343</v>
      </c>
      <c r="M8" s="60">
        <v>451861</v>
      </c>
      <c r="N8" s="60">
        <v>1941928</v>
      </c>
      <c r="O8" s="60"/>
      <c r="P8" s="60"/>
      <c r="Q8" s="60"/>
      <c r="R8" s="60"/>
      <c r="S8" s="60"/>
      <c r="T8" s="60"/>
      <c r="U8" s="60"/>
      <c r="V8" s="60"/>
      <c r="W8" s="60">
        <v>3246207</v>
      </c>
      <c r="X8" s="60"/>
      <c r="Y8" s="60">
        <v>3246207</v>
      </c>
      <c r="Z8" s="140"/>
      <c r="AA8" s="62">
        <v>16223178</v>
      </c>
    </row>
    <row r="9" spans="1:27" ht="12.75">
      <c r="A9" s="249" t="s">
        <v>179</v>
      </c>
      <c r="B9" s="182"/>
      <c r="C9" s="155">
        <v>160439000</v>
      </c>
      <c r="D9" s="155"/>
      <c r="E9" s="59">
        <v>127081000</v>
      </c>
      <c r="F9" s="60">
        <v>127081000</v>
      </c>
      <c r="G9" s="60">
        <v>47282576</v>
      </c>
      <c r="H9" s="60">
        <v>362421</v>
      </c>
      <c r="I9" s="60">
        <v>1855114</v>
      </c>
      <c r="J9" s="60">
        <v>49500111</v>
      </c>
      <c r="K9" s="60">
        <v>311311</v>
      </c>
      <c r="L9" s="60">
        <v>1276288</v>
      </c>
      <c r="M9" s="60">
        <v>38051065</v>
      </c>
      <c r="N9" s="60">
        <v>39638664</v>
      </c>
      <c r="O9" s="60"/>
      <c r="P9" s="60"/>
      <c r="Q9" s="60"/>
      <c r="R9" s="60"/>
      <c r="S9" s="60"/>
      <c r="T9" s="60"/>
      <c r="U9" s="60"/>
      <c r="V9" s="60"/>
      <c r="W9" s="60">
        <v>89138775</v>
      </c>
      <c r="X9" s="60"/>
      <c r="Y9" s="60">
        <v>89138775</v>
      </c>
      <c r="Z9" s="140"/>
      <c r="AA9" s="62">
        <v>127081000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>
        <v>4453451</v>
      </c>
      <c r="H10" s="60">
        <v>1703744</v>
      </c>
      <c r="I10" s="60">
        <v>2160798</v>
      </c>
      <c r="J10" s="60">
        <v>8317993</v>
      </c>
      <c r="K10" s="60">
        <v>10423420</v>
      </c>
      <c r="L10" s="60">
        <v>12386591</v>
      </c>
      <c r="M10" s="60">
        <v>11349567</v>
      </c>
      <c r="N10" s="60">
        <v>34159578</v>
      </c>
      <c r="O10" s="60"/>
      <c r="P10" s="60"/>
      <c r="Q10" s="60"/>
      <c r="R10" s="60"/>
      <c r="S10" s="60"/>
      <c r="T10" s="60"/>
      <c r="U10" s="60"/>
      <c r="V10" s="60"/>
      <c r="W10" s="60">
        <v>42477571</v>
      </c>
      <c r="X10" s="60"/>
      <c r="Y10" s="60">
        <v>42477571</v>
      </c>
      <c r="Z10" s="140"/>
      <c r="AA10" s="62"/>
    </row>
    <row r="11" spans="1:27" ht="12.75">
      <c r="A11" s="249" t="s">
        <v>181</v>
      </c>
      <c r="B11" s="182"/>
      <c r="C11" s="155">
        <v>2264754</v>
      </c>
      <c r="D11" s="155"/>
      <c r="E11" s="59">
        <v>11235360</v>
      </c>
      <c r="F11" s="60">
        <v>11235360</v>
      </c>
      <c r="G11" s="60">
        <v>36102</v>
      </c>
      <c r="H11" s="60">
        <v>423671</v>
      </c>
      <c r="I11" s="60">
        <v>852963</v>
      </c>
      <c r="J11" s="60">
        <v>1312736</v>
      </c>
      <c r="K11" s="60">
        <v>527402</v>
      </c>
      <c r="L11" s="60">
        <v>535584</v>
      </c>
      <c r="M11" s="60">
        <v>546345</v>
      </c>
      <c r="N11" s="60">
        <v>1609331</v>
      </c>
      <c r="O11" s="60"/>
      <c r="P11" s="60"/>
      <c r="Q11" s="60"/>
      <c r="R11" s="60"/>
      <c r="S11" s="60"/>
      <c r="T11" s="60"/>
      <c r="U11" s="60"/>
      <c r="V11" s="60"/>
      <c r="W11" s="60">
        <v>2922067</v>
      </c>
      <c r="X11" s="60"/>
      <c r="Y11" s="60">
        <v>2922067</v>
      </c>
      <c r="Z11" s="140"/>
      <c r="AA11" s="62">
        <v>11235360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-221071456</v>
      </c>
      <c r="D14" s="155"/>
      <c r="E14" s="59">
        <v>-289835947</v>
      </c>
      <c r="F14" s="60">
        <v>-289835947</v>
      </c>
      <c r="G14" s="60">
        <v>-10872611</v>
      </c>
      <c r="H14" s="60">
        <v>-22240191</v>
      </c>
      <c r="I14" s="60">
        <v>-22118454</v>
      </c>
      <c r="J14" s="60">
        <v>-55231256</v>
      </c>
      <c r="K14" s="60">
        <v>-14015540</v>
      </c>
      <c r="L14" s="60">
        <v>-38786010</v>
      </c>
      <c r="M14" s="60">
        <v>-21694593</v>
      </c>
      <c r="N14" s="60">
        <v>-74496143</v>
      </c>
      <c r="O14" s="60"/>
      <c r="P14" s="60"/>
      <c r="Q14" s="60"/>
      <c r="R14" s="60"/>
      <c r="S14" s="60"/>
      <c r="T14" s="60"/>
      <c r="U14" s="60"/>
      <c r="V14" s="60"/>
      <c r="W14" s="60">
        <v>-129727399</v>
      </c>
      <c r="X14" s="60"/>
      <c r="Y14" s="60">
        <v>-129727399</v>
      </c>
      <c r="Z14" s="140"/>
      <c r="AA14" s="62">
        <v>-289835947</v>
      </c>
    </row>
    <row r="15" spans="1:27" ht="12.75">
      <c r="A15" s="249" t="s">
        <v>40</v>
      </c>
      <c r="B15" s="182"/>
      <c r="C15" s="155">
        <v>-1999967</v>
      </c>
      <c r="D15" s="155"/>
      <c r="E15" s="59"/>
      <c r="F15" s="60"/>
      <c r="G15" s="60"/>
      <c r="H15" s="60"/>
      <c r="I15" s="60"/>
      <c r="J15" s="60"/>
      <c r="K15" s="60"/>
      <c r="L15" s="60"/>
      <c r="M15" s="60">
        <v>-23596</v>
      </c>
      <c r="N15" s="60">
        <v>-23596</v>
      </c>
      <c r="O15" s="60"/>
      <c r="P15" s="60"/>
      <c r="Q15" s="60"/>
      <c r="R15" s="60"/>
      <c r="S15" s="60"/>
      <c r="T15" s="60"/>
      <c r="U15" s="60"/>
      <c r="V15" s="60"/>
      <c r="W15" s="60">
        <v>-23596</v>
      </c>
      <c r="X15" s="60"/>
      <c r="Y15" s="60">
        <v>-23596</v>
      </c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>
        <v>-10500</v>
      </c>
      <c r="L16" s="60">
        <v>-8417</v>
      </c>
      <c r="M16" s="60">
        <v>-234783</v>
      </c>
      <c r="N16" s="60">
        <v>-253700</v>
      </c>
      <c r="O16" s="60"/>
      <c r="P16" s="60"/>
      <c r="Q16" s="60"/>
      <c r="R16" s="60"/>
      <c r="S16" s="60"/>
      <c r="T16" s="60"/>
      <c r="U16" s="60"/>
      <c r="V16" s="60"/>
      <c r="W16" s="60">
        <v>-253700</v>
      </c>
      <c r="X16" s="60"/>
      <c r="Y16" s="60">
        <v>-253700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44522251</v>
      </c>
      <c r="D17" s="168">
        <f t="shared" si="0"/>
        <v>0</v>
      </c>
      <c r="E17" s="72">
        <f t="shared" si="0"/>
        <v>-9356741</v>
      </c>
      <c r="F17" s="73">
        <f t="shared" si="0"/>
        <v>-9356741</v>
      </c>
      <c r="G17" s="73">
        <f t="shared" si="0"/>
        <v>61021500</v>
      </c>
      <c r="H17" s="73">
        <f t="shared" si="0"/>
        <v>-6120538</v>
      </c>
      <c r="I17" s="73">
        <f t="shared" si="0"/>
        <v>-7569097</v>
      </c>
      <c r="J17" s="73">
        <f t="shared" si="0"/>
        <v>47331865</v>
      </c>
      <c r="K17" s="73">
        <f t="shared" si="0"/>
        <v>-6319243</v>
      </c>
      <c r="L17" s="73">
        <f t="shared" si="0"/>
        <v>-13805209</v>
      </c>
      <c r="M17" s="73">
        <f t="shared" si="0"/>
        <v>38209293</v>
      </c>
      <c r="N17" s="73">
        <f t="shared" si="0"/>
        <v>18084841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65416706</v>
      </c>
      <c r="X17" s="73">
        <f t="shared" si="0"/>
        <v>0</v>
      </c>
      <c r="Y17" s="73">
        <f t="shared" si="0"/>
        <v>65416706</v>
      </c>
      <c r="Z17" s="170">
        <f>+IF(X17&lt;&gt;0,+(Y17/X17)*100,0)</f>
        <v>0</v>
      </c>
      <c r="AA17" s="74">
        <f>SUM(AA6:AA16)</f>
        <v>-9356741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-33913216</v>
      </c>
      <c r="H24" s="60">
        <v>2953436</v>
      </c>
      <c r="I24" s="60">
        <v>-13706399</v>
      </c>
      <c r="J24" s="60">
        <v>-44666179</v>
      </c>
      <c r="K24" s="60">
        <v>-4910766</v>
      </c>
      <c r="L24" s="60">
        <v>19113255</v>
      </c>
      <c r="M24" s="60">
        <v>-10060287</v>
      </c>
      <c r="N24" s="60">
        <v>4142202</v>
      </c>
      <c r="O24" s="60"/>
      <c r="P24" s="60"/>
      <c r="Q24" s="60"/>
      <c r="R24" s="60"/>
      <c r="S24" s="60"/>
      <c r="T24" s="60"/>
      <c r="U24" s="60"/>
      <c r="V24" s="60"/>
      <c r="W24" s="60">
        <v>-40523977</v>
      </c>
      <c r="X24" s="60"/>
      <c r="Y24" s="60">
        <v>-40523977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-42749652</v>
      </c>
      <c r="D26" s="155"/>
      <c r="E26" s="59">
        <v>-38590000</v>
      </c>
      <c r="F26" s="60">
        <v>-38590000</v>
      </c>
      <c r="G26" s="60">
        <v>-321052</v>
      </c>
      <c r="H26" s="60">
        <v>-1698514</v>
      </c>
      <c r="I26" s="60">
        <v>233593</v>
      </c>
      <c r="J26" s="60">
        <v>-1785973</v>
      </c>
      <c r="K26" s="60">
        <v>-3478869</v>
      </c>
      <c r="L26" s="60">
        <v>-6431288</v>
      </c>
      <c r="M26" s="60">
        <v>-10288111</v>
      </c>
      <c r="N26" s="60">
        <v>-20198268</v>
      </c>
      <c r="O26" s="60"/>
      <c r="P26" s="60"/>
      <c r="Q26" s="60"/>
      <c r="R26" s="60"/>
      <c r="S26" s="60"/>
      <c r="T26" s="60"/>
      <c r="U26" s="60"/>
      <c r="V26" s="60"/>
      <c r="W26" s="60">
        <v>-21984241</v>
      </c>
      <c r="X26" s="60"/>
      <c r="Y26" s="60">
        <v>-21984241</v>
      </c>
      <c r="Z26" s="140"/>
      <c r="AA26" s="62">
        <v>-38590000</v>
      </c>
    </row>
    <row r="27" spans="1:27" ht="12.75">
      <c r="A27" s="250" t="s">
        <v>192</v>
      </c>
      <c r="B27" s="251"/>
      <c r="C27" s="168">
        <f aca="true" t="shared" si="1" ref="C27:Y27">SUM(C21:C26)</f>
        <v>-42749652</v>
      </c>
      <c r="D27" s="168">
        <f>SUM(D21:D26)</f>
        <v>0</v>
      </c>
      <c r="E27" s="72">
        <f t="shared" si="1"/>
        <v>-38590000</v>
      </c>
      <c r="F27" s="73">
        <f t="shared" si="1"/>
        <v>-38590000</v>
      </c>
      <c r="G27" s="73">
        <f t="shared" si="1"/>
        <v>-34234268</v>
      </c>
      <c r="H27" s="73">
        <f t="shared" si="1"/>
        <v>1254922</v>
      </c>
      <c r="I27" s="73">
        <f t="shared" si="1"/>
        <v>-13472806</v>
      </c>
      <c r="J27" s="73">
        <f t="shared" si="1"/>
        <v>-46452152</v>
      </c>
      <c r="K27" s="73">
        <f t="shared" si="1"/>
        <v>-8389635</v>
      </c>
      <c r="L27" s="73">
        <f t="shared" si="1"/>
        <v>12681967</v>
      </c>
      <c r="M27" s="73">
        <f t="shared" si="1"/>
        <v>-20348398</v>
      </c>
      <c r="N27" s="73">
        <f t="shared" si="1"/>
        <v>-16056066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-62508218</v>
      </c>
      <c r="X27" s="73">
        <f t="shared" si="1"/>
        <v>0</v>
      </c>
      <c r="Y27" s="73">
        <f t="shared" si="1"/>
        <v>-62508218</v>
      </c>
      <c r="Z27" s="170">
        <f>+IF(X27&lt;&gt;0,+(Y27/X27)*100,0)</f>
        <v>0</v>
      </c>
      <c r="AA27" s="74">
        <f>SUM(AA21:AA26)</f>
        <v>-38590000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4859243</v>
      </c>
      <c r="H33" s="159"/>
      <c r="I33" s="159">
        <v>25125</v>
      </c>
      <c r="J33" s="159">
        <v>4884368</v>
      </c>
      <c r="K33" s="60">
        <v>-4961</v>
      </c>
      <c r="L33" s="60">
        <v>19446</v>
      </c>
      <c r="M33" s="60">
        <v>6350</v>
      </c>
      <c r="N33" s="60">
        <v>20835</v>
      </c>
      <c r="O33" s="159"/>
      <c r="P33" s="159"/>
      <c r="Q33" s="159"/>
      <c r="R33" s="60"/>
      <c r="S33" s="60"/>
      <c r="T33" s="60"/>
      <c r="U33" s="60"/>
      <c r="V33" s="159"/>
      <c r="W33" s="159">
        <v>4905203</v>
      </c>
      <c r="X33" s="159"/>
      <c r="Y33" s="60">
        <v>4905203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4859243</v>
      </c>
      <c r="H36" s="73">
        <f t="shared" si="2"/>
        <v>0</v>
      </c>
      <c r="I36" s="73">
        <f t="shared" si="2"/>
        <v>25125</v>
      </c>
      <c r="J36" s="73">
        <f t="shared" si="2"/>
        <v>4884368</v>
      </c>
      <c r="K36" s="73">
        <f t="shared" si="2"/>
        <v>-4961</v>
      </c>
      <c r="L36" s="73">
        <f t="shared" si="2"/>
        <v>19446</v>
      </c>
      <c r="M36" s="73">
        <f t="shared" si="2"/>
        <v>6350</v>
      </c>
      <c r="N36" s="73">
        <f t="shared" si="2"/>
        <v>20835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4905203</v>
      </c>
      <c r="X36" s="73">
        <f t="shared" si="2"/>
        <v>0</v>
      </c>
      <c r="Y36" s="73">
        <f t="shared" si="2"/>
        <v>4905203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1772599</v>
      </c>
      <c r="D38" s="153">
        <f>+D17+D27+D36</f>
        <v>0</v>
      </c>
      <c r="E38" s="99">
        <f t="shared" si="3"/>
        <v>-47946741</v>
      </c>
      <c r="F38" s="100">
        <f t="shared" si="3"/>
        <v>-47946741</v>
      </c>
      <c r="G38" s="100">
        <f t="shared" si="3"/>
        <v>31646475</v>
      </c>
      <c r="H38" s="100">
        <f t="shared" si="3"/>
        <v>-4865616</v>
      </c>
      <c r="I38" s="100">
        <f t="shared" si="3"/>
        <v>-21016778</v>
      </c>
      <c r="J38" s="100">
        <f t="shared" si="3"/>
        <v>5764081</v>
      </c>
      <c r="K38" s="100">
        <f t="shared" si="3"/>
        <v>-14713839</v>
      </c>
      <c r="L38" s="100">
        <f t="shared" si="3"/>
        <v>-1103796</v>
      </c>
      <c r="M38" s="100">
        <f t="shared" si="3"/>
        <v>17867245</v>
      </c>
      <c r="N38" s="100">
        <f t="shared" si="3"/>
        <v>2049610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7813691</v>
      </c>
      <c r="X38" s="100">
        <f t="shared" si="3"/>
        <v>0</v>
      </c>
      <c r="Y38" s="100">
        <f t="shared" si="3"/>
        <v>7813691</v>
      </c>
      <c r="Z38" s="137">
        <f>+IF(X38&lt;&gt;0,+(Y38/X38)*100,0)</f>
        <v>0</v>
      </c>
      <c r="AA38" s="102">
        <f>+AA17+AA27+AA36</f>
        <v>-47946741</v>
      </c>
    </row>
    <row r="39" spans="1:27" ht="12.75">
      <c r="A39" s="249" t="s">
        <v>200</v>
      </c>
      <c r="B39" s="182"/>
      <c r="C39" s="153">
        <v>11975583</v>
      </c>
      <c r="D39" s="153"/>
      <c r="E39" s="99">
        <v>42672393</v>
      </c>
      <c r="F39" s="100">
        <v>42672393</v>
      </c>
      <c r="G39" s="100">
        <v>13691933</v>
      </c>
      <c r="H39" s="100">
        <v>45338408</v>
      </c>
      <c r="I39" s="100">
        <v>40472792</v>
      </c>
      <c r="J39" s="100">
        <v>13691933</v>
      </c>
      <c r="K39" s="100">
        <v>19456014</v>
      </c>
      <c r="L39" s="100">
        <v>4742175</v>
      </c>
      <c r="M39" s="100">
        <v>3638379</v>
      </c>
      <c r="N39" s="100">
        <v>19456014</v>
      </c>
      <c r="O39" s="100"/>
      <c r="P39" s="100"/>
      <c r="Q39" s="100"/>
      <c r="R39" s="100"/>
      <c r="S39" s="100"/>
      <c r="T39" s="100"/>
      <c r="U39" s="100"/>
      <c r="V39" s="100"/>
      <c r="W39" s="100">
        <v>13691933</v>
      </c>
      <c r="X39" s="100">
        <v>42672393</v>
      </c>
      <c r="Y39" s="100">
        <v>-28980460</v>
      </c>
      <c r="Z39" s="137">
        <v>-67.91</v>
      </c>
      <c r="AA39" s="102">
        <v>42672393</v>
      </c>
    </row>
    <row r="40" spans="1:27" ht="12.75">
      <c r="A40" s="269" t="s">
        <v>201</v>
      </c>
      <c r="B40" s="256"/>
      <c r="C40" s="257">
        <v>13748182</v>
      </c>
      <c r="D40" s="257"/>
      <c r="E40" s="258">
        <v>-5274348</v>
      </c>
      <c r="F40" s="259">
        <v>-5274348</v>
      </c>
      <c r="G40" s="259">
        <v>45338408</v>
      </c>
      <c r="H40" s="259">
        <v>40472792</v>
      </c>
      <c r="I40" s="259">
        <v>19456014</v>
      </c>
      <c r="J40" s="259">
        <v>19456014</v>
      </c>
      <c r="K40" s="259">
        <v>4742175</v>
      </c>
      <c r="L40" s="259">
        <v>3638379</v>
      </c>
      <c r="M40" s="259">
        <v>21505624</v>
      </c>
      <c r="N40" s="259">
        <v>21505624</v>
      </c>
      <c r="O40" s="259"/>
      <c r="P40" s="259"/>
      <c r="Q40" s="259"/>
      <c r="R40" s="259"/>
      <c r="S40" s="259"/>
      <c r="T40" s="259"/>
      <c r="U40" s="259"/>
      <c r="V40" s="259"/>
      <c r="W40" s="259">
        <v>21505624</v>
      </c>
      <c r="X40" s="259">
        <v>42672393</v>
      </c>
      <c r="Y40" s="259">
        <v>-21166769</v>
      </c>
      <c r="Z40" s="260">
        <v>-49.6</v>
      </c>
      <c r="AA40" s="261">
        <v>-5274348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36309295</v>
      </c>
      <c r="D5" s="200">
        <f t="shared" si="0"/>
        <v>0</v>
      </c>
      <c r="E5" s="106">
        <f t="shared" si="0"/>
        <v>39537208</v>
      </c>
      <c r="F5" s="106">
        <f t="shared" si="0"/>
        <v>39537208</v>
      </c>
      <c r="G5" s="106">
        <f t="shared" si="0"/>
        <v>1042655</v>
      </c>
      <c r="H5" s="106">
        <f t="shared" si="0"/>
        <v>1698514</v>
      </c>
      <c r="I5" s="106">
        <f t="shared" si="0"/>
        <v>83303</v>
      </c>
      <c r="J5" s="106">
        <f t="shared" si="0"/>
        <v>2824472</v>
      </c>
      <c r="K5" s="106">
        <f t="shared" si="0"/>
        <v>3478770</v>
      </c>
      <c r="L5" s="106">
        <f t="shared" si="0"/>
        <v>6431387</v>
      </c>
      <c r="M5" s="106">
        <f t="shared" si="0"/>
        <v>10662383</v>
      </c>
      <c r="N5" s="106">
        <f t="shared" si="0"/>
        <v>20572540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23397012</v>
      </c>
      <c r="X5" s="106">
        <f t="shared" si="0"/>
        <v>19768604</v>
      </c>
      <c r="Y5" s="106">
        <f t="shared" si="0"/>
        <v>3628408</v>
      </c>
      <c r="Z5" s="201">
        <f>+IF(X5&lt;&gt;0,+(Y5/X5)*100,0)</f>
        <v>18.354396698927246</v>
      </c>
      <c r="AA5" s="199">
        <f>SUM(AA11:AA18)</f>
        <v>39537208</v>
      </c>
    </row>
    <row r="6" spans="1:27" ht="12.75">
      <c r="A6" s="291" t="s">
        <v>206</v>
      </c>
      <c r="B6" s="142"/>
      <c r="C6" s="62">
        <v>4519973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207</v>
      </c>
      <c r="B7" s="142"/>
      <c r="C7" s="62">
        <v>10959753</v>
      </c>
      <c r="D7" s="156"/>
      <c r="E7" s="60"/>
      <c r="F7" s="60"/>
      <c r="G7" s="60"/>
      <c r="H7" s="60"/>
      <c r="I7" s="60">
        <v>83303</v>
      </c>
      <c r="J7" s="60">
        <v>83303</v>
      </c>
      <c r="K7" s="60">
        <v>3469821</v>
      </c>
      <c r="L7" s="60">
        <v>6431387</v>
      </c>
      <c r="M7" s="60">
        <v>9869189</v>
      </c>
      <c r="N7" s="60">
        <v>19770397</v>
      </c>
      <c r="O7" s="60"/>
      <c r="P7" s="60"/>
      <c r="Q7" s="60"/>
      <c r="R7" s="60"/>
      <c r="S7" s="60"/>
      <c r="T7" s="60"/>
      <c r="U7" s="60"/>
      <c r="V7" s="60"/>
      <c r="W7" s="60">
        <v>19853700</v>
      </c>
      <c r="X7" s="60"/>
      <c r="Y7" s="60">
        <v>19853700</v>
      </c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>
        <v>37938208</v>
      </c>
      <c r="F10" s="60">
        <v>37938208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18969104</v>
      </c>
      <c r="Y10" s="60">
        <v>-18969104</v>
      </c>
      <c r="Z10" s="140">
        <v>-100</v>
      </c>
      <c r="AA10" s="155">
        <v>37938208</v>
      </c>
    </row>
    <row r="11" spans="1:27" ht="12.75">
      <c r="A11" s="292" t="s">
        <v>211</v>
      </c>
      <c r="B11" s="142"/>
      <c r="C11" s="293">
        <f aca="true" t="shared" si="1" ref="C11:Y11">SUM(C6:C10)</f>
        <v>15479726</v>
      </c>
      <c r="D11" s="294">
        <f t="shared" si="1"/>
        <v>0</v>
      </c>
      <c r="E11" s="295">
        <f t="shared" si="1"/>
        <v>37938208</v>
      </c>
      <c r="F11" s="295">
        <f t="shared" si="1"/>
        <v>37938208</v>
      </c>
      <c r="G11" s="295">
        <f t="shared" si="1"/>
        <v>0</v>
      </c>
      <c r="H11" s="295">
        <f t="shared" si="1"/>
        <v>0</v>
      </c>
      <c r="I11" s="295">
        <f t="shared" si="1"/>
        <v>83303</v>
      </c>
      <c r="J11" s="295">
        <f t="shared" si="1"/>
        <v>83303</v>
      </c>
      <c r="K11" s="295">
        <f t="shared" si="1"/>
        <v>3469821</v>
      </c>
      <c r="L11" s="295">
        <f t="shared" si="1"/>
        <v>6431387</v>
      </c>
      <c r="M11" s="295">
        <f t="shared" si="1"/>
        <v>9869189</v>
      </c>
      <c r="N11" s="295">
        <f t="shared" si="1"/>
        <v>19770397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19853700</v>
      </c>
      <c r="X11" s="295">
        <f t="shared" si="1"/>
        <v>18969104</v>
      </c>
      <c r="Y11" s="295">
        <f t="shared" si="1"/>
        <v>884596</v>
      </c>
      <c r="Z11" s="296">
        <f>+IF(X11&lt;&gt;0,+(Y11/X11)*100,0)</f>
        <v>4.6633515215057075</v>
      </c>
      <c r="AA11" s="297">
        <f>SUM(AA6:AA10)</f>
        <v>37938208</v>
      </c>
    </row>
    <row r="12" spans="1:27" ht="12.75">
      <c r="A12" s="298" t="s">
        <v>212</v>
      </c>
      <c r="B12" s="136"/>
      <c r="C12" s="62">
        <v>19544185</v>
      </c>
      <c r="D12" s="156"/>
      <c r="E12" s="60"/>
      <c r="F12" s="60"/>
      <c r="G12" s="60"/>
      <c r="H12" s="60"/>
      <c r="I12" s="60"/>
      <c r="J12" s="60"/>
      <c r="K12" s="60"/>
      <c r="L12" s="60"/>
      <c r="M12" s="60">
        <v>791000</v>
      </c>
      <c r="N12" s="60">
        <v>791000</v>
      </c>
      <c r="O12" s="60"/>
      <c r="P12" s="60"/>
      <c r="Q12" s="60"/>
      <c r="R12" s="60"/>
      <c r="S12" s="60"/>
      <c r="T12" s="60"/>
      <c r="U12" s="60"/>
      <c r="V12" s="60"/>
      <c r="W12" s="60">
        <v>791000</v>
      </c>
      <c r="X12" s="60"/>
      <c r="Y12" s="60">
        <v>791000</v>
      </c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1285384</v>
      </c>
      <c r="D15" s="156"/>
      <c r="E15" s="60">
        <v>1599000</v>
      </c>
      <c r="F15" s="60">
        <v>1599000</v>
      </c>
      <c r="G15" s="60">
        <v>1042655</v>
      </c>
      <c r="H15" s="60">
        <v>1698514</v>
      </c>
      <c r="I15" s="60"/>
      <c r="J15" s="60">
        <v>2741169</v>
      </c>
      <c r="K15" s="60">
        <v>8949</v>
      </c>
      <c r="L15" s="60"/>
      <c r="M15" s="60">
        <v>2194</v>
      </c>
      <c r="N15" s="60">
        <v>11143</v>
      </c>
      <c r="O15" s="60"/>
      <c r="P15" s="60"/>
      <c r="Q15" s="60"/>
      <c r="R15" s="60"/>
      <c r="S15" s="60"/>
      <c r="T15" s="60"/>
      <c r="U15" s="60"/>
      <c r="V15" s="60"/>
      <c r="W15" s="60">
        <v>2752312</v>
      </c>
      <c r="X15" s="60">
        <v>799500</v>
      </c>
      <c r="Y15" s="60">
        <v>1952812</v>
      </c>
      <c r="Z15" s="140">
        <v>244.25</v>
      </c>
      <c r="AA15" s="155">
        <v>1599000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4519973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207</v>
      </c>
      <c r="B37" s="142"/>
      <c r="C37" s="62">
        <f t="shared" si="4"/>
        <v>10959753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83303</v>
      </c>
      <c r="J37" s="60">
        <f t="shared" si="4"/>
        <v>83303</v>
      </c>
      <c r="K37" s="60">
        <f t="shared" si="4"/>
        <v>3469821</v>
      </c>
      <c r="L37" s="60">
        <f t="shared" si="4"/>
        <v>6431387</v>
      </c>
      <c r="M37" s="60">
        <f t="shared" si="4"/>
        <v>9869189</v>
      </c>
      <c r="N37" s="60">
        <f t="shared" si="4"/>
        <v>19770397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19853700</v>
      </c>
      <c r="X37" s="60">
        <f t="shared" si="4"/>
        <v>0</v>
      </c>
      <c r="Y37" s="60">
        <f t="shared" si="4"/>
        <v>19853700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37938208</v>
      </c>
      <c r="F40" s="60">
        <f t="shared" si="4"/>
        <v>37938208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18969104</v>
      </c>
      <c r="Y40" s="60">
        <f t="shared" si="4"/>
        <v>-18969104</v>
      </c>
      <c r="Z40" s="140">
        <f t="shared" si="5"/>
        <v>-100</v>
      </c>
      <c r="AA40" s="155">
        <f>AA10+AA25</f>
        <v>37938208</v>
      </c>
    </row>
    <row r="41" spans="1:27" ht="12.75">
      <c r="A41" s="292" t="s">
        <v>211</v>
      </c>
      <c r="B41" s="142"/>
      <c r="C41" s="293">
        <f aca="true" t="shared" si="6" ref="C41:Y41">SUM(C36:C40)</f>
        <v>15479726</v>
      </c>
      <c r="D41" s="294">
        <f t="shared" si="6"/>
        <v>0</v>
      </c>
      <c r="E41" s="295">
        <f t="shared" si="6"/>
        <v>37938208</v>
      </c>
      <c r="F41" s="295">
        <f t="shared" si="6"/>
        <v>37938208</v>
      </c>
      <c r="G41" s="295">
        <f t="shared" si="6"/>
        <v>0</v>
      </c>
      <c r="H41" s="295">
        <f t="shared" si="6"/>
        <v>0</v>
      </c>
      <c r="I41" s="295">
        <f t="shared" si="6"/>
        <v>83303</v>
      </c>
      <c r="J41" s="295">
        <f t="shared" si="6"/>
        <v>83303</v>
      </c>
      <c r="K41" s="295">
        <f t="shared" si="6"/>
        <v>3469821</v>
      </c>
      <c r="L41" s="295">
        <f t="shared" si="6"/>
        <v>6431387</v>
      </c>
      <c r="M41" s="295">
        <f t="shared" si="6"/>
        <v>9869189</v>
      </c>
      <c r="N41" s="295">
        <f t="shared" si="6"/>
        <v>19770397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19853700</v>
      </c>
      <c r="X41" s="295">
        <f t="shared" si="6"/>
        <v>18969104</v>
      </c>
      <c r="Y41" s="295">
        <f t="shared" si="6"/>
        <v>884596</v>
      </c>
      <c r="Z41" s="296">
        <f t="shared" si="5"/>
        <v>4.6633515215057075</v>
      </c>
      <c r="AA41" s="297">
        <f>SUM(AA36:AA40)</f>
        <v>37938208</v>
      </c>
    </row>
    <row r="42" spans="1:27" ht="12.75">
      <c r="A42" s="298" t="s">
        <v>212</v>
      </c>
      <c r="B42" s="136"/>
      <c r="C42" s="95">
        <f aca="true" t="shared" si="7" ref="C42:Y48">C12+C27</f>
        <v>19544185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791000</v>
      </c>
      <c r="N42" s="54">
        <f t="shared" si="7"/>
        <v>791000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791000</v>
      </c>
      <c r="X42" s="54">
        <f t="shared" si="7"/>
        <v>0</v>
      </c>
      <c r="Y42" s="54">
        <f t="shared" si="7"/>
        <v>791000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1285384</v>
      </c>
      <c r="D45" s="129">
        <f t="shared" si="7"/>
        <v>0</v>
      </c>
      <c r="E45" s="54">
        <f t="shared" si="7"/>
        <v>1599000</v>
      </c>
      <c r="F45" s="54">
        <f t="shared" si="7"/>
        <v>1599000</v>
      </c>
      <c r="G45" s="54">
        <f t="shared" si="7"/>
        <v>1042655</v>
      </c>
      <c r="H45" s="54">
        <f t="shared" si="7"/>
        <v>1698514</v>
      </c>
      <c r="I45" s="54">
        <f t="shared" si="7"/>
        <v>0</v>
      </c>
      <c r="J45" s="54">
        <f t="shared" si="7"/>
        <v>2741169</v>
      </c>
      <c r="K45" s="54">
        <f t="shared" si="7"/>
        <v>8949</v>
      </c>
      <c r="L45" s="54">
        <f t="shared" si="7"/>
        <v>0</v>
      </c>
      <c r="M45" s="54">
        <f t="shared" si="7"/>
        <v>2194</v>
      </c>
      <c r="N45" s="54">
        <f t="shared" si="7"/>
        <v>11143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2752312</v>
      </c>
      <c r="X45" s="54">
        <f t="shared" si="7"/>
        <v>799500</v>
      </c>
      <c r="Y45" s="54">
        <f t="shared" si="7"/>
        <v>1952812</v>
      </c>
      <c r="Z45" s="184">
        <f t="shared" si="5"/>
        <v>244.2541588492808</v>
      </c>
      <c r="AA45" s="130">
        <f t="shared" si="8"/>
        <v>1599000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36309295</v>
      </c>
      <c r="D49" s="218">
        <f t="shared" si="9"/>
        <v>0</v>
      </c>
      <c r="E49" s="220">
        <f t="shared" si="9"/>
        <v>39537208</v>
      </c>
      <c r="F49" s="220">
        <f t="shared" si="9"/>
        <v>39537208</v>
      </c>
      <c r="G49" s="220">
        <f t="shared" si="9"/>
        <v>1042655</v>
      </c>
      <c r="H49" s="220">
        <f t="shared" si="9"/>
        <v>1698514</v>
      </c>
      <c r="I49" s="220">
        <f t="shared" si="9"/>
        <v>83303</v>
      </c>
      <c r="J49" s="220">
        <f t="shared" si="9"/>
        <v>2824472</v>
      </c>
      <c r="K49" s="220">
        <f t="shared" si="9"/>
        <v>3478770</v>
      </c>
      <c r="L49" s="220">
        <f t="shared" si="9"/>
        <v>6431387</v>
      </c>
      <c r="M49" s="220">
        <f t="shared" si="9"/>
        <v>10662383</v>
      </c>
      <c r="N49" s="220">
        <f t="shared" si="9"/>
        <v>20572540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23397012</v>
      </c>
      <c r="X49" s="220">
        <f t="shared" si="9"/>
        <v>19768604</v>
      </c>
      <c r="Y49" s="220">
        <f t="shared" si="9"/>
        <v>3628408</v>
      </c>
      <c r="Z49" s="221">
        <f t="shared" si="5"/>
        <v>18.354396698927246</v>
      </c>
      <c r="AA49" s="222">
        <f>SUM(AA41:AA48)</f>
        <v>39537208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206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>
        <v>46673</v>
      </c>
      <c r="H67" s="60">
        <v>61542</v>
      </c>
      <c r="I67" s="60">
        <v>11727</v>
      </c>
      <c r="J67" s="60">
        <v>119942</v>
      </c>
      <c r="K67" s="60">
        <v>779568</v>
      </c>
      <c r="L67" s="60">
        <v>312809</v>
      </c>
      <c r="M67" s="60">
        <v>271147</v>
      </c>
      <c r="N67" s="60">
        <v>1363524</v>
      </c>
      <c r="O67" s="60"/>
      <c r="P67" s="60"/>
      <c r="Q67" s="60"/>
      <c r="R67" s="60"/>
      <c r="S67" s="60"/>
      <c r="T67" s="60"/>
      <c r="U67" s="60"/>
      <c r="V67" s="60"/>
      <c r="W67" s="60">
        <v>1483466</v>
      </c>
      <c r="X67" s="60"/>
      <c r="Y67" s="60">
        <v>1483466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9267167</v>
      </c>
      <c r="F68" s="60"/>
      <c r="G68" s="60"/>
      <c r="H68" s="60">
        <v>12281</v>
      </c>
      <c r="I68" s="60">
        <v>10534</v>
      </c>
      <c r="J68" s="60">
        <v>22815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22815</v>
      </c>
      <c r="X68" s="60"/>
      <c r="Y68" s="60">
        <v>22815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9267167</v>
      </c>
      <c r="F69" s="220">
        <f t="shared" si="12"/>
        <v>0</v>
      </c>
      <c r="G69" s="220">
        <f t="shared" si="12"/>
        <v>46673</v>
      </c>
      <c r="H69" s="220">
        <f t="shared" si="12"/>
        <v>73823</v>
      </c>
      <c r="I69" s="220">
        <f t="shared" si="12"/>
        <v>22261</v>
      </c>
      <c r="J69" s="220">
        <f t="shared" si="12"/>
        <v>142757</v>
      </c>
      <c r="K69" s="220">
        <f t="shared" si="12"/>
        <v>779568</v>
      </c>
      <c r="L69" s="220">
        <f t="shared" si="12"/>
        <v>312809</v>
      </c>
      <c r="M69" s="220">
        <f t="shared" si="12"/>
        <v>271147</v>
      </c>
      <c r="N69" s="220">
        <f t="shared" si="12"/>
        <v>1363524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1506281</v>
      </c>
      <c r="X69" s="220">
        <f t="shared" si="12"/>
        <v>0</v>
      </c>
      <c r="Y69" s="220">
        <f t="shared" si="12"/>
        <v>1506281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15479726</v>
      </c>
      <c r="D5" s="357">
        <f t="shared" si="0"/>
        <v>0</v>
      </c>
      <c r="E5" s="356">
        <f t="shared" si="0"/>
        <v>37938208</v>
      </c>
      <c r="F5" s="358">
        <f t="shared" si="0"/>
        <v>37938208</v>
      </c>
      <c r="G5" s="358">
        <f t="shared" si="0"/>
        <v>0</v>
      </c>
      <c r="H5" s="356">
        <f t="shared" si="0"/>
        <v>0</v>
      </c>
      <c r="I5" s="356">
        <f t="shared" si="0"/>
        <v>83303</v>
      </c>
      <c r="J5" s="358">
        <f t="shared" si="0"/>
        <v>83303</v>
      </c>
      <c r="K5" s="358">
        <f t="shared" si="0"/>
        <v>3469821</v>
      </c>
      <c r="L5" s="356">
        <f t="shared" si="0"/>
        <v>6431387</v>
      </c>
      <c r="M5" s="356">
        <f t="shared" si="0"/>
        <v>9869189</v>
      </c>
      <c r="N5" s="358">
        <f t="shared" si="0"/>
        <v>19770397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19853700</v>
      </c>
      <c r="X5" s="356">
        <f t="shared" si="0"/>
        <v>18969104</v>
      </c>
      <c r="Y5" s="358">
        <f t="shared" si="0"/>
        <v>884596</v>
      </c>
      <c r="Z5" s="359">
        <f>+IF(X5&lt;&gt;0,+(Y5/X5)*100,0)</f>
        <v>4.6633515215057075</v>
      </c>
      <c r="AA5" s="360">
        <f>+AA6+AA8+AA11+AA13+AA15</f>
        <v>37938208</v>
      </c>
    </row>
    <row r="6" spans="1:27" ht="12.75">
      <c r="A6" s="361" t="s">
        <v>206</v>
      </c>
      <c r="B6" s="142"/>
      <c r="C6" s="60">
        <f>+C7</f>
        <v>4519973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>
        <v>4519973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10959753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83303</v>
      </c>
      <c r="J8" s="59">
        <f t="shared" si="2"/>
        <v>83303</v>
      </c>
      <c r="K8" s="59">
        <f t="shared" si="2"/>
        <v>3469821</v>
      </c>
      <c r="L8" s="60">
        <f t="shared" si="2"/>
        <v>6431387</v>
      </c>
      <c r="M8" s="60">
        <f t="shared" si="2"/>
        <v>9869189</v>
      </c>
      <c r="N8" s="59">
        <f t="shared" si="2"/>
        <v>19770397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19853700</v>
      </c>
      <c r="X8" s="60">
        <f t="shared" si="2"/>
        <v>0</v>
      </c>
      <c r="Y8" s="59">
        <f t="shared" si="2"/>
        <v>19853700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>
        <v>2673948</v>
      </c>
      <c r="D9" s="340"/>
      <c r="E9" s="60"/>
      <c r="F9" s="59"/>
      <c r="G9" s="59"/>
      <c r="H9" s="60"/>
      <c r="I9" s="60">
        <v>83303</v>
      </c>
      <c r="J9" s="59">
        <v>83303</v>
      </c>
      <c r="K9" s="59">
        <v>3469821</v>
      </c>
      <c r="L9" s="60">
        <v>6431387</v>
      </c>
      <c r="M9" s="60">
        <v>9869189</v>
      </c>
      <c r="N9" s="59">
        <v>19770397</v>
      </c>
      <c r="O9" s="59"/>
      <c r="P9" s="60"/>
      <c r="Q9" s="60"/>
      <c r="R9" s="59"/>
      <c r="S9" s="59"/>
      <c r="T9" s="60"/>
      <c r="U9" s="60"/>
      <c r="V9" s="59"/>
      <c r="W9" s="59">
        <v>19853700</v>
      </c>
      <c r="X9" s="60"/>
      <c r="Y9" s="59">
        <v>19853700</v>
      </c>
      <c r="Z9" s="61"/>
      <c r="AA9" s="62"/>
    </row>
    <row r="10" spans="1:27" ht="12.75">
      <c r="A10" s="291" t="s">
        <v>232</v>
      </c>
      <c r="B10" s="142"/>
      <c r="C10" s="60">
        <v>8285805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37938208</v>
      </c>
      <c r="F15" s="59">
        <f t="shared" si="5"/>
        <v>37938208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18969104</v>
      </c>
      <c r="Y15" s="59">
        <f t="shared" si="5"/>
        <v>-18969104</v>
      </c>
      <c r="Z15" s="61">
        <f>+IF(X15&lt;&gt;0,+(Y15/X15)*100,0)</f>
        <v>-100</v>
      </c>
      <c r="AA15" s="62">
        <f>SUM(AA16:AA20)</f>
        <v>37938208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37938208</v>
      </c>
      <c r="F20" s="59">
        <v>37938208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18969104</v>
      </c>
      <c r="Y20" s="59">
        <v>-18969104</v>
      </c>
      <c r="Z20" s="61">
        <v>-100</v>
      </c>
      <c r="AA20" s="62">
        <v>37938208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19544185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791000</v>
      </c>
      <c r="N22" s="345">
        <f t="shared" si="6"/>
        <v>791000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791000</v>
      </c>
      <c r="X22" s="343">
        <f t="shared" si="6"/>
        <v>0</v>
      </c>
      <c r="Y22" s="345">
        <f t="shared" si="6"/>
        <v>791000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>
        <v>7327924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>
        <v>9730924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>
        <v>2485337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>
        <v>791000</v>
      </c>
      <c r="N32" s="59">
        <v>791000</v>
      </c>
      <c r="O32" s="59"/>
      <c r="P32" s="60"/>
      <c r="Q32" s="60"/>
      <c r="R32" s="59"/>
      <c r="S32" s="59"/>
      <c r="T32" s="60"/>
      <c r="U32" s="60"/>
      <c r="V32" s="59"/>
      <c r="W32" s="59">
        <v>791000</v>
      </c>
      <c r="X32" s="60"/>
      <c r="Y32" s="59">
        <v>791000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1285384</v>
      </c>
      <c r="D40" s="344">
        <f t="shared" si="9"/>
        <v>0</v>
      </c>
      <c r="E40" s="343">
        <f t="shared" si="9"/>
        <v>1599000</v>
      </c>
      <c r="F40" s="345">
        <f t="shared" si="9"/>
        <v>1599000</v>
      </c>
      <c r="G40" s="345">
        <f t="shared" si="9"/>
        <v>1042655</v>
      </c>
      <c r="H40" s="343">
        <f t="shared" si="9"/>
        <v>1698514</v>
      </c>
      <c r="I40" s="343">
        <f t="shared" si="9"/>
        <v>0</v>
      </c>
      <c r="J40" s="345">
        <f t="shared" si="9"/>
        <v>2741169</v>
      </c>
      <c r="K40" s="345">
        <f t="shared" si="9"/>
        <v>8949</v>
      </c>
      <c r="L40" s="343">
        <f t="shared" si="9"/>
        <v>0</v>
      </c>
      <c r="M40" s="343">
        <f t="shared" si="9"/>
        <v>2194</v>
      </c>
      <c r="N40" s="345">
        <f t="shared" si="9"/>
        <v>11143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2752312</v>
      </c>
      <c r="X40" s="343">
        <f t="shared" si="9"/>
        <v>799500</v>
      </c>
      <c r="Y40" s="345">
        <f t="shared" si="9"/>
        <v>1952812</v>
      </c>
      <c r="Z40" s="336">
        <f>+IF(X40&lt;&gt;0,+(Y40/X40)*100,0)</f>
        <v>244.2541588492808</v>
      </c>
      <c r="AA40" s="350">
        <f>SUM(AA41:AA49)</f>
        <v>1599000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1285384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1599000</v>
      </c>
      <c r="F49" s="53">
        <v>1599000</v>
      </c>
      <c r="G49" s="53">
        <v>1042655</v>
      </c>
      <c r="H49" s="54">
        <v>1698514</v>
      </c>
      <c r="I49" s="54"/>
      <c r="J49" s="53">
        <v>2741169</v>
      </c>
      <c r="K49" s="53">
        <v>8949</v>
      </c>
      <c r="L49" s="54"/>
      <c r="M49" s="54">
        <v>2194</v>
      </c>
      <c r="N49" s="53">
        <v>11143</v>
      </c>
      <c r="O49" s="53"/>
      <c r="P49" s="54"/>
      <c r="Q49" s="54"/>
      <c r="R49" s="53"/>
      <c r="S49" s="53"/>
      <c r="T49" s="54"/>
      <c r="U49" s="54"/>
      <c r="V49" s="53"/>
      <c r="W49" s="53">
        <v>2752312</v>
      </c>
      <c r="X49" s="54">
        <v>799500</v>
      </c>
      <c r="Y49" s="53">
        <v>1952812</v>
      </c>
      <c r="Z49" s="94">
        <v>244.25</v>
      </c>
      <c r="AA49" s="95">
        <v>1599000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36309295</v>
      </c>
      <c r="D60" s="346">
        <f t="shared" si="14"/>
        <v>0</v>
      </c>
      <c r="E60" s="219">
        <f t="shared" si="14"/>
        <v>39537208</v>
      </c>
      <c r="F60" s="264">
        <f t="shared" si="14"/>
        <v>39537208</v>
      </c>
      <c r="G60" s="264">
        <f t="shared" si="14"/>
        <v>1042655</v>
      </c>
      <c r="H60" s="219">
        <f t="shared" si="14"/>
        <v>1698514</v>
      </c>
      <c r="I60" s="219">
        <f t="shared" si="14"/>
        <v>83303</v>
      </c>
      <c r="J60" s="264">
        <f t="shared" si="14"/>
        <v>2824472</v>
      </c>
      <c r="K60" s="264">
        <f t="shared" si="14"/>
        <v>3478770</v>
      </c>
      <c r="L60" s="219">
        <f t="shared" si="14"/>
        <v>6431387</v>
      </c>
      <c r="M60" s="219">
        <f t="shared" si="14"/>
        <v>10662383</v>
      </c>
      <c r="N60" s="264">
        <f t="shared" si="14"/>
        <v>20572540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23397012</v>
      </c>
      <c r="X60" s="219">
        <f t="shared" si="14"/>
        <v>19768604</v>
      </c>
      <c r="Y60" s="264">
        <f t="shared" si="14"/>
        <v>3628408</v>
      </c>
      <c r="Z60" s="337">
        <f>+IF(X60&lt;&gt;0,+(Y60/X60)*100,0)</f>
        <v>18.354396698927246</v>
      </c>
      <c r="AA60" s="232">
        <f>+AA57+AA54+AA51+AA40+AA37+AA34+AA22+AA5</f>
        <v>39537208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2019-01-31T14:06:20Z</dcterms:created>
  <dcterms:modified xsi:type="dcterms:W3CDTF">2019-01-31T14:06:23Z</dcterms:modified>
  <cp:category/>
  <cp:version/>
  <cp:contentType/>
  <cp:contentStatus/>
</cp:coreProperties>
</file>