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<sst xmlns="http://schemas.openxmlformats.org/spreadsheetml/2006/main" count="859" uniqueCount="304">
  <si>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Newcastle(KZN252)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</si>
  <si>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</si>
  <si>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</si>
  <si>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</si>
  <si>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</si>
  <si>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</si>
  <si>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</si>
  <si>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</si>
  <si>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</si>
  <si>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</si>
  <si>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</si>
  <si>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</si>
  <si>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</si>
  <si>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</si>
  <si>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</si>
  <si>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</si>
  <si>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</si>
  <si>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</si>
  <si>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</si>
  <si>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</si>
  <si>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</si>
  <si>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</si>
  <si>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</si>
  <si>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</si>
  <si>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</si>
  <si>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</si>
  <si>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</si>
  <si>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</si>
  <si>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</si>
  <si>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</si>
  <si>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</si>
  <si>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</si>
  <si>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</si>
  <si>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</si>
  <si>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</si>
  <si>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</si>
  <si>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</si>
  <si>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</si>
  <si>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</si>
  <si>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</si>
  <si>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</si>
  <si>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</si>
  <si>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</si>
  <si>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</si>
  <si>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</si>
  <si>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</si>
  <si>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</si>
  <si>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</si>
  <si>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</si>
  <si>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</si>
  <si>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</si>
  <si>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</si>
  <si>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</si>
  <si>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</si>
  <si>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</si>
  <si>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</si>
  <si>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</si>
  <si>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</si>
  <si>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</si>
  <si>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</si>
  <si>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</si>
  <si>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</si>
  <si>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</si>
  <si>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</si>
  <si>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</si>
  <si>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</si>
  <si>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</si>
  <si>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</si>
  <si>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</si>
  <si>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</si>
  <si>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Newcastle(KZN252)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</si>
  <si>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</si>
  <si>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</si>
  <si>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</si>
  <si>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</si>
  <si>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</si>
  <si>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</si>
  <si>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</si>
  <si>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</si>
  <si>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</si>
  <si>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</si>
  <si>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</si>
  <si>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</si>
  <si>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</si>
  <si>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</si>
  <si>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</si>
  <si>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</si>
  <si>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</si>
  <si>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</si>
  <si>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</si>
  <si>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</si>
  <si>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</si>
  <si>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</si>
  <si>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</si>
  <si>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</si>
  <si>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</si>
  <si>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</si>
  <si>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</si>
  <si>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</si>
  <si>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</si>
  <si>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Newcastle(KZN252)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</si>
  <si>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</si>
  <si>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</si>
  <si>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</si>
  <si>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</si>
  <si>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</si>
  <si>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</si>
  <si>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</si>
  <si>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</si>
  <si>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</si>
  <si>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</si>
  <si>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</si>
  <si>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</si>
  <si>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</si>
  <si>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</si>
  <si>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</si>
  <si>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</si>
  <si>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</si>
  <si>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</si>
  <si>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</si>
  <si>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</si>
  <si>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</si>
  <si>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</si>
  <si>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</si>
  <si>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</si>
  <si>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</si>
  <si>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</si>
  <si>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</si>
  <si>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</si>
  <si>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Newcastle(KZN252)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</si>
  <si>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</si>
  <si>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</si>
  <si>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</si>
  <si>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</si>
  <si>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</si>
  <si>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</si>
  <si>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</si>
  <si>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</si>
  <si>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</si>
  <si>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</si>
  <si>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Newcastle(KZN252)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</si>
  <si>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</si>
  <si>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</si>
  <si>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</si>
  <si>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</si>
  <si>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</si>
  <si>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</si>
  <si>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</si>
  <si>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</si>
  <si>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</si>
  <si>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</si>
  <si>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</si>
  <si>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</si>
  <si>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</si>
  <si>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</si>
  <si>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</si>
  <si>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</si>
  <si>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</si>
  <si>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</si>
  <si>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</si>
  <si>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</si>
  <si>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</si>
  <si>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</si>
  <si>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</si>
  <si>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</si>
  <si>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</si>
  <si>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</si>
  <si>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</si>
  <si>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</si>
  <si>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</si>
  <si>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</si>
  <si>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</si>
  <si>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</si>
  <si>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</si>
  <si>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Newcastle(KZN252)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</si>
  <si>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</si>
  <si>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</si>
  <si>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</si>
  <si>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</si>
  <si>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</si>
  <si>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</si>
  <si>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</si>
  <si>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</si>
  <si>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</si>
  <si>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</si>
  <si>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</si>
  <si>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</si>
  <si>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</si>
  <si>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</si>
  <si>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</si>
  <si>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</si>
  <si>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</si>
  <si>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</si>
  <si>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</si>
  <si>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</si>
  <si>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</si>
  <si>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</si>
  <si>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</si>
  <si>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</si>
  <si>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</si>
  <si>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</si>
  <si>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</si>
  <si>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Newcastle(KZN252)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</si>
  <si>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</si>
  <si>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</si>
  <si>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</si>
  <si>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</si>
  <si>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</si>
  <si>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</si>
  <si>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</si>
  <si>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</si>
  <si>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</si>
  <si>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</si>
  <si>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</si>
  <si>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</si>
  <si>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</si>
  <si>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</si>
  <si>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</si>
  <si>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</si>
  <si>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</si>
  <si>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</si>
  <si>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</si>
  <si>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</si>
  <si>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</si>
  <si>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</si>
  <si>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</si>
  <si>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</si>
  <si>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</si>
  <si>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Newcastle(KZN252)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</si>
  <si>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</si>
  <si>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</si>
  <si>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</si>
  <si>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</si>
  <si>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</si>
  <si>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</si>
  <si>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</si>
  <si>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</si>
  <si>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</si>
  <si>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</si>
  <si>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</si>
  <si>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</si>
  <si>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</si>
  <si>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</si>
  <si>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</si>
  <si>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</si>
  <si>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</si>
  <si>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</si>
  <si>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</si>
  <si>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</si>
  <si>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</si>
  <si>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</si>
  <si>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</si>
  <si>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</si>
  <si>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</si>
  <si>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</si>
  <si>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</si>
  <si>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</si>
  <si>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</si>
  <si>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</si>
  <si>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</si>
  <si>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</si>
  <si>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</si>
  <si>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</si>
  <si>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</si>
  <si>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Newcastle(KZN252)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</si>
  <si>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</si>
  <si>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</si>
  <si>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Newcastle(KZN252)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</si>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</sst>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253485719</v>
      </c>
      <c r="C5" s="19">
        <v>0</v>
      </c>
      <c r="D5" s="59">
        <v>295784972</v>
      </c>
      <c r="E5" s="60">
        <v>295784972</v>
      </c>
      <c r="F5" s="60">
        <v>31453870</v>
      </c>
      <c r="G5" s="60">
        <v>24194923</v>
      </c>
      <c r="H5" s="60">
        <v>24149503</v>
      </c>
      <c r="I5" s="60">
        <v>79798296</v>
      </c>
      <c r="J5" s="60">
        <v>25784919</v>
      </c>
      <c r="K5" s="60">
        <v>25518217</v>
      </c>
      <c r="L5" s="60">
        <v>21125105</v>
      </c>
      <c r="M5" s="60">
        <v>72428241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152226537</v>
      </c>
      <c r="W5" s="60">
        <v>147048648</v>
      </c>
      <c r="X5" s="60">
        <v>5177889</v>
      </c>
      <c r="Y5" s="61">
        <v>3.52</v>
      </c>
      <c r="Z5" s="62">
        <v>295784972</v>
      </c>
    </row>
    <row r="6" spans="1:26" ht="12.75">
      <c r="A6" s="58" t="s">
        <v>32</v>
      </c>
      <c r="B6" s="19">
        <v>959936419</v>
      </c>
      <c r="C6" s="19">
        <v>0</v>
      </c>
      <c r="D6" s="59">
        <v>1008550382</v>
      </c>
      <c r="E6" s="60">
        <v>1008550382</v>
      </c>
      <c r="F6" s="60">
        <v>95107677</v>
      </c>
      <c r="G6" s="60">
        <v>95667800</v>
      </c>
      <c r="H6" s="60">
        <v>101644206</v>
      </c>
      <c r="I6" s="60">
        <v>292419683</v>
      </c>
      <c r="J6" s="60">
        <v>79304783</v>
      </c>
      <c r="K6" s="60">
        <v>82196175</v>
      </c>
      <c r="L6" s="60">
        <v>83701841</v>
      </c>
      <c r="M6" s="60">
        <v>245202799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537622482</v>
      </c>
      <c r="W6" s="60">
        <v>501834204</v>
      </c>
      <c r="X6" s="60">
        <v>35788278</v>
      </c>
      <c r="Y6" s="61">
        <v>7.13</v>
      </c>
      <c r="Z6" s="62">
        <v>1008550382</v>
      </c>
    </row>
    <row r="7" spans="1:26" ht="12.75">
      <c r="A7" s="58" t="s">
        <v>33</v>
      </c>
      <c r="B7" s="19">
        <v>4826322</v>
      </c>
      <c r="C7" s="19">
        <v>0</v>
      </c>
      <c r="D7" s="59">
        <v>4040869</v>
      </c>
      <c r="E7" s="60">
        <v>4040869</v>
      </c>
      <c r="F7" s="60">
        <v>204</v>
      </c>
      <c r="G7" s="60">
        <v>633764</v>
      </c>
      <c r="H7" s="60">
        <v>192</v>
      </c>
      <c r="I7" s="60">
        <v>634160</v>
      </c>
      <c r="J7" s="60">
        <v>270520</v>
      </c>
      <c r="K7" s="60">
        <v>973185</v>
      </c>
      <c r="L7" s="60">
        <v>788228</v>
      </c>
      <c r="M7" s="60">
        <v>2031933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2666093</v>
      </c>
      <c r="W7" s="60">
        <v>2417604</v>
      </c>
      <c r="X7" s="60">
        <v>248489</v>
      </c>
      <c r="Y7" s="61">
        <v>10.28</v>
      </c>
      <c r="Z7" s="62">
        <v>4040869</v>
      </c>
    </row>
    <row r="8" spans="1:26" ht="12.75">
      <c r="A8" s="58" t="s">
        <v>34</v>
      </c>
      <c r="B8" s="19">
        <v>556662414</v>
      </c>
      <c r="C8" s="19">
        <v>0</v>
      </c>
      <c r="D8" s="59">
        <v>384734000</v>
      </c>
      <c r="E8" s="60">
        <v>384734000</v>
      </c>
      <c r="F8" s="60">
        <v>142716054</v>
      </c>
      <c r="G8" s="60">
        <v>716356</v>
      </c>
      <c r="H8" s="60">
        <v>5511891</v>
      </c>
      <c r="I8" s="60">
        <v>148944301</v>
      </c>
      <c r="J8" s="60">
        <v>27947022</v>
      </c>
      <c r="K8" s="60">
        <v>15273959</v>
      </c>
      <c r="L8" s="60">
        <v>136949986</v>
      </c>
      <c r="M8" s="60">
        <v>180170967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329115268</v>
      </c>
      <c r="W8" s="60">
        <v>184420500</v>
      </c>
      <c r="X8" s="60">
        <v>144694768</v>
      </c>
      <c r="Y8" s="61">
        <v>78.46</v>
      </c>
      <c r="Z8" s="62">
        <v>384734000</v>
      </c>
    </row>
    <row r="9" spans="1:26" ht="12.75">
      <c r="A9" s="58" t="s">
        <v>35</v>
      </c>
      <c r="B9" s="19">
        <v>42439901</v>
      </c>
      <c r="C9" s="19">
        <v>0</v>
      </c>
      <c r="D9" s="59">
        <v>75610957</v>
      </c>
      <c r="E9" s="60">
        <v>75610957</v>
      </c>
      <c r="F9" s="60">
        <v>2591079</v>
      </c>
      <c r="G9" s="60">
        <v>3915153</v>
      </c>
      <c r="H9" s="60">
        <v>2739132</v>
      </c>
      <c r="I9" s="60">
        <v>9245364</v>
      </c>
      <c r="J9" s="60">
        <v>4463104</v>
      </c>
      <c r="K9" s="60">
        <v>5854627</v>
      </c>
      <c r="L9" s="60">
        <v>3966592</v>
      </c>
      <c r="M9" s="60">
        <v>14284323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23529687</v>
      </c>
      <c r="W9" s="60">
        <v>32070246</v>
      </c>
      <c r="X9" s="60">
        <v>-8540559</v>
      </c>
      <c r="Y9" s="61">
        <v>-26.63</v>
      </c>
      <c r="Z9" s="62">
        <v>75610957</v>
      </c>
    </row>
    <row r="10" spans="1:26" ht="22.5">
      <c r="A10" s="63" t="s">
        <v>279</v>
      </c>
      <c r="B10" s="64">
        <f>SUM(B5:B9)</f>
        <v>1817350775</v>
      </c>
      <c r="C10" s="64">
        <f>SUM(C5:C9)</f>
        <v>0</v>
      </c>
      <c r="D10" s="65">
        <f aca="true" t="shared" si="0" ref="D10:Z10">SUM(D5:D9)</f>
        <v>1768721180</v>
      </c>
      <c r="E10" s="66">
        <f t="shared" si="0"/>
        <v>1768721180</v>
      </c>
      <c r="F10" s="66">
        <f t="shared" si="0"/>
        <v>271868884</v>
      </c>
      <c r="G10" s="66">
        <f t="shared" si="0"/>
        <v>125127996</v>
      </c>
      <c r="H10" s="66">
        <f t="shared" si="0"/>
        <v>134044924</v>
      </c>
      <c r="I10" s="66">
        <f t="shared" si="0"/>
        <v>531041804</v>
      </c>
      <c r="J10" s="66">
        <f t="shared" si="0"/>
        <v>137770348</v>
      </c>
      <c r="K10" s="66">
        <f t="shared" si="0"/>
        <v>129816163</v>
      </c>
      <c r="L10" s="66">
        <f t="shared" si="0"/>
        <v>246531752</v>
      </c>
      <c r="M10" s="66">
        <f t="shared" si="0"/>
        <v>514118263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1045160067</v>
      </c>
      <c r="W10" s="66">
        <f t="shared" si="0"/>
        <v>867791202</v>
      </c>
      <c r="X10" s="66">
        <f t="shared" si="0"/>
        <v>177368865</v>
      </c>
      <c r="Y10" s="67">
        <f>+IF(W10&lt;&gt;0,(X10/W10)*100,0)</f>
        <v>20.439117680752886</v>
      </c>
      <c r="Z10" s="68">
        <f t="shared" si="0"/>
        <v>1768721180</v>
      </c>
    </row>
    <row r="11" spans="1:26" ht="12.75">
      <c r="A11" s="58" t="s">
        <v>37</v>
      </c>
      <c r="B11" s="19">
        <v>548805318</v>
      </c>
      <c r="C11" s="19">
        <v>0</v>
      </c>
      <c r="D11" s="59">
        <v>537170660</v>
      </c>
      <c r="E11" s="60">
        <v>537170660</v>
      </c>
      <c r="F11" s="60">
        <v>42088283</v>
      </c>
      <c r="G11" s="60">
        <v>49370003</v>
      </c>
      <c r="H11" s="60">
        <v>56217710</v>
      </c>
      <c r="I11" s="60">
        <v>147675996</v>
      </c>
      <c r="J11" s="60">
        <v>41838832</v>
      </c>
      <c r="K11" s="60">
        <v>39968258</v>
      </c>
      <c r="L11" s="60">
        <v>43014385</v>
      </c>
      <c r="M11" s="60">
        <v>124821475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272497471</v>
      </c>
      <c r="W11" s="60">
        <v>267585330</v>
      </c>
      <c r="X11" s="60">
        <v>4912141</v>
      </c>
      <c r="Y11" s="61">
        <v>1.84</v>
      </c>
      <c r="Z11" s="62">
        <v>537170660</v>
      </c>
    </row>
    <row r="12" spans="1:26" ht="12.75">
      <c r="A12" s="58" t="s">
        <v>38</v>
      </c>
      <c r="B12" s="19">
        <v>23164255</v>
      </c>
      <c r="C12" s="19">
        <v>0</v>
      </c>
      <c r="D12" s="59">
        <v>24158882</v>
      </c>
      <c r="E12" s="60">
        <v>24158882</v>
      </c>
      <c r="F12" s="60">
        <v>2072027</v>
      </c>
      <c r="G12" s="60">
        <v>2089233</v>
      </c>
      <c r="H12" s="60">
        <v>2047077</v>
      </c>
      <c r="I12" s="60">
        <v>6208337</v>
      </c>
      <c r="J12" s="60">
        <v>2010478</v>
      </c>
      <c r="K12" s="60">
        <v>2100219</v>
      </c>
      <c r="L12" s="60">
        <v>2247030</v>
      </c>
      <c r="M12" s="60">
        <v>6357727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12566064</v>
      </c>
      <c r="W12" s="60">
        <v>12079440</v>
      </c>
      <c r="X12" s="60">
        <v>486624</v>
      </c>
      <c r="Y12" s="61">
        <v>4.03</v>
      </c>
      <c r="Z12" s="62">
        <v>24158882</v>
      </c>
    </row>
    <row r="13" spans="1:26" ht="12.75">
      <c r="A13" s="58" t="s">
        <v>280</v>
      </c>
      <c r="B13" s="19">
        <v>454033906</v>
      </c>
      <c r="C13" s="19">
        <v>0</v>
      </c>
      <c r="D13" s="59">
        <v>525578232</v>
      </c>
      <c r="E13" s="60">
        <v>525578232</v>
      </c>
      <c r="F13" s="60">
        <v>30913471</v>
      </c>
      <c r="G13" s="60">
        <v>30892012</v>
      </c>
      <c r="H13" s="60">
        <v>29888354</v>
      </c>
      <c r="I13" s="60">
        <v>91693837</v>
      </c>
      <c r="J13" s="60">
        <v>30858762</v>
      </c>
      <c r="K13" s="60">
        <v>29729650</v>
      </c>
      <c r="L13" s="60">
        <v>30805861</v>
      </c>
      <c r="M13" s="60">
        <v>91394273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183088110</v>
      </c>
      <c r="W13" s="60">
        <v>262789116</v>
      </c>
      <c r="X13" s="60">
        <v>-79701006</v>
      </c>
      <c r="Y13" s="61">
        <v>-30.33</v>
      </c>
      <c r="Z13" s="62">
        <v>525578232</v>
      </c>
    </row>
    <row r="14" spans="1:26" ht="12.75">
      <c r="A14" s="58" t="s">
        <v>40</v>
      </c>
      <c r="B14" s="19">
        <v>49571016</v>
      </c>
      <c r="C14" s="19">
        <v>0</v>
      </c>
      <c r="D14" s="59">
        <v>43979395</v>
      </c>
      <c r="E14" s="60">
        <v>43979395</v>
      </c>
      <c r="F14" s="60">
        <v>3880559</v>
      </c>
      <c r="G14" s="60">
        <v>3799978</v>
      </c>
      <c r="H14" s="60">
        <v>3538219</v>
      </c>
      <c r="I14" s="60">
        <v>11218756</v>
      </c>
      <c r="J14" s="60">
        <v>3958146</v>
      </c>
      <c r="K14" s="60">
        <v>1744051</v>
      </c>
      <c r="L14" s="60">
        <v>2407031</v>
      </c>
      <c r="M14" s="60">
        <v>8109228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19327984</v>
      </c>
      <c r="W14" s="60">
        <v>21989700</v>
      </c>
      <c r="X14" s="60">
        <v>-2661716</v>
      </c>
      <c r="Y14" s="61">
        <v>-12.1</v>
      </c>
      <c r="Z14" s="62">
        <v>43979395</v>
      </c>
    </row>
    <row r="15" spans="1:26" ht="12.75">
      <c r="A15" s="58" t="s">
        <v>41</v>
      </c>
      <c r="B15" s="19">
        <v>548309362</v>
      </c>
      <c r="C15" s="19">
        <v>0</v>
      </c>
      <c r="D15" s="59">
        <v>622492975</v>
      </c>
      <c r="E15" s="60">
        <v>622492975</v>
      </c>
      <c r="F15" s="60">
        <v>61765956</v>
      </c>
      <c r="G15" s="60">
        <v>62071039</v>
      </c>
      <c r="H15" s="60">
        <v>37250902</v>
      </c>
      <c r="I15" s="60">
        <v>161087897</v>
      </c>
      <c r="J15" s="60">
        <v>48890089</v>
      </c>
      <c r="K15" s="60">
        <v>43239241</v>
      </c>
      <c r="L15" s="60">
        <v>27228153</v>
      </c>
      <c r="M15" s="60">
        <v>119357483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280445380</v>
      </c>
      <c r="W15" s="60">
        <v>311243988</v>
      </c>
      <c r="X15" s="60">
        <v>-30798608</v>
      </c>
      <c r="Y15" s="61">
        <v>-9.9</v>
      </c>
      <c r="Z15" s="62">
        <v>622492975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615149310</v>
      </c>
      <c r="C17" s="19">
        <v>0</v>
      </c>
      <c r="D17" s="59">
        <v>481129496</v>
      </c>
      <c r="E17" s="60">
        <v>481129496</v>
      </c>
      <c r="F17" s="60">
        <v>19415675</v>
      </c>
      <c r="G17" s="60">
        <v>30869135</v>
      </c>
      <c r="H17" s="60">
        <v>25546539</v>
      </c>
      <c r="I17" s="60">
        <v>75831349</v>
      </c>
      <c r="J17" s="60">
        <v>42641044</v>
      </c>
      <c r="K17" s="60">
        <v>32160588</v>
      </c>
      <c r="L17" s="60">
        <v>37591212</v>
      </c>
      <c r="M17" s="60">
        <v>112392844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188224193</v>
      </c>
      <c r="W17" s="60">
        <v>215573754</v>
      </c>
      <c r="X17" s="60">
        <v>-27349561</v>
      </c>
      <c r="Y17" s="61">
        <v>-12.69</v>
      </c>
      <c r="Z17" s="62">
        <v>481129496</v>
      </c>
    </row>
    <row r="18" spans="1:26" ht="12.75">
      <c r="A18" s="70" t="s">
        <v>44</v>
      </c>
      <c r="B18" s="71">
        <f>SUM(B11:B17)</f>
        <v>2239033167</v>
      </c>
      <c r="C18" s="71">
        <f>SUM(C11:C17)</f>
        <v>0</v>
      </c>
      <c r="D18" s="72">
        <f aca="true" t="shared" si="1" ref="D18:Z18">SUM(D11:D17)</f>
        <v>2234509640</v>
      </c>
      <c r="E18" s="73">
        <f t="shared" si="1"/>
        <v>2234509640</v>
      </c>
      <c r="F18" s="73">
        <f t="shared" si="1"/>
        <v>160135971</v>
      </c>
      <c r="G18" s="73">
        <f t="shared" si="1"/>
        <v>179091400</v>
      </c>
      <c r="H18" s="73">
        <f t="shared" si="1"/>
        <v>154488801</v>
      </c>
      <c r="I18" s="73">
        <f t="shared" si="1"/>
        <v>493716172</v>
      </c>
      <c r="J18" s="73">
        <f t="shared" si="1"/>
        <v>170197351</v>
      </c>
      <c r="K18" s="73">
        <f t="shared" si="1"/>
        <v>148942007</v>
      </c>
      <c r="L18" s="73">
        <f t="shared" si="1"/>
        <v>143293672</v>
      </c>
      <c r="M18" s="73">
        <f t="shared" si="1"/>
        <v>462433030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956149202</v>
      </c>
      <c r="W18" s="73">
        <f t="shared" si="1"/>
        <v>1091261328</v>
      </c>
      <c r="X18" s="73">
        <f t="shared" si="1"/>
        <v>-135112126</v>
      </c>
      <c r="Y18" s="67">
        <f>+IF(W18&lt;&gt;0,(X18/W18)*100,0)</f>
        <v>-12.381280499293933</v>
      </c>
      <c r="Z18" s="74">
        <f t="shared" si="1"/>
        <v>2234509640</v>
      </c>
    </row>
    <row r="19" spans="1:26" ht="12.75">
      <c r="A19" s="70" t="s">
        <v>45</v>
      </c>
      <c r="B19" s="75">
        <f>+B10-B18</f>
        <v>-421682392</v>
      </c>
      <c r="C19" s="75">
        <f>+C10-C18</f>
        <v>0</v>
      </c>
      <c r="D19" s="76">
        <f aca="true" t="shared" si="2" ref="D19:Z19">+D10-D18</f>
        <v>-465788460</v>
      </c>
      <c r="E19" s="77">
        <f t="shared" si="2"/>
        <v>-465788460</v>
      </c>
      <c r="F19" s="77">
        <f t="shared" si="2"/>
        <v>111732913</v>
      </c>
      <c r="G19" s="77">
        <f t="shared" si="2"/>
        <v>-53963404</v>
      </c>
      <c r="H19" s="77">
        <f t="shared" si="2"/>
        <v>-20443877</v>
      </c>
      <c r="I19" s="77">
        <f t="shared" si="2"/>
        <v>37325632</v>
      </c>
      <c r="J19" s="77">
        <f t="shared" si="2"/>
        <v>-32427003</v>
      </c>
      <c r="K19" s="77">
        <f t="shared" si="2"/>
        <v>-19125844</v>
      </c>
      <c r="L19" s="77">
        <f t="shared" si="2"/>
        <v>103238080</v>
      </c>
      <c r="M19" s="77">
        <f t="shared" si="2"/>
        <v>51685233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89010865</v>
      </c>
      <c r="W19" s="77">
        <f>IF(E10=E18,0,W10-W18)</f>
        <v>-223470126</v>
      </c>
      <c r="X19" s="77">
        <f t="shared" si="2"/>
        <v>312480991</v>
      </c>
      <c r="Y19" s="78">
        <f>+IF(W19&lt;&gt;0,(X19/W19)*100,0)</f>
        <v>-139.83121439686306</v>
      </c>
      <c r="Z19" s="79">
        <f t="shared" si="2"/>
        <v>-465788460</v>
      </c>
    </row>
    <row r="20" spans="1:26" ht="12.75">
      <c r="A20" s="58" t="s">
        <v>46</v>
      </c>
      <c r="B20" s="19">
        <v>0</v>
      </c>
      <c r="C20" s="19">
        <v>0</v>
      </c>
      <c r="D20" s="59">
        <v>162425500</v>
      </c>
      <c r="E20" s="60">
        <v>162425500</v>
      </c>
      <c r="F20" s="60">
        <v>0</v>
      </c>
      <c r="G20" s="60">
        <v>0</v>
      </c>
      <c r="H20" s="60">
        <v>0</v>
      </c>
      <c r="I20" s="60">
        <v>0</v>
      </c>
      <c r="J20" s="60">
        <v>24446020</v>
      </c>
      <c r="K20" s="60">
        <v>15232715</v>
      </c>
      <c r="L20" s="60">
        <v>13504303</v>
      </c>
      <c r="M20" s="60">
        <v>53183038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53183038</v>
      </c>
      <c r="W20" s="60">
        <v>88712748</v>
      </c>
      <c r="X20" s="60">
        <v>-35529710</v>
      </c>
      <c r="Y20" s="61">
        <v>-40.05</v>
      </c>
      <c r="Z20" s="62">
        <v>162425500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-421682392</v>
      </c>
      <c r="C22" s="86">
        <f>SUM(C19:C21)</f>
        <v>0</v>
      </c>
      <c r="D22" s="87">
        <f aca="true" t="shared" si="3" ref="D22:Z22">SUM(D19:D21)</f>
        <v>-303362960</v>
      </c>
      <c r="E22" s="88">
        <f t="shared" si="3"/>
        <v>-303362960</v>
      </c>
      <c r="F22" s="88">
        <f t="shared" si="3"/>
        <v>111732913</v>
      </c>
      <c r="G22" s="88">
        <f t="shared" si="3"/>
        <v>-53963404</v>
      </c>
      <c r="H22" s="88">
        <f t="shared" si="3"/>
        <v>-20443877</v>
      </c>
      <c r="I22" s="88">
        <f t="shared" si="3"/>
        <v>37325632</v>
      </c>
      <c r="J22" s="88">
        <f t="shared" si="3"/>
        <v>-7980983</v>
      </c>
      <c r="K22" s="88">
        <f t="shared" si="3"/>
        <v>-3893129</v>
      </c>
      <c r="L22" s="88">
        <f t="shared" si="3"/>
        <v>116742383</v>
      </c>
      <c r="M22" s="88">
        <f t="shared" si="3"/>
        <v>104868271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142193903</v>
      </c>
      <c r="W22" s="88">
        <f t="shared" si="3"/>
        <v>-134757378</v>
      </c>
      <c r="X22" s="88">
        <f t="shared" si="3"/>
        <v>276951281</v>
      </c>
      <c r="Y22" s="89">
        <f>+IF(W22&lt;&gt;0,(X22/W22)*100,0)</f>
        <v>-205.51845480401082</v>
      </c>
      <c r="Z22" s="90">
        <f t="shared" si="3"/>
        <v>-303362960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-421682392</v>
      </c>
      <c r="C24" s="75">
        <f>SUM(C22:C23)</f>
        <v>0</v>
      </c>
      <c r="D24" s="76">
        <f aca="true" t="shared" si="4" ref="D24:Z24">SUM(D22:D23)</f>
        <v>-303362960</v>
      </c>
      <c r="E24" s="77">
        <f t="shared" si="4"/>
        <v>-303362960</v>
      </c>
      <c r="F24" s="77">
        <f t="shared" si="4"/>
        <v>111732913</v>
      </c>
      <c r="G24" s="77">
        <f t="shared" si="4"/>
        <v>-53963404</v>
      </c>
      <c r="H24" s="77">
        <f t="shared" si="4"/>
        <v>-20443877</v>
      </c>
      <c r="I24" s="77">
        <f t="shared" si="4"/>
        <v>37325632</v>
      </c>
      <c r="J24" s="77">
        <f t="shared" si="4"/>
        <v>-7980983</v>
      </c>
      <c r="K24" s="77">
        <f t="shared" si="4"/>
        <v>-3893129</v>
      </c>
      <c r="L24" s="77">
        <f t="shared" si="4"/>
        <v>116742383</v>
      </c>
      <c r="M24" s="77">
        <f t="shared" si="4"/>
        <v>104868271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142193903</v>
      </c>
      <c r="W24" s="77">
        <f t="shared" si="4"/>
        <v>-134757378</v>
      </c>
      <c r="X24" s="77">
        <f t="shared" si="4"/>
        <v>276951281</v>
      </c>
      <c r="Y24" s="78">
        <f>+IF(W24&lt;&gt;0,(X24/W24)*100,0)</f>
        <v>-205.51845480401082</v>
      </c>
      <c r="Z24" s="79">
        <f t="shared" si="4"/>
        <v>-303362960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178372903</v>
      </c>
      <c r="C27" s="22">
        <v>0</v>
      </c>
      <c r="D27" s="99">
        <v>205575500</v>
      </c>
      <c r="E27" s="100">
        <v>205575500</v>
      </c>
      <c r="F27" s="100">
        <v>3435761</v>
      </c>
      <c r="G27" s="100">
        <v>10347571</v>
      </c>
      <c r="H27" s="100">
        <v>2174004</v>
      </c>
      <c r="I27" s="100">
        <v>15957336</v>
      </c>
      <c r="J27" s="100">
        <v>12593975</v>
      </c>
      <c r="K27" s="100">
        <v>15738641</v>
      </c>
      <c r="L27" s="100">
        <v>18757436</v>
      </c>
      <c r="M27" s="100">
        <v>47090052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63047388</v>
      </c>
      <c r="W27" s="100">
        <v>102787750</v>
      </c>
      <c r="X27" s="100">
        <v>-39740362</v>
      </c>
      <c r="Y27" s="101">
        <v>-38.66</v>
      </c>
      <c r="Z27" s="102">
        <v>205575500</v>
      </c>
    </row>
    <row r="28" spans="1:26" ht="12.75">
      <c r="A28" s="103" t="s">
        <v>46</v>
      </c>
      <c r="B28" s="19">
        <v>152101689</v>
      </c>
      <c r="C28" s="19">
        <v>0</v>
      </c>
      <c r="D28" s="59">
        <v>162425500</v>
      </c>
      <c r="E28" s="60">
        <v>162425500</v>
      </c>
      <c r="F28" s="60">
        <v>3433366</v>
      </c>
      <c r="G28" s="60">
        <v>10280511</v>
      </c>
      <c r="H28" s="60">
        <v>2094157</v>
      </c>
      <c r="I28" s="60">
        <v>15808034</v>
      </c>
      <c r="J28" s="60">
        <v>8515715</v>
      </c>
      <c r="K28" s="60">
        <v>15232714</v>
      </c>
      <c r="L28" s="60">
        <v>13626575</v>
      </c>
      <c r="M28" s="60">
        <v>37375004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53183038</v>
      </c>
      <c r="W28" s="60">
        <v>81212750</v>
      </c>
      <c r="X28" s="60">
        <v>-28029712</v>
      </c>
      <c r="Y28" s="61">
        <v>-34.51</v>
      </c>
      <c r="Z28" s="62">
        <v>162425500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26271214</v>
      </c>
      <c r="C31" s="19">
        <v>0</v>
      </c>
      <c r="D31" s="59">
        <v>43150000</v>
      </c>
      <c r="E31" s="60">
        <v>43150000</v>
      </c>
      <c r="F31" s="60">
        <v>2395</v>
      </c>
      <c r="G31" s="60">
        <v>67060</v>
      </c>
      <c r="H31" s="60">
        <v>79847</v>
      </c>
      <c r="I31" s="60">
        <v>149302</v>
      </c>
      <c r="J31" s="60">
        <v>4078260</v>
      </c>
      <c r="K31" s="60">
        <v>505927</v>
      </c>
      <c r="L31" s="60">
        <v>5130861</v>
      </c>
      <c r="M31" s="60">
        <v>9715048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9864350</v>
      </c>
      <c r="W31" s="60">
        <v>21575000</v>
      </c>
      <c r="X31" s="60">
        <v>-11710650</v>
      </c>
      <c r="Y31" s="61">
        <v>-54.28</v>
      </c>
      <c r="Z31" s="62">
        <v>43150000</v>
      </c>
    </row>
    <row r="32" spans="1:26" ht="12.75">
      <c r="A32" s="70" t="s">
        <v>54</v>
      </c>
      <c r="B32" s="22">
        <f>SUM(B28:B31)</f>
        <v>178372903</v>
      </c>
      <c r="C32" s="22">
        <f>SUM(C28:C31)</f>
        <v>0</v>
      </c>
      <c r="D32" s="99">
        <f aca="true" t="shared" si="5" ref="D32:Z32">SUM(D28:D31)</f>
        <v>205575500</v>
      </c>
      <c r="E32" s="100">
        <f t="shared" si="5"/>
        <v>205575500</v>
      </c>
      <c r="F32" s="100">
        <f t="shared" si="5"/>
        <v>3435761</v>
      </c>
      <c r="G32" s="100">
        <f t="shared" si="5"/>
        <v>10347571</v>
      </c>
      <c r="H32" s="100">
        <f t="shared" si="5"/>
        <v>2174004</v>
      </c>
      <c r="I32" s="100">
        <f t="shared" si="5"/>
        <v>15957336</v>
      </c>
      <c r="J32" s="100">
        <f t="shared" si="5"/>
        <v>12593975</v>
      </c>
      <c r="K32" s="100">
        <f t="shared" si="5"/>
        <v>15738641</v>
      </c>
      <c r="L32" s="100">
        <f t="shared" si="5"/>
        <v>18757436</v>
      </c>
      <c r="M32" s="100">
        <f t="shared" si="5"/>
        <v>47090052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63047388</v>
      </c>
      <c r="W32" s="100">
        <f t="shared" si="5"/>
        <v>102787750</v>
      </c>
      <c r="X32" s="100">
        <f t="shared" si="5"/>
        <v>-39740362</v>
      </c>
      <c r="Y32" s="101">
        <f>+IF(W32&lt;&gt;0,(X32/W32)*100,0)</f>
        <v>-38.66254685018399</v>
      </c>
      <c r="Z32" s="102">
        <f t="shared" si="5"/>
        <v>205575500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631499685</v>
      </c>
      <c r="C35" s="19">
        <v>0</v>
      </c>
      <c r="D35" s="59">
        <v>366048607</v>
      </c>
      <c r="E35" s="60">
        <v>366048607</v>
      </c>
      <c r="F35" s="60">
        <v>586675521</v>
      </c>
      <c r="G35" s="60">
        <v>817024965</v>
      </c>
      <c r="H35" s="60">
        <v>850886759</v>
      </c>
      <c r="I35" s="60">
        <v>850886759</v>
      </c>
      <c r="J35" s="60">
        <v>840593896</v>
      </c>
      <c r="K35" s="60">
        <v>790297656</v>
      </c>
      <c r="L35" s="60">
        <v>790297656</v>
      </c>
      <c r="M35" s="60">
        <v>790297656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790297656</v>
      </c>
      <c r="W35" s="60">
        <v>183024304</v>
      </c>
      <c r="X35" s="60">
        <v>607273352</v>
      </c>
      <c r="Y35" s="61">
        <v>331.8</v>
      </c>
      <c r="Z35" s="62">
        <v>366048607</v>
      </c>
    </row>
    <row r="36" spans="1:26" ht="12.75">
      <c r="A36" s="58" t="s">
        <v>57</v>
      </c>
      <c r="B36" s="19">
        <v>7408659971</v>
      </c>
      <c r="C36" s="19">
        <v>0</v>
      </c>
      <c r="D36" s="59">
        <v>7515728424</v>
      </c>
      <c r="E36" s="60">
        <v>7515728424</v>
      </c>
      <c r="F36" s="60">
        <v>7405583833</v>
      </c>
      <c r="G36" s="60">
        <v>7357797502</v>
      </c>
      <c r="H36" s="60">
        <v>7330151868</v>
      </c>
      <c r="I36" s="60">
        <v>7330151868</v>
      </c>
      <c r="J36" s="60">
        <v>7311383339</v>
      </c>
      <c r="K36" s="60">
        <v>7299957185</v>
      </c>
      <c r="L36" s="60">
        <v>7299957185</v>
      </c>
      <c r="M36" s="60">
        <v>7299957185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7299957185</v>
      </c>
      <c r="W36" s="60">
        <v>3757864212</v>
      </c>
      <c r="X36" s="60">
        <v>3542092973</v>
      </c>
      <c r="Y36" s="61">
        <v>94.26</v>
      </c>
      <c r="Z36" s="62">
        <v>7515728424</v>
      </c>
    </row>
    <row r="37" spans="1:26" ht="12.75">
      <c r="A37" s="58" t="s">
        <v>58</v>
      </c>
      <c r="B37" s="19">
        <v>791729174</v>
      </c>
      <c r="C37" s="19">
        <v>0</v>
      </c>
      <c r="D37" s="59">
        <v>297640507</v>
      </c>
      <c r="E37" s="60">
        <v>297640507</v>
      </c>
      <c r="F37" s="60">
        <v>377307958</v>
      </c>
      <c r="G37" s="60">
        <v>770227308</v>
      </c>
      <c r="H37" s="60">
        <v>753942900</v>
      </c>
      <c r="I37" s="60">
        <v>753942900</v>
      </c>
      <c r="J37" s="60">
        <v>787404184</v>
      </c>
      <c r="K37" s="60">
        <v>805099971</v>
      </c>
      <c r="L37" s="60">
        <v>805099971</v>
      </c>
      <c r="M37" s="60">
        <v>805099971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805099971</v>
      </c>
      <c r="W37" s="60">
        <v>148820254</v>
      </c>
      <c r="X37" s="60">
        <v>656279717</v>
      </c>
      <c r="Y37" s="61">
        <v>440.99</v>
      </c>
      <c r="Z37" s="62">
        <v>297640507</v>
      </c>
    </row>
    <row r="38" spans="1:26" ht="12.75">
      <c r="A38" s="58" t="s">
        <v>59</v>
      </c>
      <c r="B38" s="19">
        <v>547802138</v>
      </c>
      <c r="C38" s="19">
        <v>0</v>
      </c>
      <c r="D38" s="59">
        <v>534920333</v>
      </c>
      <c r="E38" s="60">
        <v>534920333</v>
      </c>
      <c r="F38" s="60">
        <v>611656342</v>
      </c>
      <c r="G38" s="60">
        <v>579617769</v>
      </c>
      <c r="H38" s="60">
        <v>581785673</v>
      </c>
      <c r="I38" s="60">
        <v>581785673</v>
      </c>
      <c r="J38" s="60">
        <v>585734191</v>
      </c>
      <c r="K38" s="60">
        <v>591422683</v>
      </c>
      <c r="L38" s="60">
        <v>591422683</v>
      </c>
      <c r="M38" s="60">
        <v>591422683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591422683</v>
      </c>
      <c r="W38" s="60">
        <v>267460167</v>
      </c>
      <c r="X38" s="60">
        <v>323962516</v>
      </c>
      <c r="Y38" s="61">
        <v>121.13</v>
      </c>
      <c r="Z38" s="62">
        <v>534920333</v>
      </c>
    </row>
    <row r="39" spans="1:26" ht="12.75">
      <c r="A39" s="58" t="s">
        <v>60</v>
      </c>
      <c r="B39" s="19">
        <v>6700628344</v>
      </c>
      <c r="C39" s="19">
        <v>0</v>
      </c>
      <c r="D39" s="59">
        <v>7049216191</v>
      </c>
      <c r="E39" s="60">
        <v>7049216191</v>
      </c>
      <c r="F39" s="60">
        <v>7003295054</v>
      </c>
      <c r="G39" s="60">
        <v>6824977390</v>
      </c>
      <c r="H39" s="60">
        <v>6845310054</v>
      </c>
      <c r="I39" s="60">
        <v>6845310054</v>
      </c>
      <c r="J39" s="60">
        <v>6778838860</v>
      </c>
      <c r="K39" s="60">
        <v>6693732187</v>
      </c>
      <c r="L39" s="60">
        <v>6693732187</v>
      </c>
      <c r="M39" s="60">
        <v>6693732187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6693732187</v>
      </c>
      <c r="W39" s="60">
        <v>3524608096</v>
      </c>
      <c r="X39" s="60">
        <v>3169124091</v>
      </c>
      <c r="Y39" s="61">
        <v>89.91</v>
      </c>
      <c r="Z39" s="62">
        <v>7049216191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232634485</v>
      </c>
      <c r="C42" s="19">
        <v>0</v>
      </c>
      <c r="D42" s="59">
        <v>151264469</v>
      </c>
      <c r="E42" s="60">
        <v>151264469</v>
      </c>
      <c r="F42" s="60">
        <v>30494886</v>
      </c>
      <c r="G42" s="60">
        <v>-8845081</v>
      </c>
      <c r="H42" s="60">
        <v>31645208</v>
      </c>
      <c r="I42" s="60">
        <v>53295013</v>
      </c>
      <c r="J42" s="60">
        <v>3353256</v>
      </c>
      <c r="K42" s="60">
        <v>-19596454</v>
      </c>
      <c r="L42" s="60">
        <v>81313675</v>
      </c>
      <c r="M42" s="60">
        <v>65070477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118365490</v>
      </c>
      <c r="W42" s="60">
        <v>251093710</v>
      </c>
      <c r="X42" s="60">
        <v>-132728220</v>
      </c>
      <c r="Y42" s="61">
        <v>-52.86</v>
      </c>
      <c r="Z42" s="62">
        <v>151264469</v>
      </c>
    </row>
    <row r="43" spans="1:26" ht="12.75">
      <c r="A43" s="58" t="s">
        <v>63</v>
      </c>
      <c r="B43" s="19">
        <v>-178368024</v>
      </c>
      <c r="C43" s="19">
        <v>0</v>
      </c>
      <c r="D43" s="59">
        <v>-151250488</v>
      </c>
      <c r="E43" s="60">
        <v>-151250488</v>
      </c>
      <c r="F43" s="60">
        <v>-3435761</v>
      </c>
      <c r="G43" s="60">
        <v>-10347571</v>
      </c>
      <c r="H43" s="60">
        <v>-2174004</v>
      </c>
      <c r="I43" s="60">
        <v>-15957336</v>
      </c>
      <c r="J43" s="60">
        <v>-12590467</v>
      </c>
      <c r="K43" s="60">
        <v>-13329642</v>
      </c>
      <c r="L43" s="60">
        <v>-18715981</v>
      </c>
      <c r="M43" s="60">
        <v>-44636090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-60593426</v>
      </c>
      <c r="W43" s="60">
        <v>-84162738</v>
      </c>
      <c r="X43" s="60">
        <v>23569312</v>
      </c>
      <c r="Y43" s="61">
        <v>-28</v>
      </c>
      <c r="Z43" s="62">
        <v>-151250488</v>
      </c>
    </row>
    <row r="44" spans="1:26" ht="12.75">
      <c r="A44" s="58" t="s">
        <v>64</v>
      </c>
      <c r="B44" s="19">
        <v>-47309349</v>
      </c>
      <c r="C44" s="19">
        <v>0</v>
      </c>
      <c r="D44" s="59">
        <v>-32000004</v>
      </c>
      <c r="E44" s="60">
        <v>-32000004</v>
      </c>
      <c r="F44" s="60">
        <v>0</v>
      </c>
      <c r="G44" s="60">
        <v>-522876</v>
      </c>
      <c r="H44" s="60">
        <v>-2118468</v>
      </c>
      <c r="I44" s="60">
        <v>-2641344</v>
      </c>
      <c r="J44" s="60">
        <v>-3931000</v>
      </c>
      <c r="K44" s="60">
        <v>-2913000</v>
      </c>
      <c r="L44" s="60">
        <v>-18109772</v>
      </c>
      <c r="M44" s="60">
        <v>-24953772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-27595116</v>
      </c>
      <c r="W44" s="60">
        <v>-16000002</v>
      </c>
      <c r="X44" s="60">
        <v>-11595114</v>
      </c>
      <c r="Y44" s="61">
        <v>72.47</v>
      </c>
      <c r="Z44" s="62">
        <v>-32000004</v>
      </c>
    </row>
    <row r="45" spans="1:26" ht="12.75">
      <c r="A45" s="70" t="s">
        <v>65</v>
      </c>
      <c r="B45" s="22">
        <v>57464870</v>
      </c>
      <c r="C45" s="22">
        <v>0</v>
      </c>
      <c r="D45" s="99">
        <v>1264735</v>
      </c>
      <c r="E45" s="100">
        <v>1264735</v>
      </c>
      <c r="F45" s="100">
        <v>84523995</v>
      </c>
      <c r="G45" s="100">
        <v>64808467</v>
      </c>
      <c r="H45" s="100">
        <v>92161203</v>
      </c>
      <c r="I45" s="100">
        <v>92161203</v>
      </c>
      <c r="J45" s="100">
        <v>78992992</v>
      </c>
      <c r="K45" s="100">
        <v>43153896</v>
      </c>
      <c r="L45" s="100">
        <v>87641818</v>
      </c>
      <c r="M45" s="100">
        <v>87641818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87641818</v>
      </c>
      <c r="W45" s="100">
        <v>184181728</v>
      </c>
      <c r="X45" s="100">
        <v>-96539910</v>
      </c>
      <c r="Y45" s="101">
        <v>-52.42</v>
      </c>
      <c r="Z45" s="102">
        <v>1264735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90588743</v>
      </c>
      <c r="C49" s="52">
        <v>0</v>
      </c>
      <c r="D49" s="129">
        <v>46105424</v>
      </c>
      <c r="E49" s="54">
        <v>52838298</v>
      </c>
      <c r="F49" s="54">
        <v>0</v>
      </c>
      <c r="G49" s="54">
        <v>0</v>
      </c>
      <c r="H49" s="54">
        <v>0</v>
      </c>
      <c r="I49" s="54">
        <v>39562679</v>
      </c>
      <c r="J49" s="54">
        <v>0</v>
      </c>
      <c r="K49" s="54">
        <v>0</v>
      </c>
      <c r="L49" s="54">
        <v>0</v>
      </c>
      <c r="M49" s="54">
        <v>41925044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29170470</v>
      </c>
      <c r="W49" s="54">
        <v>140313172</v>
      </c>
      <c r="X49" s="54">
        <v>840232246</v>
      </c>
      <c r="Y49" s="54">
        <v>1280736076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72987764</v>
      </c>
      <c r="C51" s="52">
        <v>0</v>
      </c>
      <c r="D51" s="129">
        <v>42734736</v>
      </c>
      <c r="E51" s="54">
        <v>74535666</v>
      </c>
      <c r="F51" s="54">
        <v>0</v>
      </c>
      <c r="G51" s="54">
        <v>0</v>
      </c>
      <c r="H51" s="54">
        <v>0</v>
      </c>
      <c r="I51" s="54">
        <v>39992582</v>
      </c>
      <c r="J51" s="54">
        <v>0</v>
      </c>
      <c r="K51" s="54">
        <v>0</v>
      </c>
      <c r="L51" s="54">
        <v>0</v>
      </c>
      <c r="M51" s="54">
        <v>16555879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867</v>
      </c>
      <c r="X51" s="54">
        <v>5037786</v>
      </c>
      <c r="Y51" s="54">
        <v>251845280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84.82446489357716</v>
      </c>
      <c r="C58" s="5">
        <f>IF(C67=0,0,+(C76/C67)*100)</f>
        <v>0</v>
      </c>
      <c r="D58" s="6">
        <f aca="true" t="shared" si="6" ref="D58:Z58">IF(D67=0,0,+(D76/D67)*100)</f>
        <v>83.40026277984465</v>
      </c>
      <c r="E58" s="7">
        <f t="shared" si="6"/>
        <v>83.40026277984465</v>
      </c>
      <c r="F58" s="7">
        <f t="shared" si="6"/>
        <v>59.30627361012465</v>
      </c>
      <c r="G58" s="7">
        <f t="shared" si="6"/>
        <v>77.1441871894985</v>
      </c>
      <c r="H58" s="7">
        <f t="shared" si="6"/>
        <v>81.94433117809518</v>
      </c>
      <c r="I58" s="7">
        <f t="shared" si="6"/>
        <v>72.70409303316599</v>
      </c>
      <c r="J58" s="7">
        <f t="shared" si="6"/>
        <v>78.12200325617275</v>
      </c>
      <c r="K58" s="7">
        <f t="shared" si="6"/>
        <v>64.89641585951856</v>
      </c>
      <c r="L58" s="7">
        <f t="shared" si="6"/>
        <v>64.87958126613651</v>
      </c>
      <c r="M58" s="7">
        <f t="shared" si="6"/>
        <v>69.26361591193412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71.1181253290308</v>
      </c>
      <c r="W58" s="7">
        <f t="shared" si="6"/>
        <v>83.41573666179274</v>
      </c>
      <c r="X58" s="7">
        <f t="shared" si="6"/>
        <v>0</v>
      </c>
      <c r="Y58" s="7">
        <f t="shared" si="6"/>
        <v>0</v>
      </c>
      <c r="Z58" s="8">
        <f t="shared" si="6"/>
        <v>83.40026277984465</v>
      </c>
    </row>
    <row r="59" spans="1:26" ht="12.75">
      <c r="A59" s="37" t="s">
        <v>31</v>
      </c>
      <c r="B59" s="9">
        <f aca="true" t="shared" si="7" ref="B59:Z66">IF(B68=0,0,+(B77/B68)*100)</f>
        <v>85.89623307339062</v>
      </c>
      <c r="C59" s="9">
        <f t="shared" si="7"/>
        <v>0</v>
      </c>
      <c r="D59" s="2">
        <f t="shared" si="7"/>
        <v>79.10658050605763</v>
      </c>
      <c r="E59" s="10">
        <f t="shared" si="7"/>
        <v>79.10658050605763</v>
      </c>
      <c r="F59" s="10">
        <f t="shared" si="7"/>
        <v>46.45983467217229</v>
      </c>
      <c r="G59" s="10">
        <f t="shared" si="7"/>
        <v>66.96837183569461</v>
      </c>
      <c r="H59" s="10">
        <f t="shared" si="7"/>
        <v>77.29834854158281</v>
      </c>
      <c r="I59" s="10">
        <f t="shared" si="7"/>
        <v>62.01075897660772</v>
      </c>
      <c r="J59" s="10">
        <f t="shared" si="7"/>
        <v>85.62036592009461</v>
      </c>
      <c r="K59" s="10">
        <f t="shared" si="7"/>
        <v>71.3109031089437</v>
      </c>
      <c r="L59" s="10">
        <f t="shared" si="7"/>
        <v>83.6333499880829</v>
      </c>
      <c r="M59" s="10">
        <f t="shared" si="7"/>
        <v>79.99924504586546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70.56954530864746</v>
      </c>
      <c r="W59" s="10">
        <f t="shared" si="7"/>
        <v>79.16577240478946</v>
      </c>
      <c r="X59" s="10">
        <f t="shared" si="7"/>
        <v>0</v>
      </c>
      <c r="Y59" s="10">
        <f t="shared" si="7"/>
        <v>0</v>
      </c>
      <c r="Z59" s="11">
        <f t="shared" si="7"/>
        <v>79.10658050605763</v>
      </c>
    </row>
    <row r="60" spans="1:26" ht="12.75">
      <c r="A60" s="38" t="s">
        <v>32</v>
      </c>
      <c r="B60" s="12">
        <f t="shared" si="7"/>
        <v>84.37396508445212</v>
      </c>
      <c r="C60" s="12">
        <f t="shared" si="7"/>
        <v>0</v>
      </c>
      <c r="D60" s="3">
        <f t="shared" si="7"/>
        <v>85.22829254156188</v>
      </c>
      <c r="E60" s="13">
        <f t="shared" si="7"/>
        <v>85.22829254156188</v>
      </c>
      <c r="F60" s="13">
        <f t="shared" si="7"/>
        <v>63.250662719897996</v>
      </c>
      <c r="G60" s="13">
        <f t="shared" si="7"/>
        <v>79.55761395161173</v>
      </c>
      <c r="H60" s="13">
        <f t="shared" si="7"/>
        <v>82.90157040530181</v>
      </c>
      <c r="I60" s="13">
        <f t="shared" si="7"/>
        <v>75.41622907784904</v>
      </c>
      <c r="J60" s="13">
        <f t="shared" si="7"/>
        <v>75.46900040064418</v>
      </c>
      <c r="K60" s="13">
        <f t="shared" si="7"/>
        <v>62.51812082496539</v>
      </c>
      <c r="L60" s="13">
        <f t="shared" si="7"/>
        <v>59.77335910688034</v>
      </c>
      <c r="M60" s="13">
        <f t="shared" si="7"/>
        <v>65.76981733393671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71.01662296183514</v>
      </c>
      <c r="W60" s="13">
        <f t="shared" si="7"/>
        <v>85.23283159870067</v>
      </c>
      <c r="X60" s="13">
        <f t="shared" si="7"/>
        <v>0</v>
      </c>
      <c r="Y60" s="13">
        <f t="shared" si="7"/>
        <v>0</v>
      </c>
      <c r="Z60" s="14">
        <f t="shared" si="7"/>
        <v>85.22829254156188</v>
      </c>
    </row>
    <row r="61" spans="1:26" ht="12.75">
      <c r="A61" s="39" t="s">
        <v>103</v>
      </c>
      <c r="B61" s="12">
        <f t="shared" si="7"/>
        <v>76.85980861380203</v>
      </c>
      <c r="C61" s="12">
        <f t="shared" si="7"/>
        <v>0</v>
      </c>
      <c r="D61" s="3">
        <f t="shared" si="7"/>
        <v>96.54935284540818</v>
      </c>
      <c r="E61" s="13">
        <f t="shared" si="7"/>
        <v>96.54935284540818</v>
      </c>
      <c r="F61" s="13">
        <f t="shared" si="7"/>
        <v>70.21697799660454</v>
      </c>
      <c r="G61" s="13">
        <f t="shared" si="7"/>
        <v>95.04405833347182</v>
      </c>
      <c r="H61" s="13">
        <f t="shared" si="7"/>
        <v>101.66332970737713</v>
      </c>
      <c r="I61" s="13">
        <f t="shared" si="7"/>
        <v>89.17009791432419</v>
      </c>
      <c r="J61" s="13">
        <f t="shared" si="7"/>
        <v>83.98933729075398</v>
      </c>
      <c r="K61" s="13">
        <f t="shared" si="7"/>
        <v>66.66492223217837</v>
      </c>
      <c r="L61" s="13">
        <f t="shared" si="7"/>
        <v>67.07214712702803</v>
      </c>
      <c r="M61" s="13">
        <f t="shared" si="7"/>
        <v>72.4567810913041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81.83586136644051</v>
      </c>
      <c r="W61" s="13">
        <f t="shared" si="7"/>
        <v>96.62368262593105</v>
      </c>
      <c r="X61" s="13">
        <f t="shared" si="7"/>
        <v>0</v>
      </c>
      <c r="Y61" s="13">
        <f t="shared" si="7"/>
        <v>0</v>
      </c>
      <c r="Z61" s="14">
        <f t="shared" si="7"/>
        <v>96.54935284540818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60.456696629865725</v>
      </c>
      <c r="E62" s="13">
        <f t="shared" si="7"/>
        <v>60.456696629865725</v>
      </c>
      <c r="F62" s="13">
        <f t="shared" si="7"/>
        <v>53.675017852283716</v>
      </c>
      <c r="G62" s="13">
        <f t="shared" si="7"/>
        <v>48.27068593927664</v>
      </c>
      <c r="H62" s="13">
        <f t="shared" si="7"/>
        <v>46.9927817229076</v>
      </c>
      <c r="I62" s="13">
        <f t="shared" si="7"/>
        <v>49.48736205186549</v>
      </c>
      <c r="J62" s="13">
        <f t="shared" si="7"/>
        <v>62.01630462301889</v>
      </c>
      <c r="K62" s="13">
        <f t="shared" si="7"/>
        <v>56.59894231152486</v>
      </c>
      <c r="L62" s="13">
        <f t="shared" si="7"/>
        <v>53.8332879523839</v>
      </c>
      <c r="M62" s="13">
        <f t="shared" si="7"/>
        <v>57.38483142740497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53.34491655816416</v>
      </c>
      <c r="W62" s="13">
        <f t="shared" si="7"/>
        <v>60.419579393913715</v>
      </c>
      <c r="X62" s="13">
        <f t="shared" si="7"/>
        <v>0</v>
      </c>
      <c r="Y62" s="13">
        <f t="shared" si="7"/>
        <v>0</v>
      </c>
      <c r="Z62" s="14">
        <f t="shared" si="7"/>
        <v>60.456696629865725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45.048690980572516</v>
      </c>
      <c r="E63" s="13">
        <f t="shared" si="7"/>
        <v>45.048690980572516</v>
      </c>
      <c r="F63" s="13">
        <f t="shared" si="7"/>
        <v>40.63466402019931</v>
      </c>
      <c r="G63" s="13">
        <f t="shared" si="7"/>
        <v>46.18515068290384</v>
      </c>
      <c r="H63" s="13">
        <f t="shared" si="7"/>
        <v>42.38939470399995</v>
      </c>
      <c r="I63" s="13">
        <f t="shared" si="7"/>
        <v>43.026359425932775</v>
      </c>
      <c r="J63" s="13">
        <f t="shared" si="7"/>
        <v>59.998059722355165</v>
      </c>
      <c r="K63" s="13">
        <f t="shared" si="7"/>
        <v>46.96504303398617</v>
      </c>
      <c r="L63" s="13">
        <f t="shared" si="7"/>
        <v>41.85700517015704</v>
      </c>
      <c r="M63" s="13">
        <f t="shared" si="7"/>
        <v>49.14951347947374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46.01336741978861</v>
      </c>
      <c r="W63" s="13">
        <f t="shared" si="7"/>
        <v>45.140367047882215</v>
      </c>
      <c r="X63" s="13">
        <f t="shared" si="7"/>
        <v>0</v>
      </c>
      <c r="Y63" s="13">
        <f t="shared" si="7"/>
        <v>0</v>
      </c>
      <c r="Z63" s="14">
        <f t="shared" si="7"/>
        <v>45.048690980572516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86.37728853698177</v>
      </c>
      <c r="E64" s="13">
        <f t="shared" si="7"/>
        <v>86.37728853698177</v>
      </c>
      <c r="F64" s="13">
        <f t="shared" si="7"/>
        <v>49.699214444414885</v>
      </c>
      <c r="G64" s="13">
        <f t="shared" si="7"/>
        <v>52.57549217050027</v>
      </c>
      <c r="H64" s="13">
        <f t="shared" si="7"/>
        <v>46.84966090961197</v>
      </c>
      <c r="I64" s="13">
        <f t="shared" si="7"/>
        <v>49.55045072501924</v>
      </c>
      <c r="J64" s="13">
        <f t="shared" si="7"/>
        <v>59.813759486038535</v>
      </c>
      <c r="K64" s="13">
        <f t="shared" si="7"/>
        <v>63.41259298905007</v>
      </c>
      <c r="L64" s="13">
        <f t="shared" si="7"/>
        <v>47.05448090014856</v>
      </c>
      <c r="M64" s="13">
        <f t="shared" si="7"/>
        <v>56.212870586692354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52.79612080379707</v>
      </c>
      <c r="W64" s="13">
        <f t="shared" si="7"/>
        <v>86.3772910097505</v>
      </c>
      <c r="X64" s="13">
        <f t="shared" si="7"/>
        <v>0</v>
      </c>
      <c r="Y64" s="13">
        <f t="shared" si="7"/>
        <v>0</v>
      </c>
      <c r="Z64" s="14">
        <f t="shared" si="7"/>
        <v>86.37728853698177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40.00003026233664</v>
      </c>
      <c r="E66" s="16">
        <f t="shared" si="7"/>
        <v>40.00003026233664</v>
      </c>
      <c r="F66" s="16">
        <f t="shared" si="7"/>
        <v>100.02843516500842</v>
      </c>
      <c r="G66" s="16">
        <f t="shared" si="7"/>
        <v>100</v>
      </c>
      <c r="H66" s="16">
        <f t="shared" si="7"/>
        <v>100</v>
      </c>
      <c r="I66" s="16">
        <f t="shared" si="7"/>
        <v>100.00915792432473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100.00422585478373</v>
      </c>
      <c r="W66" s="16">
        <f t="shared" si="7"/>
        <v>40.00003631480945</v>
      </c>
      <c r="X66" s="16">
        <f t="shared" si="7"/>
        <v>0</v>
      </c>
      <c r="Y66" s="16">
        <f t="shared" si="7"/>
        <v>0</v>
      </c>
      <c r="Z66" s="17">
        <f t="shared" si="7"/>
        <v>40.00003026233664</v>
      </c>
    </row>
    <row r="67" spans="1:26" ht="12.75" hidden="1">
      <c r="A67" s="41" t="s">
        <v>287</v>
      </c>
      <c r="B67" s="24">
        <v>1224016377</v>
      </c>
      <c r="C67" s="24"/>
      <c r="D67" s="25">
        <v>1317553104</v>
      </c>
      <c r="E67" s="26">
        <v>1317553104</v>
      </c>
      <c r="F67" s="26">
        <v>127271935</v>
      </c>
      <c r="G67" s="26">
        <v>120532830</v>
      </c>
      <c r="H67" s="26">
        <v>126618954</v>
      </c>
      <c r="I67" s="26">
        <v>374423719</v>
      </c>
      <c r="J67" s="26">
        <v>105869076</v>
      </c>
      <c r="K67" s="26">
        <v>108620296</v>
      </c>
      <c r="L67" s="26">
        <v>105716026</v>
      </c>
      <c r="M67" s="26">
        <v>320205398</v>
      </c>
      <c r="N67" s="26"/>
      <c r="O67" s="26"/>
      <c r="P67" s="26"/>
      <c r="Q67" s="26"/>
      <c r="R67" s="26"/>
      <c r="S67" s="26"/>
      <c r="T67" s="26"/>
      <c r="U67" s="26"/>
      <c r="V67" s="26">
        <v>694629117</v>
      </c>
      <c r="W67" s="26">
        <v>655491726</v>
      </c>
      <c r="X67" s="26"/>
      <c r="Y67" s="25"/>
      <c r="Z67" s="27">
        <v>1317553104</v>
      </c>
    </row>
    <row r="68" spans="1:26" ht="12.75" hidden="1">
      <c r="A68" s="37" t="s">
        <v>31</v>
      </c>
      <c r="B68" s="19">
        <v>253485719</v>
      </c>
      <c r="C68" s="19"/>
      <c r="D68" s="20">
        <v>295784972</v>
      </c>
      <c r="E68" s="21">
        <v>295784972</v>
      </c>
      <c r="F68" s="21">
        <v>31453870</v>
      </c>
      <c r="G68" s="21">
        <v>24194923</v>
      </c>
      <c r="H68" s="21">
        <v>24149503</v>
      </c>
      <c r="I68" s="21">
        <v>79798296</v>
      </c>
      <c r="J68" s="21">
        <v>25784919</v>
      </c>
      <c r="K68" s="21">
        <v>25518217</v>
      </c>
      <c r="L68" s="21">
        <v>21125105</v>
      </c>
      <c r="M68" s="21">
        <v>72428241</v>
      </c>
      <c r="N68" s="21"/>
      <c r="O68" s="21"/>
      <c r="P68" s="21"/>
      <c r="Q68" s="21"/>
      <c r="R68" s="21"/>
      <c r="S68" s="21"/>
      <c r="T68" s="21"/>
      <c r="U68" s="21"/>
      <c r="V68" s="21">
        <v>152226537</v>
      </c>
      <c r="W68" s="21">
        <v>147048648</v>
      </c>
      <c r="X68" s="21"/>
      <c r="Y68" s="20"/>
      <c r="Z68" s="23">
        <v>295784972</v>
      </c>
    </row>
    <row r="69" spans="1:26" ht="12.75" hidden="1">
      <c r="A69" s="38" t="s">
        <v>32</v>
      </c>
      <c r="B69" s="19">
        <v>959936419</v>
      </c>
      <c r="C69" s="19"/>
      <c r="D69" s="20">
        <v>1008550382</v>
      </c>
      <c r="E69" s="21">
        <v>1008550382</v>
      </c>
      <c r="F69" s="21">
        <v>95107677</v>
      </c>
      <c r="G69" s="21">
        <v>95667800</v>
      </c>
      <c r="H69" s="21">
        <v>101644206</v>
      </c>
      <c r="I69" s="21">
        <v>292419683</v>
      </c>
      <c r="J69" s="21">
        <v>79304783</v>
      </c>
      <c r="K69" s="21">
        <v>82196175</v>
      </c>
      <c r="L69" s="21">
        <v>83701841</v>
      </c>
      <c r="M69" s="21">
        <v>245202799</v>
      </c>
      <c r="N69" s="21"/>
      <c r="O69" s="21"/>
      <c r="P69" s="21"/>
      <c r="Q69" s="21"/>
      <c r="R69" s="21"/>
      <c r="S69" s="21"/>
      <c r="T69" s="21"/>
      <c r="U69" s="21"/>
      <c r="V69" s="21">
        <v>537622482</v>
      </c>
      <c r="W69" s="21">
        <v>501834204</v>
      </c>
      <c r="X69" s="21"/>
      <c r="Y69" s="20"/>
      <c r="Z69" s="23">
        <v>1008550382</v>
      </c>
    </row>
    <row r="70" spans="1:26" ht="12.75" hidden="1">
      <c r="A70" s="39" t="s">
        <v>103</v>
      </c>
      <c r="B70" s="19">
        <v>648222815</v>
      </c>
      <c r="C70" s="19"/>
      <c r="D70" s="20">
        <v>686767900</v>
      </c>
      <c r="E70" s="21">
        <v>686767900</v>
      </c>
      <c r="F70" s="21">
        <v>64339888</v>
      </c>
      <c r="G70" s="21">
        <v>63783620</v>
      </c>
      <c r="H70" s="21">
        <v>67618945</v>
      </c>
      <c r="I70" s="21">
        <v>195742453</v>
      </c>
      <c r="J70" s="21">
        <v>49985420</v>
      </c>
      <c r="K70" s="21">
        <v>52567179</v>
      </c>
      <c r="L70" s="21">
        <v>50513737</v>
      </c>
      <c r="M70" s="21">
        <v>153066336</v>
      </c>
      <c r="N70" s="21"/>
      <c r="O70" s="21"/>
      <c r="P70" s="21"/>
      <c r="Q70" s="21"/>
      <c r="R70" s="21"/>
      <c r="S70" s="21"/>
      <c r="T70" s="21"/>
      <c r="U70" s="21"/>
      <c r="V70" s="21">
        <v>348808789</v>
      </c>
      <c r="W70" s="21">
        <v>340990278</v>
      </c>
      <c r="X70" s="21"/>
      <c r="Y70" s="20"/>
      <c r="Z70" s="23">
        <v>686767900</v>
      </c>
    </row>
    <row r="71" spans="1:26" ht="12.75" hidden="1">
      <c r="A71" s="39" t="s">
        <v>104</v>
      </c>
      <c r="B71" s="19">
        <v>155959289</v>
      </c>
      <c r="C71" s="19"/>
      <c r="D71" s="20">
        <v>161896487</v>
      </c>
      <c r="E71" s="21">
        <v>161896487</v>
      </c>
      <c r="F71" s="21">
        <v>14181659</v>
      </c>
      <c r="G71" s="21">
        <v>15773335</v>
      </c>
      <c r="H71" s="21">
        <v>16113679</v>
      </c>
      <c r="I71" s="21">
        <v>46068673</v>
      </c>
      <c r="J71" s="21">
        <v>14318025</v>
      </c>
      <c r="K71" s="21">
        <v>14124953</v>
      </c>
      <c r="L71" s="21">
        <v>15546171</v>
      </c>
      <c r="M71" s="21">
        <v>43989149</v>
      </c>
      <c r="N71" s="21"/>
      <c r="O71" s="21"/>
      <c r="P71" s="21"/>
      <c r="Q71" s="21"/>
      <c r="R71" s="21"/>
      <c r="S71" s="21"/>
      <c r="T71" s="21"/>
      <c r="U71" s="21"/>
      <c r="V71" s="21">
        <v>90057822</v>
      </c>
      <c r="W71" s="21">
        <v>80997972</v>
      </c>
      <c r="X71" s="21"/>
      <c r="Y71" s="20"/>
      <c r="Z71" s="23">
        <v>161896487</v>
      </c>
    </row>
    <row r="72" spans="1:26" ht="12.75" hidden="1">
      <c r="A72" s="39" t="s">
        <v>105</v>
      </c>
      <c r="B72" s="19">
        <v>90585910</v>
      </c>
      <c r="C72" s="19"/>
      <c r="D72" s="20">
        <v>95532272</v>
      </c>
      <c r="E72" s="21">
        <v>95532272</v>
      </c>
      <c r="F72" s="21">
        <v>9669242</v>
      </c>
      <c r="G72" s="21">
        <v>9323055</v>
      </c>
      <c r="H72" s="21">
        <v>9927870</v>
      </c>
      <c r="I72" s="21">
        <v>28920167</v>
      </c>
      <c r="J72" s="21">
        <v>8534861</v>
      </c>
      <c r="K72" s="21">
        <v>9013225</v>
      </c>
      <c r="L72" s="21">
        <v>9996795</v>
      </c>
      <c r="M72" s="21">
        <v>27544881</v>
      </c>
      <c r="N72" s="21"/>
      <c r="O72" s="21"/>
      <c r="P72" s="21"/>
      <c r="Q72" s="21"/>
      <c r="R72" s="21"/>
      <c r="S72" s="21"/>
      <c r="T72" s="21"/>
      <c r="U72" s="21"/>
      <c r="V72" s="21">
        <v>56465048</v>
      </c>
      <c r="W72" s="21">
        <v>47669094</v>
      </c>
      <c r="X72" s="21"/>
      <c r="Y72" s="20"/>
      <c r="Z72" s="23">
        <v>95532272</v>
      </c>
    </row>
    <row r="73" spans="1:26" ht="12.75" hidden="1">
      <c r="A73" s="39" t="s">
        <v>106</v>
      </c>
      <c r="B73" s="19">
        <v>65168405</v>
      </c>
      <c r="C73" s="19"/>
      <c r="D73" s="20">
        <v>64353723</v>
      </c>
      <c r="E73" s="21">
        <v>64353723</v>
      </c>
      <c r="F73" s="21">
        <v>6916888</v>
      </c>
      <c r="G73" s="21">
        <v>6787790</v>
      </c>
      <c r="H73" s="21">
        <v>7983712</v>
      </c>
      <c r="I73" s="21">
        <v>21688390</v>
      </c>
      <c r="J73" s="21">
        <v>6466477</v>
      </c>
      <c r="K73" s="21">
        <v>6490818</v>
      </c>
      <c r="L73" s="21">
        <v>7645138</v>
      </c>
      <c r="M73" s="21">
        <v>20602433</v>
      </c>
      <c r="N73" s="21"/>
      <c r="O73" s="21"/>
      <c r="P73" s="21"/>
      <c r="Q73" s="21"/>
      <c r="R73" s="21"/>
      <c r="S73" s="21"/>
      <c r="T73" s="21"/>
      <c r="U73" s="21"/>
      <c r="V73" s="21">
        <v>42290823</v>
      </c>
      <c r="W73" s="21">
        <v>32176860</v>
      </c>
      <c r="X73" s="21"/>
      <c r="Y73" s="20"/>
      <c r="Z73" s="23">
        <v>64353723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10594239</v>
      </c>
      <c r="C75" s="28"/>
      <c r="D75" s="29">
        <v>13217750</v>
      </c>
      <c r="E75" s="30">
        <v>13217750</v>
      </c>
      <c r="F75" s="30">
        <v>710388</v>
      </c>
      <c r="G75" s="30">
        <v>670107</v>
      </c>
      <c r="H75" s="30">
        <v>825245</v>
      </c>
      <c r="I75" s="30">
        <v>2205740</v>
      </c>
      <c r="J75" s="30">
        <v>779374</v>
      </c>
      <c r="K75" s="30">
        <v>905904</v>
      </c>
      <c r="L75" s="30">
        <v>889080</v>
      </c>
      <c r="M75" s="30">
        <v>2574358</v>
      </c>
      <c r="N75" s="30"/>
      <c r="O75" s="30"/>
      <c r="P75" s="30"/>
      <c r="Q75" s="30"/>
      <c r="R75" s="30"/>
      <c r="S75" s="30"/>
      <c r="T75" s="30"/>
      <c r="U75" s="30"/>
      <c r="V75" s="30">
        <v>4780098</v>
      </c>
      <c r="W75" s="30">
        <v>6608874</v>
      </c>
      <c r="X75" s="30"/>
      <c r="Y75" s="29"/>
      <c r="Z75" s="31">
        <v>13217750</v>
      </c>
    </row>
    <row r="76" spans="1:26" ht="12.75" hidden="1">
      <c r="A76" s="42" t="s">
        <v>288</v>
      </c>
      <c r="B76" s="32">
        <v>1038265342</v>
      </c>
      <c r="C76" s="32"/>
      <c r="D76" s="33">
        <v>1098842751</v>
      </c>
      <c r="E76" s="34">
        <v>1098842751</v>
      </c>
      <c r="F76" s="34">
        <v>75480242</v>
      </c>
      <c r="G76" s="34">
        <v>92984072</v>
      </c>
      <c r="H76" s="34">
        <v>103757055</v>
      </c>
      <c r="I76" s="34">
        <v>272221369</v>
      </c>
      <c r="J76" s="34">
        <v>82707043</v>
      </c>
      <c r="K76" s="34">
        <v>70490679</v>
      </c>
      <c r="L76" s="34">
        <v>68588115</v>
      </c>
      <c r="M76" s="34">
        <v>221785837</v>
      </c>
      <c r="N76" s="34"/>
      <c r="O76" s="34"/>
      <c r="P76" s="34"/>
      <c r="Q76" s="34"/>
      <c r="R76" s="34"/>
      <c r="S76" s="34"/>
      <c r="T76" s="34"/>
      <c r="U76" s="34"/>
      <c r="V76" s="34">
        <v>494007206</v>
      </c>
      <c r="W76" s="34">
        <v>546783252</v>
      </c>
      <c r="X76" s="34"/>
      <c r="Y76" s="33"/>
      <c r="Z76" s="35">
        <v>1098842751</v>
      </c>
    </row>
    <row r="77" spans="1:26" ht="12.75" hidden="1">
      <c r="A77" s="37" t="s">
        <v>31</v>
      </c>
      <c r="B77" s="19">
        <v>217734684</v>
      </c>
      <c r="C77" s="19"/>
      <c r="D77" s="20">
        <v>233985377</v>
      </c>
      <c r="E77" s="21">
        <v>233985377</v>
      </c>
      <c r="F77" s="21">
        <v>14613416</v>
      </c>
      <c r="G77" s="21">
        <v>16202946</v>
      </c>
      <c r="H77" s="21">
        <v>18667167</v>
      </c>
      <c r="I77" s="21">
        <v>49483529</v>
      </c>
      <c r="J77" s="21">
        <v>22077142</v>
      </c>
      <c r="K77" s="21">
        <v>18197271</v>
      </c>
      <c r="L77" s="21">
        <v>17667633</v>
      </c>
      <c r="M77" s="21">
        <v>57942046</v>
      </c>
      <c r="N77" s="21"/>
      <c r="O77" s="21"/>
      <c r="P77" s="21"/>
      <c r="Q77" s="21"/>
      <c r="R77" s="21"/>
      <c r="S77" s="21"/>
      <c r="T77" s="21"/>
      <c r="U77" s="21"/>
      <c r="V77" s="21">
        <v>107425575</v>
      </c>
      <c r="W77" s="21">
        <v>116412198</v>
      </c>
      <c r="X77" s="21"/>
      <c r="Y77" s="20"/>
      <c r="Z77" s="23">
        <v>233985377</v>
      </c>
    </row>
    <row r="78" spans="1:26" ht="12.75" hidden="1">
      <c r="A78" s="38" t="s">
        <v>32</v>
      </c>
      <c r="B78" s="19">
        <v>809936419</v>
      </c>
      <c r="C78" s="19"/>
      <c r="D78" s="20">
        <v>859570270</v>
      </c>
      <c r="E78" s="21">
        <v>859570270</v>
      </c>
      <c r="F78" s="21">
        <v>60156236</v>
      </c>
      <c r="G78" s="21">
        <v>76111019</v>
      </c>
      <c r="H78" s="21">
        <v>84264643</v>
      </c>
      <c r="I78" s="21">
        <v>220531898</v>
      </c>
      <c r="J78" s="21">
        <v>59850527</v>
      </c>
      <c r="K78" s="21">
        <v>51387504</v>
      </c>
      <c r="L78" s="21">
        <v>50031402</v>
      </c>
      <c r="M78" s="21">
        <v>161269433</v>
      </c>
      <c r="N78" s="21"/>
      <c r="O78" s="21"/>
      <c r="P78" s="21"/>
      <c r="Q78" s="21"/>
      <c r="R78" s="21"/>
      <c r="S78" s="21"/>
      <c r="T78" s="21"/>
      <c r="U78" s="21"/>
      <c r="V78" s="21">
        <v>381801331</v>
      </c>
      <c r="W78" s="21">
        <v>427727502</v>
      </c>
      <c r="X78" s="21"/>
      <c r="Y78" s="20"/>
      <c r="Z78" s="23">
        <v>859570270</v>
      </c>
    </row>
    <row r="79" spans="1:26" ht="12.75" hidden="1">
      <c r="A79" s="39" t="s">
        <v>103</v>
      </c>
      <c r="B79" s="19">
        <v>498222815</v>
      </c>
      <c r="C79" s="19"/>
      <c r="D79" s="20">
        <v>663069963</v>
      </c>
      <c r="E79" s="21">
        <v>663069963</v>
      </c>
      <c r="F79" s="21">
        <v>45177525</v>
      </c>
      <c r="G79" s="21">
        <v>60622541</v>
      </c>
      <c r="H79" s="21">
        <v>68743671</v>
      </c>
      <c r="I79" s="21">
        <v>174543737</v>
      </c>
      <c r="J79" s="21">
        <v>41982423</v>
      </c>
      <c r="K79" s="21">
        <v>35043869</v>
      </c>
      <c r="L79" s="21">
        <v>33880648</v>
      </c>
      <c r="M79" s="21">
        <v>110906940</v>
      </c>
      <c r="N79" s="21"/>
      <c r="O79" s="21"/>
      <c r="P79" s="21"/>
      <c r="Q79" s="21"/>
      <c r="R79" s="21"/>
      <c r="S79" s="21"/>
      <c r="T79" s="21"/>
      <c r="U79" s="21"/>
      <c r="V79" s="21">
        <v>285450677</v>
      </c>
      <c r="W79" s="21">
        <v>329477364</v>
      </c>
      <c r="X79" s="21"/>
      <c r="Y79" s="20"/>
      <c r="Z79" s="23">
        <v>663069963</v>
      </c>
    </row>
    <row r="80" spans="1:26" ht="12.75" hidden="1">
      <c r="A80" s="39" t="s">
        <v>104</v>
      </c>
      <c r="B80" s="19">
        <v>155959289</v>
      </c>
      <c r="C80" s="19"/>
      <c r="D80" s="20">
        <v>97877268</v>
      </c>
      <c r="E80" s="21">
        <v>97877268</v>
      </c>
      <c r="F80" s="21">
        <v>7612008</v>
      </c>
      <c r="G80" s="21">
        <v>7613897</v>
      </c>
      <c r="H80" s="21">
        <v>7572266</v>
      </c>
      <c r="I80" s="21">
        <v>22798171</v>
      </c>
      <c r="J80" s="21">
        <v>8879510</v>
      </c>
      <c r="K80" s="21">
        <v>7994574</v>
      </c>
      <c r="L80" s="21">
        <v>8369015</v>
      </c>
      <c r="M80" s="21">
        <v>25243099</v>
      </c>
      <c r="N80" s="21"/>
      <c r="O80" s="21"/>
      <c r="P80" s="21"/>
      <c r="Q80" s="21"/>
      <c r="R80" s="21"/>
      <c r="S80" s="21"/>
      <c r="T80" s="21"/>
      <c r="U80" s="21"/>
      <c r="V80" s="21">
        <v>48041270</v>
      </c>
      <c r="W80" s="21">
        <v>48938634</v>
      </c>
      <c r="X80" s="21"/>
      <c r="Y80" s="20"/>
      <c r="Z80" s="23">
        <v>97877268</v>
      </c>
    </row>
    <row r="81" spans="1:26" ht="12.75" hidden="1">
      <c r="A81" s="39" t="s">
        <v>105</v>
      </c>
      <c r="B81" s="19">
        <v>90585910</v>
      </c>
      <c r="C81" s="19"/>
      <c r="D81" s="20">
        <v>43036038</v>
      </c>
      <c r="E81" s="21">
        <v>43036038</v>
      </c>
      <c r="F81" s="21">
        <v>3929064</v>
      </c>
      <c r="G81" s="21">
        <v>4305867</v>
      </c>
      <c r="H81" s="21">
        <v>4208364</v>
      </c>
      <c r="I81" s="21">
        <v>12443295</v>
      </c>
      <c r="J81" s="21">
        <v>5120751</v>
      </c>
      <c r="K81" s="21">
        <v>4233065</v>
      </c>
      <c r="L81" s="21">
        <v>4184359</v>
      </c>
      <c r="M81" s="21">
        <v>13538175</v>
      </c>
      <c r="N81" s="21"/>
      <c r="O81" s="21"/>
      <c r="P81" s="21"/>
      <c r="Q81" s="21"/>
      <c r="R81" s="21"/>
      <c r="S81" s="21"/>
      <c r="T81" s="21"/>
      <c r="U81" s="21"/>
      <c r="V81" s="21">
        <v>25981470</v>
      </c>
      <c r="W81" s="21">
        <v>21518004</v>
      </c>
      <c r="X81" s="21"/>
      <c r="Y81" s="20"/>
      <c r="Z81" s="23">
        <v>43036038</v>
      </c>
    </row>
    <row r="82" spans="1:26" ht="12.75" hidden="1">
      <c r="A82" s="39" t="s">
        <v>106</v>
      </c>
      <c r="B82" s="19">
        <v>65168405</v>
      </c>
      <c r="C82" s="19"/>
      <c r="D82" s="20">
        <v>55587001</v>
      </c>
      <c r="E82" s="21">
        <v>55587001</v>
      </c>
      <c r="F82" s="21">
        <v>3437639</v>
      </c>
      <c r="G82" s="21">
        <v>3568714</v>
      </c>
      <c r="H82" s="21">
        <v>3740342</v>
      </c>
      <c r="I82" s="21">
        <v>10746695</v>
      </c>
      <c r="J82" s="21">
        <v>3867843</v>
      </c>
      <c r="K82" s="21">
        <v>4115996</v>
      </c>
      <c r="L82" s="21">
        <v>3597380</v>
      </c>
      <c r="M82" s="21">
        <v>11581219</v>
      </c>
      <c r="N82" s="21"/>
      <c r="O82" s="21"/>
      <c r="P82" s="21"/>
      <c r="Q82" s="21"/>
      <c r="R82" s="21"/>
      <c r="S82" s="21"/>
      <c r="T82" s="21"/>
      <c r="U82" s="21"/>
      <c r="V82" s="21">
        <v>22327914</v>
      </c>
      <c r="W82" s="21">
        <v>27793500</v>
      </c>
      <c r="X82" s="21"/>
      <c r="Y82" s="20"/>
      <c r="Z82" s="23">
        <v>55587001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10594239</v>
      </c>
      <c r="C84" s="28"/>
      <c r="D84" s="29">
        <v>5287104</v>
      </c>
      <c r="E84" s="30">
        <v>5287104</v>
      </c>
      <c r="F84" s="30">
        <v>710590</v>
      </c>
      <c r="G84" s="30">
        <v>670107</v>
      </c>
      <c r="H84" s="30">
        <v>825245</v>
      </c>
      <c r="I84" s="30">
        <v>2205942</v>
      </c>
      <c r="J84" s="30">
        <v>779374</v>
      </c>
      <c r="K84" s="30">
        <v>905904</v>
      </c>
      <c r="L84" s="30">
        <v>889080</v>
      </c>
      <c r="M84" s="30">
        <v>2574358</v>
      </c>
      <c r="N84" s="30"/>
      <c r="O84" s="30"/>
      <c r="P84" s="30"/>
      <c r="Q84" s="30"/>
      <c r="R84" s="30"/>
      <c r="S84" s="30"/>
      <c r="T84" s="30"/>
      <c r="U84" s="30"/>
      <c r="V84" s="30">
        <v>4780300</v>
      </c>
      <c r="W84" s="30">
        <v>2643552</v>
      </c>
      <c r="X84" s="30"/>
      <c r="Y84" s="29"/>
      <c r="Z84" s="31">
        <v>5287104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34115500</v>
      </c>
      <c r="F5" s="358">
        <f t="shared" si="0"/>
        <v>34115500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17057750</v>
      </c>
      <c r="Y5" s="358">
        <f t="shared" si="0"/>
        <v>-17057750</v>
      </c>
      <c r="Z5" s="359">
        <f>+IF(X5&lt;&gt;0,+(Y5/X5)*100,0)</f>
        <v>-100</v>
      </c>
      <c r="AA5" s="360">
        <f>+AA6+AA8+AA11+AA13+AA15</f>
        <v>34115500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9507500</v>
      </c>
      <c r="F6" s="59">
        <f t="shared" si="1"/>
        <v>9507500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4753750</v>
      </c>
      <c r="Y6" s="59">
        <f t="shared" si="1"/>
        <v>-4753750</v>
      </c>
      <c r="Z6" s="61">
        <f>+IF(X6&lt;&gt;0,+(Y6/X6)*100,0)</f>
        <v>-100</v>
      </c>
      <c r="AA6" s="62">
        <f t="shared" si="1"/>
        <v>9507500</v>
      </c>
    </row>
    <row r="7" spans="1:27" ht="12.75">
      <c r="A7" s="291" t="s">
        <v>230</v>
      </c>
      <c r="B7" s="142"/>
      <c r="C7" s="60"/>
      <c r="D7" s="340"/>
      <c r="E7" s="60">
        <v>9507500</v>
      </c>
      <c r="F7" s="59">
        <v>9507500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4753750</v>
      </c>
      <c r="Y7" s="59">
        <v>-4753750</v>
      </c>
      <c r="Z7" s="61">
        <v>-100</v>
      </c>
      <c r="AA7" s="62">
        <v>9507500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16208000</v>
      </c>
      <c r="F8" s="59">
        <f t="shared" si="2"/>
        <v>16208000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8104000</v>
      </c>
      <c r="Y8" s="59">
        <f t="shared" si="2"/>
        <v>-8104000</v>
      </c>
      <c r="Z8" s="61">
        <f>+IF(X8&lt;&gt;0,+(Y8/X8)*100,0)</f>
        <v>-100</v>
      </c>
      <c r="AA8" s="62">
        <f>SUM(AA9:AA10)</f>
        <v>16208000</v>
      </c>
    </row>
    <row r="9" spans="1:27" ht="12.75">
      <c r="A9" s="291" t="s">
        <v>231</v>
      </c>
      <c r="B9" s="142"/>
      <c r="C9" s="60"/>
      <c r="D9" s="340"/>
      <c r="E9" s="60">
        <v>16208000</v>
      </c>
      <c r="F9" s="59">
        <v>16208000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8104000</v>
      </c>
      <c r="Y9" s="59">
        <v>-8104000</v>
      </c>
      <c r="Z9" s="61">
        <v>-100</v>
      </c>
      <c r="AA9" s="62">
        <v>16208000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8400000</v>
      </c>
      <c r="F11" s="364">
        <f t="shared" si="3"/>
        <v>8400000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4200000</v>
      </c>
      <c r="Y11" s="364">
        <f t="shared" si="3"/>
        <v>-4200000</v>
      </c>
      <c r="Z11" s="365">
        <f>+IF(X11&lt;&gt;0,+(Y11/X11)*100,0)</f>
        <v>-100</v>
      </c>
      <c r="AA11" s="366">
        <f t="shared" si="3"/>
        <v>8400000</v>
      </c>
    </row>
    <row r="12" spans="1:27" ht="12.75">
      <c r="A12" s="291" t="s">
        <v>233</v>
      </c>
      <c r="B12" s="136"/>
      <c r="C12" s="60"/>
      <c r="D12" s="340"/>
      <c r="E12" s="60">
        <v>8400000</v>
      </c>
      <c r="F12" s="59">
        <v>8400000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4200000</v>
      </c>
      <c r="Y12" s="59">
        <v>-4200000</v>
      </c>
      <c r="Z12" s="61">
        <v>-100</v>
      </c>
      <c r="AA12" s="62">
        <v>8400000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13239458</v>
      </c>
      <c r="F22" s="345">
        <f t="shared" si="6"/>
        <v>13239458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6619729</v>
      </c>
      <c r="Y22" s="345">
        <f t="shared" si="6"/>
        <v>-6619729</v>
      </c>
      <c r="Z22" s="336">
        <f>+IF(X22&lt;&gt;0,+(Y22/X22)*100,0)</f>
        <v>-100</v>
      </c>
      <c r="AA22" s="350">
        <f>SUM(AA23:AA32)</f>
        <v>13239458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13239458</v>
      </c>
      <c r="F25" s="59">
        <v>13239458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6619729</v>
      </c>
      <c r="Y25" s="59">
        <v>-6619729</v>
      </c>
      <c r="Z25" s="61">
        <v>-100</v>
      </c>
      <c r="AA25" s="62">
        <v>13239458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2000</v>
      </c>
      <c r="F34" s="345">
        <f t="shared" si="7"/>
        <v>2000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1000</v>
      </c>
      <c r="Y34" s="345">
        <f t="shared" si="7"/>
        <v>-1000</v>
      </c>
      <c r="Z34" s="336">
        <f>+IF(X34&lt;&gt;0,+(Y34/X34)*100,0)</f>
        <v>-100</v>
      </c>
      <c r="AA34" s="350">
        <f t="shared" si="7"/>
        <v>2000</v>
      </c>
    </row>
    <row r="35" spans="1:27" ht="12.75">
      <c r="A35" s="361" t="s">
        <v>247</v>
      </c>
      <c r="B35" s="136"/>
      <c r="C35" s="54"/>
      <c r="D35" s="368"/>
      <c r="E35" s="54">
        <v>2000</v>
      </c>
      <c r="F35" s="53">
        <v>2000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1000</v>
      </c>
      <c r="Y35" s="53">
        <v>-1000</v>
      </c>
      <c r="Z35" s="94">
        <v>-100</v>
      </c>
      <c r="AA35" s="95">
        <v>2000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20766072</v>
      </c>
      <c r="F40" s="345">
        <f t="shared" si="9"/>
        <v>20766072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10383036</v>
      </c>
      <c r="Y40" s="345">
        <f t="shared" si="9"/>
        <v>-10383036</v>
      </c>
      <c r="Z40" s="336">
        <f>+IF(X40&lt;&gt;0,+(Y40/X40)*100,0)</f>
        <v>-100</v>
      </c>
      <c r="AA40" s="350">
        <f>SUM(AA41:AA49)</f>
        <v>20766072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20766072</v>
      </c>
      <c r="F49" s="53">
        <v>20766072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10383036</v>
      </c>
      <c r="Y49" s="53">
        <v>-10383036</v>
      </c>
      <c r="Z49" s="94">
        <v>-100</v>
      </c>
      <c r="AA49" s="95">
        <v>20766072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68123030</v>
      </c>
      <c r="F60" s="264">
        <f t="shared" si="14"/>
        <v>68123030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34061515</v>
      </c>
      <c r="Y60" s="264">
        <f t="shared" si="14"/>
        <v>-34061515</v>
      </c>
      <c r="Z60" s="337">
        <f>+IF(X60&lt;&gt;0,+(Y60/X60)*100,0)</f>
        <v>-100</v>
      </c>
      <c r="AA60" s="232">
        <f>+AA57+AA54+AA51+AA40+AA37+AA34+AA22+AA5</f>
        <v>68123030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363917922</v>
      </c>
      <c r="D5" s="153">
        <f>SUM(D6:D8)</f>
        <v>0</v>
      </c>
      <c r="E5" s="154">
        <f t="shared" si="0"/>
        <v>433121829</v>
      </c>
      <c r="F5" s="100">
        <f t="shared" si="0"/>
        <v>433121829</v>
      </c>
      <c r="G5" s="100">
        <f t="shared" si="0"/>
        <v>67395248</v>
      </c>
      <c r="H5" s="100">
        <f t="shared" si="0"/>
        <v>26950714</v>
      </c>
      <c r="I5" s="100">
        <f t="shared" si="0"/>
        <v>25709269</v>
      </c>
      <c r="J5" s="100">
        <f t="shared" si="0"/>
        <v>120055231</v>
      </c>
      <c r="K5" s="100">
        <f t="shared" si="0"/>
        <v>29459570</v>
      </c>
      <c r="L5" s="100">
        <f t="shared" si="0"/>
        <v>29252949</v>
      </c>
      <c r="M5" s="100">
        <f t="shared" si="0"/>
        <v>51866827</v>
      </c>
      <c r="N5" s="100">
        <f t="shared" si="0"/>
        <v>110579346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230634577</v>
      </c>
      <c r="X5" s="100">
        <f t="shared" si="0"/>
        <v>205694244</v>
      </c>
      <c r="Y5" s="100">
        <f t="shared" si="0"/>
        <v>24940333</v>
      </c>
      <c r="Z5" s="137">
        <f>+IF(X5&lt;&gt;0,+(Y5/X5)*100,0)</f>
        <v>12.12495425977987</v>
      </c>
      <c r="AA5" s="153">
        <f>SUM(AA6:AA8)</f>
        <v>433121829</v>
      </c>
    </row>
    <row r="6" spans="1:27" ht="12.75">
      <c r="A6" s="138" t="s">
        <v>75</v>
      </c>
      <c r="B6" s="136"/>
      <c r="C6" s="155">
        <v>11473252</v>
      </c>
      <c r="D6" s="155"/>
      <c r="E6" s="156">
        <v>9712417</v>
      </c>
      <c r="F6" s="60">
        <v>9712417</v>
      </c>
      <c r="G6" s="60">
        <v>1659881</v>
      </c>
      <c r="H6" s="60">
        <v>613910</v>
      </c>
      <c r="I6" s="60">
        <v>330920</v>
      </c>
      <c r="J6" s="60">
        <v>2604711</v>
      </c>
      <c r="K6" s="60">
        <v>242515</v>
      </c>
      <c r="L6" s="60">
        <v>1095077</v>
      </c>
      <c r="M6" s="60">
        <v>2037030</v>
      </c>
      <c r="N6" s="60">
        <v>3374622</v>
      </c>
      <c r="O6" s="60"/>
      <c r="P6" s="60"/>
      <c r="Q6" s="60"/>
      <c r="R6" s="60"/>
      <c r="S6" s="60"/>
      <c r="T6" s="60"/>
      <c r="U6" s="60"/>
      <c r="V6" s="60"/>
      <c r="W6" s="60">
        <v>5979333</v>
      </c>
      <c r="X6" s="60">
        <v>4756206</v>
      </c>
      <c r="Y6" s="60">
        <v>1223127</v>
      </c>
      <c r="Z6" s="140">
        <v>25.72</v>
      </c>
      <c r="AA6" s="155">
        <v>9712417</v>
      </c>
    </row>
    <row r="7" spans="1:27" ht="12.75">
      <c r="A7" s="138" t="s">
        <v>76</v>
      </c>
      <c r="B7" s="136"/>
      <c r="C7" s="157">
        <v>295708753</v>
      </c>
      <c r="D7" s="157"/>
      <c r="E7" s="158">
        <v>364096221</v>
      </c>
      <c r="F7" s="159">
        <v>364096221</v>
      </c>
      <c r="G7" s="159">
        <v>41151255</v>
      </c>
      <c r="H7" s="159">
        <v>26285578</v>
      </c>
      <c r="I7" s="159">
        <v>25378349</v>
      </c>
      <c r="J7" s="159">
        <v>92815182</v>
      </c>
      <c r="K7" s="159">
        <v>29165029</v>
      </c>
      <c r="L7" s="159">
        <v>28132009</v>
      </c>
      <c r="M7" s="159">
        <v>30136640</v>
      </c>
      <c r="N7" s="159">
        <v>87433678</v>
      </c>
      <c r="O7" s="159"/>
      <c r="P7" s="159"/>
      <c r="Q7" s="159"/>
      <c r="R7" s="159"/>
      <c r="S7" s="159"/>
      <c r="T7" s="159"/>
      <c r="U7" s="159"/>
      <c r="V7" s="159"/>
      <c r="W7" s="159">
        <v>180248860</v>
      </c>
      <c r="X7" s="159">
        <v>200938038</v>
      </c>
      <c r="Y7" s="159">
        <v>-20689178</v>
      </c>
      <c r="Z7" s="141">
        <v>-10.3</v>
      </c>
      <c r="AA7" s="157">
        <v>364096221</v>
      </c>
    </row>
    <row r="8" spans="1:27" ht="12.75">
      <c r="A8" s="138" t="s">
        <v>77</v>
      </c>
      <c r="B8" s="136"/>
      <c r="C8" s="155">
        <v>56735917</v>
      </c>
      <c r="D8" s="155"/>
      <c r="E8" s="156">
        <v>59313191</v>
      </c>
      <c r="F8" s="60">
        <v>59313191</v>
      </c>
      <c r="G8" s="60">
        <v>24584112</v>
      </c>
      <c r="H8" s="60">
        <v>51226</v>
      </c>
      <c r="I8" s="60"/>
      <c r="J8" s="60">
        <v>24635338</v>
      </c>
      <c r="K8" s="60">
        <v>52026</v>
      </c>
      <c r="L8" s="60">
        <v>25863</v>
      </c>
      <c r="M8" s="60">
        <v>19693157</v>
      </c>
      <c r="N8" s="60">
        <v>19771046</v>
      </c>
      <c r="O8" s="60"/>
      <c r="P8" s="60"/>
      <c r="Q8" s="60"/>
      <c r="R8" s="60"/>
      <c r="S8" s="60"/>
      <c r="T8" s="60"/>
      <c r="U8" s="60"/>
      <c r="V8" s="60"/>
      <c r="W8" s="60">
        <v>44406384</v>
      </c>
      <c r="X8" s="60"/>
      <c r="Y8" s="60">
        <v>44406384</v>
      </c>
      <c r="Z8" s="140">
        <v>0</v>
      </c>
      <c r="AA8" s="155">
        <v>59313191</v>
      </c>
    </row>
    <row r="9" spans="1:27" ht="12.75">
      <c r="A9" s="135" t="s">
        <v>78</v>
      </c>
      <c r="B9" s="136"/>
      <c r="C9" s="153">
        <f aca="true" t="shared" si="1" ref="C9:Y9">SUM(C10:C14)</f>
        <v>35556471</v>
      </c>
      <c r="D9" s="153">
        <f>SUM(D10:D14)</f>
        <v>0</v>
      </c>
      <c r="E9" s="154">
        <f t="shared" si="1"/>
        <v>30586233</v>
      </c>
      <c r="F9" s="100">
        <f t="shared" si="1"/>
        <v>30586233</v>
      </c>
      <c r="G9" s="100">
        <f t="shared" si="1"/>
        <v>1145850</v>
      </c>
      <c r="H9" s="100">
        <f t="shared" si="1"/>
        <v>2013030</v>
      </c>
      <c r="I9" s="100">
        <f t="shared" si="1"/>
        <v>4307023</v>
      </c>
      <c r="J9" s="100">
        <f t="shared" si="1"/>
        <v>7465903</v>
      </c>
      <c r="K9" s="100">
        <f t="shared" si="1"/>
        <v>3368592</v>
      </c>
      <c r="L9" s="100">
        <f t="shared" si="1"/>
        <v>3269285</v>
      </c>
      <c r="M9" s="100">
        <f t="shared" si="1"/>
        <v>1916102</v>
      </c>
      <c r="N9" s="100">
        <f t="shared" si="1"/>
        <v>8553979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16019882</v>
      </c>
      <c r="X9" s="100">
        <f t="shared" si="1"/>
        <v>16933128</v>
      </c>
      <c r="Y9" s="100">
        <f t="shared" si="1"/>
        <v>-913246</v>
      </c>
      <c r="Z9" s="137">
        <f>+IF(X9&lt;&gt;0,+(Y9/X9)*100,0)</f>
        <v>-5.393250437839955</v>
      </c>
      <c r="AA9" s="153">
        <f>SUM(AA10:AA14)</f>
        <v>30586233</v>
      </c>
    </row>
    <row r="10" spans="1:27" ht="12.75">
      <c r="A10" s="138" t="s">
        <v>79</v>
      </c>
      <c r="B10" s="136"/>
      <c r="C10" s="155">
        <v>19022144</v>
      </c>
      <c r="D10" s="155"/>
      <c r="E10" s="156">
        <v>9826360</v>
      </c>
      <c r="F10" s="60">
        <v>9826360</v>
      </c>
      <c r="G10" s="60">
        <v>492965</v>
      </c>
      <c r="H10" s="60">
        <v>618890</v>
      </c>
      <c r="I10" s="60">
        <v>3692378</v>
      </c>
      <c r="J10" s="60">
        <v>4804233</v>
      </c>
      <c r="K10" s="60">
        <v>2745585</v>
      </c>
      <c r="L10" s="60">
        <v>631657</v>
      </c>
      <c r="M10" s="60">
        <v>1251445</v>
      </c>
      <c r="N10" s="60">
        <v>4628687</v>
      </c>
      <c r="O10" s="60"/>
      <c r="P10" s="60"/>
      <c r="Q10" s="60"/>
      <c r="R10" s="60"/>
      <c r="S10" s="60"/>
      <c r="T10" s="60"/>
      <c r="U10" s="60"/>
      <c r="V10" s="60"/>
      <c r="W10" s="60">
        <v>9432920</v>
      </c>
      <c r="X10" s="60">
        <v>4473684</v>
      </c>
      <c r="Y10" s="60">
        <v>4959236</v>
      </c>
      <c r="Z10" s="140">
        <v>110.85</v>
      </c>
      <c r="AA10" s="155">
        <v>9826360</v>
      </c>
    </row>
    <row r="11" spans="1:27" ht="12.75">
      <c r="A11" s="138" t="s">
        <v>80</v>
      </c>
      <c r="B11" s="136"/>
      <c r="C11" s="155">
        <v>551355</v>
      </c>
      <c r="D11" s="155"/>
      <c r="E11" s="156">
        <v>712342</v>
      </c>
      <c r="F11" s="60">
        <v>712342</v>
      </c>
      <c r="G11" s="60">
        <v>2551</v>
      </c>
      <c r="H11" s="60">
        <v>9134</v>
      </c>
      <c r="I11" s="60">
        <v>14011</v>
      </c>
      <c r="J11" s="60">
        <v>25696</v>
      </c>
      <c r="K11" s="60">
        <v>47970</v>
      </c>
      <c r="L11" s="60">
        <v>38060</v>
      </c>
      <c r="M11" s="60">
        <v>69816</v>
      </c>
      <c r="N11" s="60">
        <v>155846</v>
      </c>
      <c r="O11" s="60"/>
      <c r="P11" s="60"/>
      <c r="Q11" s="60"/>
      <c r="R11" s="60"/>
      <c r="S11" s="60"/>
      <c r="T11" s="60"/>
      <c r="U11" s="60"/>
      <c r="V11" s="60"/>
      <c r="W11" s="60">
        <v>181542</v>
      </c>
      <c r="X11" s="60">
        <v>349164</v>
      </c>
      <c r="Y11" s="60">
        <v>-167622</v>
      </c>
      <c r="Z11" s="140">
        <v>-48.01</v>
      </c>
      <c r="AA11" s="155">
        <v>712342</v>
      </c>
    </row>
    <row r="12" spans="1:27" ht="12.75">
      <c r="A12" s="138" t="s">
        <v>81</v>
      </c>
      <c r="B12" s="136"/>
      <c r="C12" s="155">
        <v>6573759</v>
      </c>
      <c r="D12" s="155"/>
      <c r="E12" s="156">
        <v>6646225</v>
      </c>
      <c r="F12" s="60">
        <v>6646225</v>
      </c>
      <c r="G12" s="60">
        <v>80225</v>
      </c>
      <c r="H12" s="60">
        <v>903973</v>
      </c>
      <c r="I12" s="60">
        <v>19671</v>
      </c>
      <c r="J12" s="60">
        <v>1003869</v>
      </c>
      <c r="K12" s="60">
        <v>15325</v>
      </c>
      <c r="L12" s="60">
        <v>18131</v>
      </c>
      <c r="M12" s="60">
        <v>2761</v>
      </c>
      <c r="N12" s="60">
        <v>36217</v>
      </c>
      <c r="O12" s="60"/>
      <c r="P12" s="60"/>
      <c r="Q12" s="60"/>
      <c r="R12" s="60"/>
      <c r="S12" s="60"/>
      <c r="T12" s="60"/>
      <c r="U12" s="60"/>
      <c r="V12" s="60"/>
      <c r="W12" s="60">
        <v>1040086</v>
      </c>
      <c r="X12" s="60">
        <v>5409624</v>
      </c>
      <c r="Y12" s="60">
        <v>-4369538</v>
      </c>
      <c r="Z12" s="140">
        <v>-80.77</v>
      </c>
      <c r="AA12" s="155">
        <v>6646225</v>
      </c>
    </row>
    <row r="13" spans="1:27" ht="12.75">
      <c r="A13" s="138" t="s">
        <v>82</v>
      </c>
      <c r="B13" s="136"/>
      <c r="C13" s="155">
        <v>9362672</v>
      </c>
      <c r="D13" s="155"/>
      <c r="E13" s="156">
        <v>13330723</v>
      </c>
      <c r="F13" s="60">
        <v>13330723</v>
      </c>
      <c r="G13" s="60">
        <v>552675</v>
      </c>
      <c r="H13" s="60">
        <v>479838</v>
      </c>
      <c r="I13" s="60">
        <v>580663</v>
      </c>
      <c r="J13" s="60">
        <v>1613176</v>
      </c>
      <c r="K13" s="60">
        <v>559712</v>
      </c>
      <c r="L13" s="60">
        <v>2581407</v>
      </c>
      <c r="M13" s="60">
        <v>591486</v>
      </c>
      <c r="N13" s="60">
        <v>3732605</v>
      </c>
      <c r="O13" s="60"/>
      <c r="P13" s="60"/>
      <c r="Q13" s="60"/>
      <c r="R13" s="60"/>
      <c r="S13" s="60"/>
      <c r="T13" s="60"/>
      <c r="U13" s="60"/>
      <c r="V13" s="60"/>
      <c r="W13" s="60">
        <v>5345781</v>
      </c>
      <c r="X13" s="60">
        <v>6665364</v>
      </c>
      <c r="Y13" s="60">
        <v>-1319583</v>
      </c>
      <c r="Z13" s="140">
        <v>-19.8</v>
      </c>
      <c r="AA13" s="155">
        <v>13330723</v>
      </c>
    </row>
    <row r="14" spans="1:27" ht="12.75">
      <c r="A14" s="138" t="s">
        <v>83</v>
      </c>
      <c r="B14" s="136"/>
      <c r="C14" s="157">
        <v>46541</v>
      </c>
      <c r="D14" s="157"/>
      <c r="E14" s="158">
        <v>70583</v>
      </c>
      <c r="F14" s="159">
        <v>70583</v>
      </c>
      <c r="G14" s="159">
        <v>17434</v>
      </c>
      <c r="H14" s="159">
        <v>1195</v>
      </c>
      <c r="I14" s="159">
        <v>300</v>
      </c>
      <c r="J14" s="159">
        <v>18929</v>
      </c>
      <c r="K14" s="159"/>
      <c r="L14" s="159">
        <v>30</v>
      </c>
      <c r="M14" s="159">
        <v>594</v>
      </c>
      <c r="N14" s="159">
        <v>624</v>
      </c>
      <c r="O14" s="159"/>
      <c r="P14" s="159"/>
      <c r="Q14" s="159"/>
      <c r="R14" s="159"/>
      <c r="S14" s="159"/>
      <c r="T14" s="159"/>
      <c r="U14" s="159"/>
      <c r="V14" s="159"/>
      <c r="W14" s="159">
        <v>19553</v>
      </c>
      <c r="X14" s="159">
        <v>35292</v>
      </c>
      <c r="Y14" s="159">
        <v>-15739</v>
      </c>
      <c r="Z14" s="141">
        <v>-44.6</v>
      </c>
      <c r="AA14" s="157">
        <v>70583</v>
      </c>
    </row>
    <row r="15" spans="1:27" ht="12.75">
      <c r="A15" s="135" t="s">
        <v>84</v>
      </c>
      <c r="B15" s="142"/>
      <c r="C15" s="153">
        <f aca="true" t="shared" si="2" ref="C15:Y15">SUM(C16:C18)</f>
        <v>66707091</v>
      </c>
      <c r="D15" s="153">
        <f>SUM(D16:D18)</f>
        <v>0</v>
      </c>
      <c r="E15" s="154">
        <f t="shared" si="2"/>
        <v>6870559</v>
      </c>
      <c r="F15" s="100">
        <f t="shared" si="2"/>
        <v>6870559</v>
      </c>
      <c r="G15" s="100">
        <f t="shared" si="2"/>
        <v>166063</v>
      </c>
      <c r="H15" s="100">
        <f t="shared" si="2"/>
        <v>429055</v>
      </c>
      <c r="I15" s="100">
        <f t="shared" si="2"/>
        <v>2357405</v>
      </c>
      <c r="J15" s="100">
        <f t="shared" si="2"/>
        <v>2952523</v>
      </c>
      <c r="K15" s="100">
        <f t="shared" si="2"/>
        <v>11121420</v>
      </c>
      <c r="L15" s="100">
        <f t="shared" si="2"/>
        <v>9813698</v>
      </c>
      <c r="M15" s="100">
        <f t="shared" si="2"/>
        <v>21118237</v>
      </c>
      <c r="N15" s="100">
        <f t="shared" si="2"/>
        <v>42053355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45005878</v>
      </c>
      <c r="X15" s="100">
        <f t="shared" si="2"/>
        <v>7633026</v>
      </c>
      <c r="Y15" s="100">
        <f t="shared" si="2"/>
        <v>37372852</v>
      </c>
      <c r="Z15" s="137">
        <f>+IF(X15&lt;&gt;0,+(Y15/X15)*100,0)</f>
        <v>489.6203943232998</v>
      </c>
      <c r="AA15" s="153">
        <f>SUM(AA16:AA18)</f>
        <v>6870559</v>
      </c>
    </row>
    <row r="16" spans="1:27" ht="12.75">
      <c r="A16" s="138" t="s">
        <v>85</v>
      </c>
      <c r="B16" s="136"/>
      <c r="C16" s="155">
        <v>41703528</v>
      </c>
      <c r="D16" s="155"/>
      <c r="E16" s="156">
        <v>2067052</v>
      </c>
      <c r="F16" s="60">
        <v>2067052</v>
      </c>
      <c r="G16" s="60">
        <v>113706</v>
      </c>
      <c r="H16" s="60">
        <v>386899</v>
      </c>
      <c r="I16" s="60">
        <v>505582</v>
      </c>
      <c r="J16" s="60">
        <v>1006187</v>
      </c>
      <c r="K16" s="60">
        <v>239594</v>
      </c>
      <c r="L16" s="60">
        <v>2457950</v>
      </c>
      <c r="M16" s="60">
        <v>806470</v>
      </c>
      <c r="N16" s="60">
        <v>3504014</v>
      </c>
      <c r="O16" s="60"/>
      <c r="P16" s="60"/>
      <c r="Q16" s="60"/>
      <c r="R16" s="60"/>
      <c r="S16" s="60"/>
      <c r="T16" s="60"/>
      <c r="U16" s="60"/>
      <c r="V16" s="60"/>
      <c r="W16" s="60">
        <v>4510201</v>
      </c>
      <c r="X16" s="60">
        <v>6033528</v>
      </c>
      <c r="Y16" s="60">
        <v>-1523327</v>
      </c>
      <c r="Z16" s="140">
        <v>-25.25</v>
      </c>
      <c r="AA16" s="155">
        <v>2067052</v>
      </c>
    </row>
    <row r="17" spans="1:27" ht="12.75">
      <c r="A17" s="138" t="s">
        <v>86</v>
      </c>
      <c r="B17" s="136"/>
      <c r="C17" s="155">
        <v>25003563</v>
      </c>
      <c r="D17" s="155"/>
      <c r="E17" s="156">
        <v>4803507</v>
      </c>
      <c r="F17" s="60">
        <v>4803507</v>
      </c>
      <c r="G17" s="60">
        <v>52357</v>
      </c>
      <c r="H17" s="60">
        <v>42156</v>
      </c>
      <c r="I17" s="60">
        <v>1851823</v>
      </c>
      <c r="J17" s="60">
        <v>1946336</v>
      </c>
      <c r="K17" s="60">
        <v>10881826</v>
      </c>
      <c r="L17" s="60">
        <v>7355748</v>
      </c>
      <c r="M17" s="60">
        <v>20311767</v>
      </c>
      <c r="N17" s="60">
        <v>38549341</v>
      </c>
      <c r="O17" s="60"/>
      <c r="P17" s="60"/>
      <c r="Q17" s="60"/>
      <c r="R17" s="60"/>
      <c r="S17" s="60"/>
      <c r="T17" s="60"/>
      <c r="U17" s="60"/>
      <c r="V17" s="60"/>
      <c r="W17" s="60">
        <v>40495677</v>
      </c>
      <c r="X17" s="60">
        <v>1599498</v>
      </c>
      <c r="Y17" s="60">
        <v>38896179</v>
      </c>
      <c r="Z17" s="140">
        <v>2431.77</v>
      </c>
      <c r="AA17" s="155">
        <v>4803507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1351037473</v>
      </c>
      <c r="D19" s="153">
        <f>SUM(D20:D23)</f>
        <v>0</v>
      </c>
      <c r="E19" s="154">
        <f t="shared" si="3"/>
        <v>1460399244</v>
      </c>
      <c r="F19" s="100">
        <f t="shared" si="3"/>
        <v>1460399244</v>
      </c>
      <c r="G19" s="100">
        <f t="shared" si="3"/>
        <v>203150246</v>
      </c>
      <c r="H19" s="100">
        <f t="shared" si="3"/>
        <v>95723207</v>
      </c>
      <c r="I19" s="100">
        <f t="shared" si="3"/>
        <v>101662029</v>
      </c>
      <c r="J19" s="100">
        <f t="shared" si="3"/>
        <v>400535482</v>
      </c>
      <c r="K19" s="100">
        <f t="shared" si="3"/>
        <v>118255280</v>
      </c>
      <c r="L19" s="100">
        <f t="shared" si="3"/>
        <v>102700900</v>
      </c>
      <c r="M19" s="100">
        <f t="shared" si="3"/>
        <v>185122843</v>
      </c>
      <c r="N19" s="100">
        <f t="shared" si="3"/>
        <v>406079023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806614505</v>
      </c>
      <c r="X19" s="100">
        <f t="shared" si="3"/>
        <v>637446390</v>
      </c>
      <c r="Y19" s="100">
        <f t="shared" si="3"/>
        <v>169168115</v>
      </c>
      <c r="Z19" s="137">
        <f>+IF(X19&lt;&gt;0,+(Y19/X19)*100,0)</f>
        <v>26.538406625849742</v>
      </c>
      <c r="AA19" s="153">
        <f>SUM(AA20:AA23)</f>
        <v>1460399244</v>
      </c>
    </row>
    <row r="20" spans="1:27" ht="12.75">
      <c r="A20" s="138" t="s">
        <v>89</v>
      </c>
      <c r="B20" s="136"/>
      <c r="C20" s="155">
        <v>718154376</v>
      </c>
      <c r="D20" s="155"/>
      <c r="E20" s="156">
        <v>932953280</v>
      </c>
      <c r="F20" s="60">
        <v>932953280</v>
      </c>
      <c r="G20" s="60">
        <v>91286258</v>
      </c>
      <c r="H20" s="60">
        <v>63784090</v>
      </c>
      <c r="I20" s="60">
        <v>67621719</v>
      </c>
      <c r="J20" s="60">
        <v>222692067</v>
      </c>
      <c r="K20" s="60">
        <v>50467298</v>
      </c>
      <c r="L20" s="60">
        <v>54429273</v>
      </c>
      <c r="M20" s="60">
        <v>73378383</v>
      </c>
      <c r="N20" s="60">
        <v>178274954</v>
      </c>
      <c r="O20" s="60"/>
      <c r="P20" s="60"/>
      <c r="Q20" s="60"/>
      <c r="R20" s="60"/>
      <c r="S20" s="60"/>
      <c r="T20" s="60"/>
      <c r="U20" s="60"/>
      <c r="V20" s="60"/>
      <c r="W20" s="60">
        <v>400967021</v>
      </c>
      <c r="X20" s="60">
        <v>375370218</v>
      </c>
      <c r="Y20" s="60">
        <v>25596803</v>
      </c>
      <c r="Z20" s="140">
        <v>6.82</v>
      </c>
      <c r="AA20" s="155">
        <v>932953280</v>
      </c>
    </row>
    <row r="21" spans="1:27" ht="12.75">
      <c r="A21" s="138" t="s">
        <v>90</v>
      </c>
      <c r="B21" s="136"/>
      <c r="C21" s="155">
        <v>360157523</v>
      </c>
      <c r="D21" s="155"/>
      <c r="E21" s="156">
        <v>231140563</v>
      </c>
      <c r="F21" s="60">
        <v>231140563</v>
      </c>
      <c r="G21" s="60">
        <v>43021833</v>
      </c>
      <c r="H21" s="60">
        <v>15816627</v>
      </c>
      <c r="I21" s="60">
        <v>16116916</v>
      </c>
      <c r="J21" s="60">
        <v>74955376</v>
      </c>
      <c r="K21" s="60">
        <v>52773268</v>
      </c>
      <c r="L21" s="60">
        <v>32758316</v>
      </c>
      <c r="M21" s="60">
        <v>52298643</v>
      </c>
      <c r="N21" s="60">
        <v>137830227</v>
      </c>
      <c r="O21" s="60"/>
      <c r="P21" s="60"/>
      <c r="Q21" s="60"/>
      <c r="R21" s="60"/>
      <c r="S21" s="60"/>
      <c r="T21" s="60"/>
      <c r="U21" s="60"/>
      <c r="V21" s="60"/>
      <c r="W21" s="60">
        <v>212785603</v>
      </c>
      <c r="X21" s="60">
        <v>115620012</v>
      </c>
      <c r="Y21" s="60">
        <v>97165591</v>
      </c>
      <c r="Z21" s="140">
        <v>84.04</v>
      </c>
      <c r="AA21" s="155">
        <v>231140563</v>
      </c>
    </row>
    <row r="22" spans="1:27" ht="12.75">
      <c r="A22" s="138" t="s">
        <v>91</v>
      </c>
      <c r="B22" s="136"/>
      <c r="C22" s="157">
        <v>176423621</v>
      </c>
      <c r="D22" s="157"/>
      <c r="E22" s="158">
        <v>187871367</v>
      </c>
      <c r="F22" s="159">
        <v>187871367</v>
      </c>
      <c r="G22" s="159">
        <v>48043677</v>
      </c>
      <c r="H22" s="159">
        <v>9325109</v>
      </c>
      <c r="I22" s="159">
        <v>9929239</v>
      </c>
      <c r="J22" s="159">
        <v>67298025</v>
      </c>
      <c r="K22" s="159">
        <v>8535546</v>
      </c>
      <c r="L22" s="159">
        <v>9013225</v>
      </c>
      <c r="M22" s="159">
        <v>40693810</v>
      </c>
      <c r="N22" s="159">
        <v>58242581</v>
      </c>
      <c r="O22" s="159"/>
      <c r="P22" s="159"/>
      <c r="Q22" s="159"/>
      <c r="R22" s="159"/>
      <c r="S22" s="159"/>
      <c r="T22" s="159"/>
      <c r="U22" s="159"/>
      <c r="V22" s="159"/>
      <c r="W22" s="159">
        <v>125540606</v>
      </c>
      <c r="X22" s="159">
        <v>97588644</v>
      </c>
      <c r="Y22" s="159">
        <v>27951962</v>
      </c>
      <c r="Z22" s="141">
        <v>28.64</v>
      </c>
      <c r="AA22" s="157">
        <v>187871367</v>
      </c>
    </row>
    <row r="23" spans="1:27" ht="12.75">
      <c r="A23" s="138" t="s">
        <v>92</v>
      </c>
      <c r="B23" s="136"/>
      <c r="C23" s="155">
        <v>96301953</v>
      </c>
      <c r="D23" s="155"/>
      <c r="E23" s="156">
        <v>108434034</v>
      </c>
      <c r="F23" s="60">
        <v>108434034</v>
      </c>
      <c r="G23" s="60">
        <v>20798478</v>
      </c>
      <c r="H23" s="60">
        <v>6797381</v>
      </c>
      <c r="I23" s="60">
        <v>7994155</v>
      </c>
      <c r="J23" s="60">
        <v>35590014</v>
      </c>
      <c r="K23" s="60">
        <v>6479168</v>
      </c>
      <c r="L23" s="60">
        <v>6500086</v>
      </c>
      <c r="M23" s="60">
        <v>18752007</v>
      </c>
      <c r="N23" s="60">
        <v>31731261</v>
      </c>
      <c r="O23" s="60"/>
      <c r="P23" s="60"/>
      <c r="Q23" s="60"/>
      <c r="R23" s="60"/>
      <c r="S23" s="60"/>
      <c r="T23" s="60"/>
      <c r="U23" s="60"/>
      <c r="V23" s="60"/>
      <c r="W23" s="60">
        <v>67321275</v>
      </c>
      <c r="X23" s="60">
        <v>48867516</v>
      </c>
      <c r="Y23" s="60">
        <v>18453759</v>
      </c>
      <c r="Z23" s="140">
        <v>37.76</v>
      </c>
      <c r="AA23" s="155">
        <v>108434034</v>
      </c>
    </row>
    <row r="24" spans="1:27" ht="12.75">
      <c r="A24" s="135" t="s">
        <v>93</v>
      </c>
      <c r="B24" s="142" t="s">
        <v>94</v>
      </c>
      <c r="C24" s="153">
        <v>131818</v>
      </c>
      <c r="D24" s="153"/>
      <c r="E24" s="154">
        <v>168815</v>
      </c>
      <c r="F24" s="100">
        <v>168815</v>
      </c>
      <c r="G24" s="100">
        <v>11477</v>
      </c>
      <c r="H24" s="100">
        <v>11990</v>
      </c>
      <c r="I24" s="100">
        <v>9198</v>
      </c>
      <c r="J24" s="100">
        <v>32665</v>
      </c>
      <c r="K24" s="100">
        <v>11506</v>
      </c>
      <c r="L24" s="100">
        <v>12046</v>
      </c>
      <c r="M24" s="100">
        <v>12046</v>
      </c>
      <c r="N24" s="100">
        <v>35598</v>
      </c>
      <c r="O24" s="100"/>
      <c r="P24" s="100"/>
      <c r="Q24" s="100"/>
      <c r="R24" s="100"/>
      <c r="S24" s="100"/>
      <c r="T24" s="100"/>
      <c r="U24" s="100"/>
      <c r="V24" s="100"/>
      <c r="W24" s="100">
        <v>68263</v>
      </c>
      <c r="X24" s="100">
        <v>84408</v>
      </c>
      <c r="Y24" s="100">
        <v>-16145</v>
      </c>
      <c r="Z24" s="137">
        <v>-19.13</v>
      </c>
      <c r="AA24" s="153">
        <v>168815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1817350775</v>
      </c>
      <c r="D25" s="168">
        <f>+D5+D9+D15+D19+D24</f>
        <v>0</v>
      </c>
      <c r="E25" s="169">
        <f t="shared" si="4"/>
        <v>1931146680</v>
      </c>
      <c r="F25" s="73">
        <f t="shared" si="4"/>
        <v>1931146680</v>
      </c>
      <c r="G25" s="73">
        <f t="shared" si="4"/>
        <v>271868884</v>
      </c>
      <c r="H25" s="73">
        <f t="shared" si="4"/>
        <v>125127996</v>
      </c>
      <c r="I25" s="73">
        <f t="shared" si="4"/>
        <v>134044924</v>
      </c>
      <c r="J25" s="73">
        <f t="shared" si="4"/>
        <v>531041804</v>
      </c>
      <c r="K25" s="73">
        <f t="shared" si="4"/>
        <v>162216368</v>
      </c>
      <c r="L25" s="73">
        <f t="shared" si="4"/>
        <v>145048878</v>
      </c>
      <c r="M25" s="73">
        <f t="shared" si="4"/>
        <v>260036055</v>
      </c>
      <c r="N25" s="73">
        <f t="shared" si="4"/>
        <v>567301301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1098343105</v>
      </c>
      <c r="X25" s="73">
        <f t="shared" si="4"/>
        <v>867791196</v>
      </c>
      <c r="Y25" s="73">
        <f t="shared" si="4"/>
        <v>230551909</v>
      </c>
      <c r="Z25" s="170">
        <f>+IF(X25&lt;&gt;0,+(Y25/X25)*100,0)</f>
        <v>26.567670893955466</v>
      </c>
      <c r="AA25" s="168">
        <f>+AA5+AA9+AA15+AA19+AA24</f>
        <v>1931146680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523921977</v>
      </c>
      <c r="D28" s="153">
        <f>SUM(D29:D31)</f>
        <v>0</v>
      </c>
      <c r="E28" s="154">
        <f t="shared" si="5"/>
        <v>369317476</v>
      </c>
      <c r="F28" s="100">
        <f t="shared" si="5"/>
        <v>369317476</v>
      </c>
      <c r="G28" s="100">
        <f t="shared" si="5"/>
        <v>22001536</v>
      </c>
      <c r="H28" s="100">
        <f t="shared" si="5"/>
        <v>30097632</v>
      </c>
      <c r="I28" s="100">
        <f t="shared" si="5"/>
        <v>34053785</v>
      </c>
      <c r="J28" s="100">
        <f t="shared" si="5"/>
        <v>86152953</v>
      </c>
      <c r="K28" s="100">
        <f t="shared" si="5"/>
        <v>25090912</v>
      </c>
      <c r="L28" s="100">
        <f t="shared" si="5"/>
        <v>20824733</v>
      </c>
      <c r="M28" s="100">
        <f t="shared" si="5"/>
        <v>33524445</v>
      </c>
      <c r="N28" s="100">
        <f t="shared" si="5"/>
        <v>79440090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165593043</v>
      </c>
      <c r="X28" s="100">
        <f t="shared" si="5"/>
        <v>203384130</v>
      </c>
      <c r="Y28" s="100">
        <f t="shared" si="5"/>
        <v>-37791087</v>
      </c>
      <c r="Z28" s="137">
        <f>+IF(X28&lt;&gt;0,+(Y28/X28)*100,0)</f>
        <v>-18.58113855786093</v>
      </c>
      <c r="AA28" s="153">
        <f>SUM(AA29:AA31)</f>
        <v>369317476</v>
      </c>
    </row>
    <row r="29" spans="1:27" ht="12.75">
      <c r="A29" s="138" t="s">
        <v>75</v>
      </c>
      <c r="B29" s="136"/>
      <c r="C29" s="155">
        <v>188733386</v>
      </c>
      <c r="D29" s="155"/>
      <c r="E29" s="156">
        <v>70511827</v>
      </c>
      <c r="F29" s="60">
        <v>70511827</v>
      </c>
      <c r="G29" s="60">
        <v>5284579</v>
      </c>
      <c r="H29" s="60">
        <v>9337261</v>
      </c>
      <c r="I29" s="60">
        <v>5952418</v>
      </c>
      <c r="J29" s="60">
        <v>20574258</v>
      </c>
      <c r="K29" s="60">
        <v>7361056</v>
      </c>
      <c r="L29" s="60">
        <v>5258719</v>
      </c>
      <c r="M29" s="60">
        <v>6952556</v>
      </c>
      <c r="N29" s="60">
        <v>19572331</v>
      </c>
      <c r="O29" s="60"/>
      <c r="P29" s="60"/>
      <c r="Q29" s="60"/>
      <c r="R29" s="60"/>
      <c r="S29" s="60"/>
      <c r="T29" s="60"/>
      <c r="U29" s="60"/>
      <c r="V29" s="60"/>
      <c r="W29" s="60">
        <v>40146589</v>
      </c>
      <c r="X29" s="60">
        <v>35680716</v>
      </c>
      <c r="Y29" s="60">
        <v>4465873</v>
      </c>
      <c r="Z29" s="140">
        <v>12.52</v>
      </c>
      <c r="AA29" s="155">
        <v>70511827</v>
      </c>
    </row>
    <row r="30" spans="1:27" ht="12.75">
      <c r="A30" s="138" t="s">
        <v>76</v>
      </c>
      <c r="B30" s="136"/>
      <c r="C30" s="157">
        <v>225300752</v>
      </c>
      <c r="D30" s="157"/>
      <c r="E30" s="158">
        <v>152793290</v>
      </c>
      <c r="F30" s="159">
        <v>152793290</v>
      </c>
      <c r="G30" s="159">
        <v>13937466</v>
      </c>
      <c r="H30" s="159">
        <v>15456489</v>
      </c>
      <c r="I30" s="159">
        <v>18839176</v>
      </c>
      <c r="J30" s="159">
        <v>48233131</v>
      </c>
      <c r="K30" s="159">
        <v>12827035</v>
      </c>
      <c r="L30" s="159">
        <v>9809823</v>
      </c>
      <c r="M30" s="159">
        <v>13592782</v>
      </c>
      <c r="N30" s="159">
        <v>36229640</v>
      </c>
      <c r="O30" s="159"/>
      <c r="P30" s="159"/>
      <c r="Q30" s="159"/>
      <c r="R30" s="159"/>
      <c r="S30" s="159"/>
      <c r="T30" s="159"/>
      <c r="U30" s="159"/>
      <c r="V30" s="159"/>
      <c r="W30" s="159">
        <v>84462771</v>
      </c>
      <c r="X30" s="159">
        <v>167703414</v>
      </c>
      <c r="Y30" s="159">
        <v>-83240643</v>
      </c>
      <c r="Z30" s="141">
        <v>-49.64</v>
      </c>
      <c r="AA30" s="157">
        <v>152793290</v>
      </c>
    </row>
    <row r="31" spans="1:27" ht="12.75">
      <c r="A31" s="138" t="s">
        <v>77</v>
      </c>
      <c r="B31" s="136"/>
      <c r="C31" s="155">
        <v>109887839</v>
      </c>
      <c r="D31" s="155"/>
      <c r="E31" s="156">
        <v>146012359</v>
      </c>
      <c r="F31" s="60">
        <v>146012359</v>
      </c>
      <c r="G31" s="60">
        <v>2779491</v>
      </c>
      <c r="H31" s="60">
        <v>5303882</v>
      </c>
      <c r="I31" s="60">
        <v>9262191</v>
      </c>
      <c r="J31" s="60">
        <v>17345564</v>
      </c>
      <c r="K31" s="60">
        <v>4902821</v>
      </c>
      <c r="L31" s="60">
        <v>5756191</v>
      </c>
      <c r="M31" s="60">
        <v>12979107</v>
      </c>
      <c r="N31" s="60">
        <v>23638119</v>
      </c>
      <c r="O31" s="60"/>
      <c r="P31" s="60"/>
      <c r="Q31" s="60"/>
      <c r="R31" s="60"/>
      <c r="S31" s="60"/>
      <c r="T31" s="60"/>
      <c r="U31" s="60"/>
      <c r="V31" s="60"/>
      <c r="W31" s="60">
        <v>40983683</v>
      </c>
      <c r="X31" s="60"/>
      <c r="Y31" s="60">
        <v>40983683</v>
      </c>
      <c r="Z31" s="140">
        <v>0</v>
      </c>
      <c r="AA31" s="155">
        <v>146012359</v>
      </c>
    </row>
    <row r="32" spans="1:27" ht="12.75">
      <c r="A32" s="135" t="s">
        <v>78</v>
      </c>
      <c r="B32" s="136"/>
      <c r="C32" s="153">
        <f aca="true" t="shared" si="6" ref="C32:Y32">SUM(C33:C37)</f>
        <v>240319388</v>
      </c>
      <c r="D32" s="153">
        <f>SUM(D33:D37)</f>
        <v>0</v>
      </c>
      <c r="E32" s="154">
        <f t="shared" si="6"/>
        <v>268995609</v>
      </c>
      <c r="F32" s="100">
        <f t="shared" si="6"/>
        <v>268995609</v>
      </c>
      <c r="G32" s="100">
        <f t="shared" si="6"/>
        <v>14746063</v>
      </c>
      <c r="H32" s="100">
        <f t="shared" si="6"/>
        <v>19255619</v>
      </c>
      <c r="I32" s="100">
        <f t="shared" si="6"/>
        <v>22157442</v>
      </c>
      <c r="J32" s="100">
        <f t="shared" si="6"/>
        <v>56159124</v>
      </c>
      <c r="K32" s="100">
        <f t="shared" si="6"/>
        <v>23838847</v>
      </c>
      <c r="L32" s="100">
        <f t="shared" si="6"/>
        <v>24500463</v>
      </c>
      <c r="M32" s="100">
        <f t="shared" si="6"/>
        <v>23958776</v>
      </c>
      <c r="N32" s="100">
        <f t="shared" si="6"/>
        <v>72298086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128457210</v>
      </c>
      <c r="X32" s="100">
        <f t="shared" si="6"/>
        <v>96673584</v>
      </c>
      <c r="Y32" s="100">
        <f t="shared" si="6"/>
        <v>31783626</v>
      </c>
      <c r="Z32" s="137">
        <f>+IF(X32&lt;&gt;0,+(Y32/X32)*100,0)</f>
        <v>32.87726045203828</v>
      </c>
      <c r="AA32" s="153">
        <f>SUM(AA33:AA37)</f>
        <v>268995609</v>
      </c>
    </row>
    <row r="33" spans="1:27" ht="12.75">
      <c r="A33" s="138" t="s">
        <v>79</v>
      </c>
      <c r="B33" s="136"/>
      <c r="C33" s="155">
        <v>82404179</v>
      </c>
      <c r="D33" s="155"/>
      <c r="E33" s="156">
        <v>80237109</v>
      </c>
      <c r="F33" s="60">
        <v>80237109</v>
      </c>
      <c r="G33" s="60">
        <v>4022335</v>
      </c>
      <c r="H33" s="60">
        <v>6607408</v>
      </c>
      <c r="I33" s="60">
        <v>7371143</v>
      </c>
      <c r="J33" s="60">
        <v>18000886</v>
      </c>
      <c r="K33" s="60">
        <v>7623725</v>
      </c>
      <c r="L33" s="60">
        <v>6879908</v>
      </c>
      <c r="M33" s="60">
        <v>7767926</v>
      </c>
      <c r="N33" s="60">
        <v>22271559</v>
      </c>
      <c r="O33" s="60"/>
      <c r="P33" s="60"/>
      <c r="Q33" s="60"/>
      <c r="R33" s="60"/>
      <c r="S33" s="60"/>
      <c r="T33" s="60"/>
      <c r="U33" s="60"/>
      <c r="V33" s="60"/>
      <c r="W33" s="60">
        <v>40272445</v>
      </c>
      <c r="X33" s="60">
        <v>16692882</v>
      </c>
      <c r="Y33" s="60">
        <v>23579563</v>
      </c>
      <c r="Z33" s="140">
        <v>141.26</v>
      </c>
      <c r="AA33" s="155">
        <v>80237109</v>
      </c>
    </row>
    <row r="34" spans="1:27" ht="12.75">
      <c r="A34" s="138" t="s">
        <v>80</v>
      </c>
      <c r="B34" s="136"/>
      <c r="C34" s="155">
        <v>62380959</v>
      </c>
      <c r="D34" s="155"/>
      <c r="E34" s="156">
        <v>68109013</v>
      </c>
      <c r="F34" s="60">
        <v>68109013</v>
      </c>
      <c r="G34" s="60">
        <v>4871788</v>
      </c>
      <c r="H34" s="60">
        <v>5769946</v>
      </c>
      <c r="I34" s="60">
        <v>5823908</v>
      </c>
      <c r="J34" s="60">
        <v>16465642</v>
      </c>
      <c r="K34" s="60">
        <v>6102988</v>
      </c>
      <c r="L34" s="60">
        <v>6138874</v>
      </c>
      <c r="M34" s="60">
        <v>6612230</v>
      </c>
      <c r="N34" s="60">
        <v>18854092</v>
      </c>
      <c r="O34" s="60"/>
      <c r="P34" s="60"/>
      <c r="Q34" s="60"/>
      <c r="R34" s="60"/>
      <c r="S34" s="60"/>
      <c r="T34" s="60"/>
      <c r="U34" s="60"/>
      <c r="V34" s="60"/>
      <c r="W34" s="60">
        <v>35319734</v>
      </c>
      <c r="X34" s="60">
        <v>34759128</v>
      </c>
      <c r="Y34" s="60">
        <v>560606</v>
      </c>
      <c r="Z34" s="140">
        <v>1.61</v>
      </c>
      <c r="AA34" s="155">
        <v>68109013</v>
      </c>
    </row>
    <row r="35" spans="1:27" ht="12.75">
      <c r="A35" s="138" t="s">
        <v>81</v>
      </c>
      <c r="B35" s="136"/>
      <c r="C35" s="155">
        <v>61185760</v>
      </c>
      <c r="D35" s="155"/>
      <c r="E35" s="156">
        <v>70936649</v>
      </c>
      <c r="F35" s="60">
        <v>70936649</v>
      </c>
      <c r="G35" s="60">
        <v>4058147</v>
      </c>
      <c r="H35" s="60">
        <v>4886660</v>
      </c>
      <c r="I35" s="60">
        <v>6178279</v>
      </c>
      <c r="J35" s="60">
        <v>15123086</v>
      </c>
      <c r="K35" s="60">
        <v>6366739</v>
      </c>
      <c r="L35" s="60">
        <v>5545193</v>
      </c>
      <c r="M35" s="60">
        <v>6110045</v>
      </c>
      <c r="N35" s="60">
        <v>18021977</v>
      </c>
      <c r="O35" s="60"/>
      <c r="P35" s="60"/>
      <c r="Q35" s="60"/>
      <c r="R35" s="60"/>
      <c r="S35" s="60"/>
      <c r="T35" s="60"/>
      <c r="U35" s="60"/>
      <c r="V35" s="60"/>
      <c r="W35" s="60">
        <v>33145063</v>
      </c>
      <c r="X35" s="60">
        <v>32878326</v>
      </c>
      <c r="Y35" s="60">
        <v>266737</v>
      </c>
      <c r="Z35" s="140">
        <v>0.81</v>
      </c>
      <c r="AA35" s="155">
        <v>70936649</v>
      </c>
    </row>
    <row r="36" spans="1:27" ht="12.75">
      <c r="A36" s="138" t="s">
        <v>82</v>
      </c>
      <c r="B36" s="136"/>
      <c r="C36" s="155">
        <v>30668464</v>
      </c>
      <c r="D36" s="155"/>
      <c r="E36" s="156">
        <v>44874493</v>
      </c>
      <c r="F36" s="60">
        <v>44874493</v>
      </c>
      <c r="G36" s="60">
        <v>1348824</v>
      </c>
      <c r="H36" s="60">
        <v>1556026</v>
      </c>
      <c r="I36" s="60">
        <v>2125846</v>
      </c>
      <c r="J36" s="60">
        <v>5030696</v>
      </c>
      <c r="K36" s="60">
        <v>3148163</v>
      </c>
      <c r="L36" s="60">
        <v>5334245</v>
      </c>
      <c r="M36" s="60">
        <v>2881133</v>
      </c>
      <c r="N36" s="60">
        <v>11363541</v>
      </c>
      <c r="O36" s="60"/>
      <c r="P36" s="60"/>
      <c r="Q36" s="60"/>
      <c r="R36" s="60"/>
      <c r="S36" s="60"/>
      <c r="T36" s="60"/>
      <c r="U36" s="60"/>
      <c r="V36" s="60"/>
      <c r="W36" s="60">
        <v>16394237</v>
      </c>
      <c r="X36" s="60">
        <v>9924078</v>
      </c>
      <c r="Y36" s="60">
        <v>6470159</v>
      </c>
      <c r="Z36" s="140">
        <v>65.2</v>
      </c>
      <c r="AA36" s="155">
        <v>44874493</v>
      </c>
    </row>
    <row r="37" spans="1:27" ht="12.75">
      <c r="A37" s="138" t="s">
        <v>83</v>
      </c>
      <c r="B37" s="136"/>
      <c r="C37" s="157">
        <v>3680026</v>
      </c>
      <c r="D37" s="157"/>
      <c r="E37" s="158">
        <v>4838345</v>
      </c>
      <c r="F37" s="159">
        <v>4838345</v>
      </c>
      <c r="G37" s="159">
        <v>444969</v>
      </c>
      <c r="H37" s="159">
        <v>435579</v>
      </c>
      <c r="I37" s="159">
        <v>658266</v>
      </c>
      <c r="J37" s="159">
        <v>1538814</v>
      </c>
      <c r="K37" s="159">
        <v>597232</v>
      </c>
      <c r="L37" s="159">
        <v>602243</v>
      </c>
      <c r="M37" s="159">
        <v>587442</v>
      </c>
      <c r="N37" s="159">
        <v>1786917</v>
      </c>
      <c r="O37" s="159"/>
      <c r="P37" s="159"/>
      <c r="Q37" s="159"/>
      <c r="R37" s="159"/>
      <c r="S37" s="159"/>
      <c r="T37" s="159"/>
      <c r="U37" s="159"/>
      <c r="V37" s="159"/>
      <c r="W37" s="159">
        <v>3325731</v>
      </c>
      <c r="X37" s="159">
        <v>2419170</v>
      </c>
      <c r="Y37" s="159">
        <v>906561</v>
      </c>
      <c r="Z37" s="141">
        <v>37.47</v>
      </c>
      <c r="AA37" s="157">
        <v>4838345</v>
      </c>
    </row>
    <row r="38" spans="1:27" ht="12.75">
      <c r="A38" s="135" t="s">
        <v>84</v>
      </c>
      <c r="B38" s="142"/>
      <c r="C38" s="153">
        <f aca="true" t="shared" si="7" ref="C38:Y38">SUM(C39:C41)</f>
        <v>505739394</v>
      </c>
      <c r="D38" s="153">
        <f>SUM(D39:D41)</f>
        <v>0</v>
      </c>
      <c r="E38" s="154">
        <f t="shared" si="7"/>
        <v>261978873</v>
      </c>
      <c r="F38" s="100">
        <f t="shared" si="7"/>
        <v>261978873</v>
      </c>
      <c r="G38" s="100">
        <f t="shared" si="7"/>
        <v>36859511</v>
      </c>
      <c r="H38" s="100">
        <f t="shared" si="7"/>
        <v>21909738</v>
      </c>
      <c r="I38" s="100">
        <f t="shared" si="7"/>
        <v>17968751</v>
      </c>
      <c r="J38" s="100">
        <f t="shared" si="7"/>
        <v>76738000</v>
      </c>
      <c r="K38" s="100">
        <f t="shared" si="7"/>
        <v>7987139</v>
      </c>
      <c r="L38" s="100">
        <f t="shared" si="7"/>
        <v>21724372</v>
      </c>
      <c r="M38" s="100">
        <f t="shared" si="7"/>
        <v>30306021</v>
      </c>
      <c r="N38" s="100">
        <f t="shared" si="7"/>
        <v>60017532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136755532</v>
      </c>
      <c r="X38" s="100">
        <f t="shared" si="7"/>
        <v>130734438</v>
      </c>
      <c r="Y38" s="100">
        <f t="shared" si="7"/>
        <v>6021094</v>
      </c>
      <c r="Z38" s="137">
        <f>+IF(X38&lt;&gt;0,+(Y38/X38)*100,0)</f>
        <v>4.605591374477779</v>
      </c>
      <c r="AA38" s="153">
        <f>SUM(AA39:AA41)</f>
        <v>261978873</v>
      </c>
    </row>
    <row r="39" spans="1:27" ht="12.75">
      <c r="A39" s="138" t="s">
        <v>85</v>
      </c>
      <c r="B39" s="136"/>
      <c r="C39" s="155">
        <v>34856071</v>
      </c>
      <c r="D39" s="155"/>
      <c r="E39" s="156">
        <v>32981252</v>
      </c>
      <c r="F39" s="60">
        <v>32981252</v>
      </c>
      <c r="G39" s="60">
        <v>1959348</v>
      </c>
      <c r="H39" s="60">
        <v>1998629</v>
      </c>
      <c r="I39" s="60">
        <v>2386526</v>
      </c>
      <c r="J39" s="60">
        <v>6344503</v>
      </c>
      <c r="K39" s="60">
        <v>1648098</v>
      </c>
      <c r="L39" s="60">
        <v>1886485</v>
      </c>
      <c r="M39" s="60">
        <v>2396983</v>
      </c>
      <c r="N39" s="60">
        <v>5931566</v>
      </c>
      <c r="O39" s="60"/>
      <c r="P39" s="60"/>
      <c r="Q39" s="60"/>
      <c r="R39" s="60"/>
      <c r="S39" s="60"/>
      <c r="T39" s="60"/>
      <c r="U39" s="60"/>
      <c r="V39" s="60"/>
      <c r="W39" s="60">
        <v>12276069</v>
      </c>
      <c r="X39" s="60">
        <v>16240626</v>
      </c>
      <c r="Y39" s="60">
        <v>-3964557</v>
      </c>
      <c r="Z39" s="140">
        <v>-24.41</v>
      </c>
      <c r="AA39" s="155">
        <v>32981252</v>
      </c>
    </row>
    <row r="40" spans="1:27" ht="12.75">
      <c r="A40" s="138" t="s">
        <v>86</v>
      </c>
      <c r="B40" s="136"/>
      <c r="C40" s="155">
        <v>470874560</v>
      </c>
      <c r="D40" s="155"/>
      <c r="E40" s="156">
        <v>228987621</v>
      </c>
      <c r="F40" s="60">
        <v>228987621</v>
      </c>
      <c r="G40" s="60">
        <v>34900163</v>
      </c>
      <c r="H40" s="60">
        <v>19911109</v>
      </c>
      <c r="I40" s="60">
        <v>15582225</v>
      </c>
      <c r="J40" s="60">
        <v>70393497</v>
      </c>
      <c r="K40" s="60">
        <v>6339041</v>
      </c>
      <c r="L40" s="60">
        <v>19837887</v>
      </c>
      <c r="M40" s="60">
        <v>27909038</v>
      </c>
      <c r="N40" s="60">
        <v>54085966</v>
      </c>
      <c r="O40" s="60"/>
      <c r="P40" s="60"/>
      <c r="Q40" s="60"/>
      <c r="R40" s="60"/>
      <c r="S40" s="60"/>
      <c r="T40" s="60"/>
      <c r="U40" s="60"/>
      <c r="V40" s="60"/>
      <c r="W40" s="60">
        <v>124479463</v>
      </c>
      <c r="X40" s="60">
        <v>114493812</v>
      </c>
      <c r="Y40" s="60">
        <v>9985651</v>
      </c>
      <c r="Z40" s="140">
        <v>8.72</v>
      </c>
      <c r="AA40" s="155">
        <v>228987621</v>
      </c>
    </row>
    <row r="41" spans="1:27" ht="12.75">
      <c r="A41" s="138" t="s">
        <v>87</v>
      </c>
      <c r="B41" s="136"/>
      <c r="C41" s="155">
        <v>8763</v>
      </c>
      <c r="D41" s="155"/>
      <c r="E41" s="156">
        <v>10000</v>
      </c>
      <c r="F41" s="60">
        <v>10000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>
        <v>10000</v>
      </c>
    </row>
    <row r="42" spans="1:27" ht="12.75">
      <c r="A42" s="135" t="s">
        <v>88</v>
      </c>
      <c r="B42" s="142"/>
      <c r="C42" s="153">
        <f aca="true" t="shared" si="8" ref="C42:Y42">SUM(C43:C46)</f>
        <v>968904424</v>
      </c>
      <c r="D42" s="153">
        <f>SUM(D43:D46)</f>
        <v>0</v>
      </c>
      <c r="E42" s="154">
        <f t="shared" si="8"/>
        <v>1332947682</v>
      </c>
      <c r="F42" s="100">
        <f t="shared" si="8"/>
        <v>1332947682</v>
      </c>
      <c r="G42" s="100">
        <f t="shared" si="8"/>
        <v>86523984</v>
      </c>
      <c r="H42" s="100">
        <f t="shared" si="8"/>
        <v>107823653</v>
      </c>
      <c r="I42" s="100">
        <f t="shared" si="8"/>
        <v>80308823</v>
      </c>
      <c r="J42" s="100">
        <f t="shared" si="8"/>
        <v>274656460</v>
      </c>
      <c r="K42" s="100">
        <f t="shared" si="8"/>
        <v>113255458</v>
      </c>
      <c r="L42" s="100">
        <f t="shared" si="8"/>
        <v>81887038</v>
      </c>
      <c r="M42" s="100">
        <f t="shared" si="8"/>
        <v>55492230</v>
      </c>
      <c r="N42" s="100">
        <f t="shared" si="8"/>
        <v>250634726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525291186</v>
      </c>
      <c r="X42" s="100">
        <f t="shared" si="8"/>
        <v>659834166</v>
      </c>
      <c r="Y42" s="100">
        <f t="shared" si="8"/>
        <v>-134542980</v>
      </c>
      <c r="Z42" s="137">
        <f>+IF(X42&lt;&gt;0,+(Y42/X42)*100,0)</f>
        <v>-20.390423371923426</v>
      </c>
      <c r="AA42" s="153">
        <f>SUM(AA43:AA46)</f>
        <v>1332947682</v>
      </c>
    </row>
    <row r="43" spans="1:27" ht="12.75">
      <c r="A43" s="138" t="s">
        <v>89</v>
      </c>
      <c r="B43" s="136"/>
      <c r="C43" s="155">
        <v>583669342</v>
      </c>
      <c r="D43" s="155"/>
      <c r="E43" s="156">
        <v>703652810</v>
      </c>
      <c r="F43" s="60">
        <v>703652810</v>
      </c>
      <c r="G43" s="60">
        <v>57623556</v>
      </c>
      <c r="H43" s="60">
        <v>67195682</v>
      </c>
      <c r="I43" s="60">
        <v>43046753</v>
      </c>
      <c r="J43" s="60">
        <v>167865991</v>
      </c>
      <c r="K43" s="60">
        <v>75058918</v>
      </c>
      <c r="L43" s="60">
        <v>47373574</v>
      </c>
      <c r="M43" s="60">
        <v>35012744</v>
      </c>
      <c r="N43" s="60">
        <v>157445236</v>
      </c>
      <c r="O43" s="60"/>
      <c r="P43" s="60"/>
      <c r="Q43" s="60"/>
      <c r="R43" s="60"/>
      <c r="S43" s="60"/>
      <c r="T43" s="60"/>
      <c r="U43" s="60"/>
      <c r="V43" s="60"/>
      <c r="W43" s="60">
        <v>325311227</v>
      </c>
      <c r="X43" s="60">
        <v>343936734</v>
      </c>
      <c r="Y43" s="60">
        <v>-18625507</v>
      </c>
      <c r="Z43" s="140">
        <v>-5.42</v>
      </c>
      <c r="AA43" s="155">
        <v>703652810</v>
      </c>
    </row>
    <row r="44" spans="1:27" ht="12.75">
      <c r="A44" s="138" t="s">
        <v>90</v>
      </c>
      <c r="B44" s="136"/>
      <c r="C44" s="155">
        <v>302013567</v>
      </c>
      <c r="D44" s="155"/>
      <c r="E44" s="156">
        <v>493851126</v>
      </c>
      <c r="F44" s="60">
        <v>493851126</v>
      </c>
      <c r="G44" s="60">
        <v>24763663</v>
      </c>
      <c r="H44" s="60">
        <v>29506988</v>
      </c>
      <c r="I44" s="60">
        <v>25801863</v>
      </c>
      <c r="J44" s="60">
        <v>80072514</v>
      </c>
      <c r="K44" s="60">
        <v>32071219</v>
      </c>
      <c r="L44" s="60">
        <v>25802645</v>
      </c>
      <c r="M44" s="60">
        <v>13434671</v>
      </c>
      <c r="N44" s="60">
        <v>71308535</v>
      </c>
      <c r="O44" s="60"/>
      <c r="P44" s="60"/>
      <c r="Q44" s="60"/>
      <c r="R44" s="60"/>
      <c r="S44" s="60"/>
      <c r="T44" s="60"/>
      <c r="U44" s="60"/>
      <c r="V44" s="60"/>
      <c r="W44" s="60">
        <v>151381049</v>
      </c>
      <c r="X44" s="60">
        <v>247144320</v>
      </c>
      <c r="Y44" s="60">
        <v>-95763271</v>
      </c>
      <c r="Z44" s="140">
        <v>-38.75</v>
      </c>
      <c r="AA44" s="155">
        <v>493851126</v>
      </c>
    </row>
    <row r="45" spans="1:27" ht="12.75">
      <c r="A45" s="138" t="s">
        <v>91</v>
      </c>
      <c r="B45" s="136"/>
      <c r="C45" s="157">
        <v>10955387</v>
      </c>
      <c r="D45" s="157"/>
      <c r="E45" s="158">
        <v>68457530</v>
      </c>
      <c r="F45" s="159">
        <v>68457530</v>
      </c>
      <c r="G45" s="159">
        <v>-7960</v>
      </c>
      <c r="H45" s="159">
        <v>4295156</v>
      </c>
      <c r="I45" s="159">
        <v>4736626</v>
      </c>
      <c r="J45" s="159">
        <v>9023822</v>
      </c>
      <c r="K45" s="159">
        <v>52271</v>
      </c>
      <c r="L45" s="159">
        <v>3771704</v>
      </c>
      <c r="M45" s="159">
        <v>1029283</v>
      </c>
      <c r="N45" s="159">
        <v>4853258</v>
      </c>
      <c r="O45" s="159"/>
      <c r="P45" s="159"/>
      <c r="Q45" s="159"/>
      <c r="R45" s="159"/>
      <c r="S45" s="159"/>
      <c r="T45" s="159"/>
      <c r="U45" s="159"/>
      <c r="V45" s="159"/>
      <c r="W45" s="159">
        <v>13877080</v>
      </c>
      <c r="X45" s="159">
        <v>35346114</v>
      </c>
      <c r="Y45" s="159">
        <v>-21469034</v>
      </c>
      <c r="Z45" s="141">
        <v>-60.74</v>
      </c>
      <c r="AA45" s="157">
        <v>68457530</v>
      </c>
    </row>
    <row r="46" spans="1:27" ht="12.75">
      <c r="A46" s="138" t="s">
        <v>92</v>
      </c>
      <c r="B46" s="136"/>
      <c r="C46" s="155">
        <v>72266128</v>
      </c>
      <c r="D46" s="155"/>
      <c r="E46" s="156">
        <v>66986216</v>
      </c>
      <c r="F46" s="60">
        <v>66986216</v>
      </c>
      <c r="G46" s="60">
        <v>4144725</v>
      </c>
      <c r="H46" s="60">
        <v>6825827</v>
      </c>
      <c r="I46" s="60">
        <v>6723581</v>
      </c>
      <c r="J46" s="60">
        <v>17694133</v>
      </c>
      <c r="K46" s="60">
        <v>6073050</v>
      </c>
      <c r="L46" s="60">
        <v>4939115</v>
      </c>
      <c r="M46" s="60">
        <v>6015532</v>
      </c>
      <c r="N46" s="60">
        <v>17027697</v>
      </c>
      <c r="O46" s="60"/>
      <c r="P46" s="60"/>
      <c r="Q46" s="60"/>
      <c r="R46" s="60"/>
      <c r="S46" s="60"/>
      <c r="T46" s="60"/>
      <c r="U46" s="60"/>
      <c r="V46" s="60"/>
      <c r="W46" s="60">
        <v>34721830</v>
      </c>
      <c r="X46" s="60">
        <v>33406998</v>
      </c>
      <c r="Y46" s="60">
        <v>1314832</v>
      </c>
      <c r="Z46" s="140">
        <v>3.94</v>
      </c>
      <c r="AA46" s="155">
        <v>66986216</v>
      </c>
    </row>
    <row r="47" spans="1:27" ht="12.75">
      <c r="A47" s="135" t="s">
        <v>93</v>
      </c>
      <c r="B47" s="142" t="s">
        <v>94</v>
      </c>
      <c r="C47" s="153">
        <v>147984</v>
      </c>
      <c r="D47" s="153"/>
      <c r="E47" s="154">
        <v>1270000</v>
      </c>
      <c r="F47" s="100">
        <v>1270000</v>
      </c>
      <c r="G47" s="100">
        <v>4877</v>
      </c>
      <c r="H47" s="100">
        <v>4758</v>
      </c>
      <c r="I47" s="100"/>
      <c r="J47" s="100">
        <v>9635</v>
      </c>
      <c r="K47" s="100">
        <v>24995</v>
      </c>
      <c r="L47" s="100">
        <v>5401</v>
      </c>
      <c r="M47" s="100">
        <v>12200</v>
      </c>
      <c r="N47" s="100">
        <v>42596</v>
      </c>
      <c r="O47" s="100"/>
      <c r="P47" s="100"/>
      <c r="Q47" s="100"/>
      <c r="R47" s="100"/>
      <c r="S47" s="100"/>
      <c r="T47" s="100"/>
      <c r="U47" s="100"/>
      <c r="V47" s="100"/>
      <c r="W47" s="100">
        <v>52231</v>
      </c>
      <c r="X47" s="100">
        <v>634998</v>
      </c>
      <c r="Y47" s="100">
        <v>-582767</v>
      </c>
      <c r="Z47" s="137">
        <v>-91.77</v>
      </c>
      <c r="AA47" s="153">
        <v>1270000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2239033167</v>
      </c>
      <c r="D48" s="168">
        <f>+D28+D32+D38+D42+D47</f>
        <v>0</v>
      </c>
      <c r="E48" s="169">
        <f t="shared" si="9"/>
        <v>2234509640</v>
      </c>
      <c r="F48" s="73">
        <f t="shared" si="9"/>
        <v>2234509640</v>
      </c>
      <c r="G48" s="73">
        <f t="shared" si="9"/>
        <v>160135971</v>
      </c>
      <c r="H48" s="73">
        <f t="shared" si="9"/>
        <v>179091400</v>
      </c>
      <c r="I48" s="73">
        <f t="shared" si="9"/>
        <v>154488801</v>
      </c>
      <c r="J48" s="73">
        <f t="shared" si="9"/>
        <v>493716172</v>
      </c>
      <c r="K48" s="73">
        <f t="shared" si="9"/>
        <v>170197351</v>
      </c>
      <c r="L48" s="73">
        <f t="shared" si="9"/>
        <v>148942007</v>
      </c>
      <c r="M48" s="73">
        <f t="shared" si="9"/>
        <v>143293672</v>
      </c>
      <c r="N48" s="73">
        <f t="shared" si="9"/>
        <v>462433030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956149202</v>
      </c>
      <c r="X48" s="73">
        <f t="shared" si="9"/>
        <v>1091261316</v>
      </c>
      <c r="Y48" s="73">
        <f t="shared" si="9"/>
        <v>-135112114</v>
      </c>
      <c r="Z48" s="170">
        <f>+IF(X48&lt;&gt;0,+(Y48/X48)*100,0)</f>
        <v>-12.381279535799104</v>
      </c>
      <c r="AA48" s="168">
        <f>+AA28+AA32+AA38+AA42+AA47</f>
        <v>2234509640</v>
      </c>
    </row>
    <row r="49" spans="1:27" ht="12.75">
      <c r="A49" s="148" t="s">
        <v>49</v>
      </c>
      <c r="B49" s="149"/>
      <c r="C49" s="171">
        <f aca="true" t="shared" si="10" ref="C49:Y49">+C25-C48</f>
        <v>-421682392</v>
      </c>
      <c r="D49" s="171">
        <f>+D25-D48</f>
        <v>0</v>
      </c>
      <c r="E49" s="172">
        <f t="shared" si="10"/>
        <v>-303362960</v>
      </c>
      <c r="F49" s="173">
        <f t="shared" si="10"/>
        <v>-303362960</v>
      </c>
      <c r="G49" s="173">
        <f t="shared" si="10"/>
        <v>111732913</v>
      </c>
      <c r="H49" s="173">
        <f t="shared" si="10"/>
        <v>-53963404</v>
      </c>
      <c r="I49" s="173">
        <f t="shared" si="10"/>
        <v>-20443877</v>
      </c>
      <c r="J49" s="173">
        <f t="shared" si="10"/>
        <v>37325632</v>
      </c>
      <c r="K49" s="173">
        <f t="shared" si="10"/>
        <v>-7980983</v>
      </c>
      <c r="L49" s="173">
        <f t="shared" si="10"/>
        <v>-3893129</v>
      </c>
      <c r="M49" s="173">
        <f t="shared" si="10"/>
        <v>116742383</v>
      </c>
      <c r="N49" s="173">
        <f t="shared" si="10"/>
        <v>104868271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142193903</v>
      </c>
      <c r="X49" s="173">
        <f>IF(F25=F48,0,X25-X48)</f>
        <v>-223470120</v>
      </c>
      <c r="Y49" s="173">
        <f t="shared" si="10"/>
        <v>365664023</v>
      </c>
      <c r="Z49" s="174">
        <f>+IF(X49&lt;&gt;0,+(Y49/X49)*100,0)</f>
        <v>-163.62993987742072</v>
      </c>
      <c r="AA49" s="171">
        <f>+AA25-AA48</f>
        <v>-303362960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253485719</v>
      </c>
      <c r="D5" s="155">
        <v>0</v>
      </c>
      <c r="E5" s="156">
        <v>295784972</v>
      </c>
      <c r="F5" s="60">
        <v>295784972</v>
      </c>
      <c r="G5" s="60">
        <v>31453870</v>
      </c>
      <c r="H5" s="60">
        <v>24194923</v>
      </c>
      <c r="I5" s="60">
        <v>24149503</v>
      </c>
      <c r="J5" s="60">
        <v>79798296</v>
      </c>
      <c r="K5" s="60">
        <v>25784919</v>
      </c>
      <c r="L5" s="60">
        <v>25518217</v>
      </c>
      <c r="M5" s="60">
        <v>21125105</v>
      </c>
      <c r="N5" s="60">
        <v>72428241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152226537</v>
      </c>
      <c r="X5" s="60">
        <v>147048648</v>
      </c>
      <c r="Y5" s="60">
        <v>5177889</v>
      </c>
      <c r="Z5" s="140">
        <v>3.52</v>
      </c>
      <c r="AA5" s="155">
        <v>295784972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648222815</v>
      </c>
      <c r="D7" s="155">
        <v>0</v>
      </c>
      <c r="E7" s="156">
        <v>686767900</v>
      </c>
      <c r="F7" s="60">
        <v>686767900</v>
      </c>
      <c r="G7" s="60">
        <v>64339888</v>
      </c>
      <c r="H7" s="60">
        <v>63783620</v>
      </c>
      <c r="I7" s="60">
        <v>67618945</v>
      </c>
      <c r="J7" s="60">
        <v>195742453</v>
      </c>
      <c r="K7" s="60">
        <v>49985420</v>
      </c>
      <c r="L7" s="60">
        <v>52567179</v>
      </c>
      <c r="M7" s="60">
        <v>50513737</v>
      </c>
      <c r="N7" s="60">
        <v>153066336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348808789</v>
      </c>
      <c r="X7" s="60">
        <v>340990278</v>
      </c>
      <c r="Y7" s="60">
        <v>7818511</v>
      </c>
      <c r="Z7" s="140">
        <v>2.29</v>
      </c>
      <c r="AA7" s="155">
        <v>686767900</v>
      </c>
    </row>
    <row r="8" spans="1:27" ht="12.75">
      <c r="A8" s="183" t="s">
        <v>104</v>
      </c>
      <c r="B8" s="182"/>
      <c r="C8" s="155">
        <v>155959289</v>
      </c>
      <c r="D8" s="155">
        <v>0</v>
      </c>
      <c r="E8" s="156">
        <v>161896487</v>
      </c>
      <c r="F8" s="60">
        <v>161896487</v>
      </c>
      <c r="G8" s="60">
        <v>14181659</v>
      </c>
      <c r="H8" s="60">
        <v>15773335</v>
      </c>
      <c r="I8" s="60">
        <v>16113679</v>
      </c>
      <c r="J8" s="60">
        <v>46068673</v>
      </c>
      <c r="K8" s="60">
        <v>14318025</v>
      </c>
      <c r="L8" s="60">
        <v>14124953</v>
      </c>
      <c r="M8" s="60">
        <v>15546171</v>
      </c>
      <c r="N8" s="60">
        <v>43989149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90057822</v>
      </c>
      <c r="X8" s="60">
        <v>80997972</v>
      </c>
      <c r="Y8" s="60">
        <v>9059850</v>
      </c>
      <c r="Z8" s="140">
        <v>11.19</v>
      </c>
      <c r="AA8" s="155">
        <v>161896487</v>
      </c>
    </row>
    <row r="9" spans="1:27" ht="12.75">
      <c r="A9" s="183" t="s">
        <v>105</v>
      </c>
      <c r="B9" s="182"/>
      <c r="C9" s="155">
        <v>90585910</v>
      </c>
      <c r="D9" s="155">
        <v>0</v>
      </c>
      <c r="E9" s="156">
        <v>95532272</v>
      </c>
      <c r="F9" s="60">
        <v>95532272</v>
      </c>
      <c r="G9" s="60">
        <v>9669242</v>
      </c>
      <c r="H9" s="60">
        <v>9323055</v>
      </c>
      <c r="I9" s="60">
        <v>9927870</v>
      </c>
      <c r="J9" s="60">
        <v>28920167</v>
      </c>
      <c r="K9" s="60">
        <v>8534861</v>
      </c>
      <c r="L9" s="60">
        <v>9013225</v>
      </c>
      <c r="M9" s="60">
        <v>9996795</v>
      </c>
      <c r="N9" s="60">
        <v>27544881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56465048</v>
      </c>
      <c r="X9" s="60">
        <v>47669094</v>
      </c>
      <c r="Y9" s="60">
        <v>8795954</v>
      </c>
      <c r="Z9" s="140">
        <v>18.45</v>
      </c>
      <c r="AA9" s="155">
        <v>95532272</v>
      </c>
    </row>
    <row r="10" spans="1:27" ht="12.75">
      <c r="A10" s="183" t="s">
        <v>106</v>
      </c>
      <c r="B10" s="182"/>
      <c r="C10" s="155">
        <v>65168405</v>
      </c>
      <c r="D10" s="155">
        <v>0</v>
      </c>
      <c r="E10" s="156">
        <v>64353723</v>
      </c>
      <c r="F10" s="54">
        <v>64353723</v>
      </c>
      <c r="G10" s="54">
        <v>6916888</v>
      </c>
      <c r="H10" s="54">
        <v>6787790</v>
      </c>
      <c r="I10" s="54">
        <v>7983712</v>
      </c>
      <c r="J10" s="54">
        <v>21688390</v>
      </c>
      <c r="K10" s="54">
        <v>6466477</v>
      </c>
      <c r="L10" s="54">
        <v>6490818</v>
      </c>
      <c r="M10" s="54">
        <v>7645138</v>
      </c>
      <c r="N10" s="54">
        <v>20602433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42290823</v>
      </c>
      <c r="X10" s="54">
        <v>32176860</v>
      </c>
      <c r="Y10" s="54">
        <v>10113963</v>
      </c>
      <c r="Z10" s="184">
        <v>31.43</v>
      </c>
      <c r="AA10" s="130">
        <v>64353723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7814644</v>
      </c>
      <c r="D12" s="155">
        <v>0</v>
      </c>
      <c r="E12" s="156">
        <v>8641892</v>
      </c>
      <c r="F12" s="60">
        <v>8641892</v>
      </c>
      <c r="G12" s="60">
        <v>680918</v>
      </c>
      <c r="H12" s="60">
        <v>612889</v>
      </c>
      <c r="I12" s="60">
        <v>767127</v>
      </c>
      <c r="J12" s="60">
        <v>2060934</v>
      </c>
      <c r="K12" s="60">
        <v>758659</v>
      </c>
      <c r="L12" s="60">
        <v>692595</v>
      </c>
      <c r="M12" s="60">
        <v>598459</v>
      </c>
      <c r="N12" s="60">
        <v>2049713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4110647</v>
      </c>
      <c r="X12" s="60">
        <v>4320948</v>
      </c>
      <c r="Y12" s="60">
        <v>-210301</v>
      </c>
      <c r="Z12" s="140">
        <v>-4.87</v>
      </c>
      <c r="AA12" s="155">
        <v>8641892</v>
      </c>
    </row>
    <row r="13" spans="1:27" ht="12.75">
      <c r="A13" s="181" t="s">
        <v>109</v>
      </c>
      <c r="B13" s="185"/>
      <c r="C13" s="155">
        <v>4826322</v>
      </c>
      <c r="D13" s="155">
        <v>0</v>
      </c>
      <c r="E13" s="156">
        <v>4040869</v>
      </c>
      <c r="F13" s="60">
        <v>4040869</v>
      </c>
      <c r="G13" s="60">
        <v>204</v>
      </c>
      <c r="H13" s="60">
        <v>633764</v>
      </c>
      <c r="I13" s="60">
        <v>192</v>
      </c>
      <c r="J13" s="60">
        <v>634160</v>
      </c>
      <c r="K13" s="60">
        <v>270520</v>
      </c>
      <c r="L13" s="60">
        <v>973185</v>
      </c>
      <c r="M13" s="60">
        <v>788228</v>
      </c>
      <c r="N13" s="60">
        <v>2031933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2666093</v>
      </c>
      <c r="X13" s="60">
        <v>2417604</v>
      </c>
      <c r="Y13" s="60">
        <v>248489</v>
      </c>
      <c r="Z13" s="140">
        <v>10.28</v>
      </c>
      <c r="AA13" s="155">
        <v>4040869</v>
      </c>
    </row>
    <row r="14" spans="1:27" ht="12.75">
      <c r="A14" s="181" t="s">
        <v>110</v>
      </c>
      <c r="B14" s="185"/>
      <c r="C14" s="155">
        <v>10594239</v>
      </c>
      <c r="D14" s="155">
        <v>0</v>
      </c>
      <c r="E14" s="156">
        <v>13217750</v>
      </c>
      <c r="F14" s="60">
        <v>13217750</v>
      </c>
      <c r="G14" s="60">
        <v>710388</v>
      </c>
      <c r="H14" s="60">
        <v>670107</v>
      </c>
      <c r="I14" s="60">
        <v>825245</v>
      </c>
      <c r="J14" s="60">
        <v>2205740</v>
      </c>
      <c r="K14" s="60">
        <v>779374</v>
      </c>
      <c r="L14" s="60">
        <v>905904</v>
      </c>
      <c r="M14" s="60">
        <v>889080</v>
      </c>
      <c r="N14" s="60">
        <v>2574358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4780098</v>
      </c>
      <c r="X14" s="60">
        <v>6608874</v>
      </c>
      <c r="Y14" s="60">
        <v>-1828776</v>
      </c>
      <c r="Z14" s="140">
        <v>-27.67</v>
      </c>
      <c r="AA14" s="155">
        <v>13217750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6671062</v>
      </c>
      <c r="D16" s="155">
        <v>0</v>
      </c>
      <c r="E16" s="156">
        <v>8710040</v>
      </c>
      <c r="F16" s="60">
        <v>8710040</v>
      </c>
      <c r="G16" s="60">
        <v>90297</v>
      </c>
      <c r="H16" s="60">
        <v>914833</v>
      </c>
      <c r="I16" s="60">
        <v>22217</v>
      </c>
      <c r="J16" s="60">
        <v>1027347</v>
      </c>
      <c r="K16" s="60">
        <v>26571</v>
      </c>
      <c r="L16" s="60">
        <v>18748</v>
      </c>
      <c r="M16" s="60">
        <v>5641</v>
      </c>
      <c r="N16" s="60">
        <v>50960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1078307</v>
      </c>
      <c r="X16" s="60">
        <v>4039782</v>
      </c>
      <c r="Y16" s="60">
        <v>-2961475</v>
      </c>
      <c r="Z16" s="140">
        <v>-73.31</v>
      </c>
      <c r="AA16" s="155">
        <v>8710040</v>
      </c>
    </row>
    <row r="17" spans="1:27" ht="12.75">
      <c r="A17" s="181" t="s">
        <v>113</v>
      </c>
      <c r="B17" s="185"/>
      <c r="C17" s="155">
        <v>9000</v>
      </c>
      <c r="D17" s="155">
        <v>0</v>
      </c>
      <c r="E17" s="156">
        <v>12907</v>
      </c>
      <c r="F17" s="60">
        <v>12907</v>
      </c>
      <c r="G17" s="60">
        <v>2038</v>
      </c>
      <c r="H17" s="60">
        <v>522</v>
      </c>
      <c r="I17" s="60">
        <v>522</v>
      </c>
      <c r="J17" s="60">
        <v>3082</v>
      </c>
      <c r="K17" s="60">
        <v>2261</v>
      </c>
      <c r="L17" s="60">
        <v>378</v>
      </c>
      <c r="M17" s="60">
        <v>1064</v>
      </c>
      <c r="N17" s="60">
        <v>3703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6785</v>
      </c>
      <c r="X17" s="60">
        <v>6456</v>
      </c>
      <c r="Y17" s="60">
        <v>329</v>
      </c>
      <c r="Z17" s="140">
        <v>5.1</v>
      </c>
      <c r="AA17" s="155">
        <v>12907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556662414</v>
      </c>
      <c r="D19" s="155">
        <v>0</v>
      </c>
      <c r="E19" s="156">
        <v>384734000</v>
      </c>
      <c r="F19" s="60">
        <v>384734000</v>
      </c>
      <c r="G19" s="60">
        <v>142716054</v>
      </c>
      <c r="H19" s="60">
        <v>716356</v>
      </c>
      <c r="I19" s="60">
        <v>5511891</v>
      </c>
      <c r="J19" s="60">
        <v>148944301</v>
      </c>
      <c r="K19" s="60">
        <v>27947022</v>
      </c>
      <c r="L19" s="60">
        <v>15273959</v>
      </c>
      <c r="M19" s="60">
        <v>136949986</v>
      </c>
      <c r="N19" s="60">
        <v>180170967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329115268</v>
      </c>
      <c r="X19" s="60">
        <v>184420500</v>
      </c>
      <c r="Y19" s="60">
        <v>144694768</v>
      </c>
      <c r="Z19" s="140">
        <v>78.46</v>
      </c>
      <c r="AA19" s="155">
        <v>384734000</v>
      </c>
    </row>
    <row r="20" spans="1:27" ht="12.75">
      <c r="A20" s="181" t="s">
        <v>35</v>
      </c>
      <c r="B20" s="185"/>
      <c r="C20" s="155">
        <v>17350956</v>
      </c>
      <c r="D20" s="155">
        <v>0</v>
      </c>
      <c r="E20" s="156">
        <v>42828368</v>
      </c>
      <c r="F20" s="54">
        <v>42828368</v>
      </c>
      <c r="G20" s="54">
        <v>1107438</v>
      </c>
      <c r="H20" s="54">
        <v>1716802</v>
      </c>
      <c r="I20" s="54">
        <v>1124021</v>
      </c>
      <c r="J20" s="54">
        <v>3948261</v>
      </c>
      <c r="K20" s="54">
        <v>2896239</v>
      </c>
      <c r="L20" s="54">
        <v>4237002</v>
      </c>
      <c r="M20" s="54">
        <v>2472348</v>
      </c>
      <c r="N20" s="54">
        <v>9605589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13553850</v>
      </c>
      <c r="X20" s="54">
        <v>17094186</v>
      </c>
      <c r="Y20" s="54">
        <v>-3540336</v>
      </c>
      <c r="Z20" s="184">
        <v>-20.71</v>
      </c>
      <c r="AA20" s="130">
        <v>42828368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2200000</v>
      </c>
      <c r="F21" s="60">
        <v>2200000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2200000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1817350775</v>
      </c>
      <c r="D22" s="188">
        <f>SUM(D5:D21)</f>
        <v>0</v>
      </c>
      <c r="E22" s="189">
        <f t="shared" si="0"/>
        <v>1768721180</v>
      </c>
      <c r="F22" s="190">
        <f t="shared" si="0"/>
        <v>1768721180</v>
      </c>
      <c r="G22" s="190">
        <f t="shared" si="0"/>
        <v>271868884</v>
      </c>
      <c r="H22" s="190">
        <f t="shared" si="0"/>
        <v>125127996</v>
      </c>
      <c r="I22" s="190">
        <f t="shared" si="0"/>
        <v>134044924</v>
      </c>
      <c r="J22" s="190">
        <f t="shared" si="0"/>
        <v>531041804</v>
      </c>
      <c r="K22" s="190">
        <f t="shared" si="0"/>
        <v>137770348</v>
      </c>
      <c r="L22" s="190">
        <f t="shared" si="0"/>
        <v>129816163</v>
      </c>
      <c r="M22" s="190">
        <f t="shared" si="0"/>
        <v>246531752</v>
      </c>
      <c r="N22" s="190">
        <f t="shared" si="0"/>
        <v>514118263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1045160067</v>
      </c>
      <c r="X22" s="190">
        <f t="shared" si="0"/>
        <v>867791202</v>
      </c>
      <c r="Y22" s="190">
        <f t="shared" si="0"/>
        <v>177368865</v>
      </c>
      <c r="Z22" s="191">
        <f>+IF(X22&lt;&gt;0,+(Y22/X22)*100,0)</f>
        <v>20.439117680752886</v>
      </c>
      <c r="AA22" s="188">
        <f>SUM(AA5:AA21)</f>
        <v>1768721180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548805318</v>
      </c>
      <c r="D25" s="155">
        <v>0</v>
      </c>
      <c r="E25" s="156">
        <v>537170660</v>
      </c>
      <c r="F25" s="60">
        <v>537170660</v>
      </c>
      <c r="G25" s="60">
        <v>42088283</v>
      </c>
      <c r="H25" s="60">
        <v>49370003</v>
      </c>
      <c r="I25" s="60">
        <v>56217710</v>
      </c>
      <c r="J25" s="60">
        <v>147675996</v>
      </c>
      <c r="K25" s="60">
        <v>41838832</v>
      </c>
      <c r="L25" s="60">
        <v>39968258</v>
      </c>
      <c r="M25" s="60">
        <v>43014385</v>
      </c>
      <c r="N25" s="60">
        <v>124821475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272497471</v>
      </c>
      <c r="X25" s="60">
        <v>267585330</v>
      </c>
      <c r="Y25" s="60">
        <v>4912141</v>
      </c>
      <c r="Z25" s="140">
        <v>1.84</v>
      </c>
      <c r="AA25" s="155">
        <v>537170660</v>
      </c>
    </row>
    <row r="26" spans="1:27" ht="12.75">
      <c r="A26" s="183" t="s">
        <v>38</v>
      </c>
      <c r="B26" s="182"/>
      <c r="C26" s="155">
        <v>23164255</v>
      </c>
      <c r="D26" s="155">
        <v>0</v>
      </c>
      <c r="E26" s="156">
        <v>24158882</v>
      </c>
      <c r="F26" s="60">
        <v>24158882</v>
      </c>
      <c r="G26" s="60">
        <v>2072027</v>
      </c>
      <c r="H26" s="60">
        <v>2089233</v>
      </c>
      <c r="I26" s="60">
        <v>2047077</v>
      </c>
      <c r="J26" s="60">
        <v>6208337</v>
      </c>
      <c r="K26" s="60">
        <v>2010478</v>
      </c>
      <c r="L26" s="60">
        <v>2100219</v>
      </c>
      <c r="M26" s="60">
        <v>2247030</v>
      </c>
      <c r="N26" s="60">
        <v>6357727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12566064</v>
      </c>
      <c r="X26" s="60">
        <v>12079440</v>
      </c>
      <c r="Y26" s="60">
        <v>486624</v>
      </c>
      <c r="Z26" s="140">
        <v>4.03</v>
      </c>
      <c r="AA26" s="155">
        <v>24158882</v>
      </c>
    </row>
    <row r="27" spans="1:27" ht="12.75">
      <c r="A27" s="183" t="s">
        <v>118</v>
      </c>
      <c r="B27" s="182"/>
      <c r="C27" s="155">
        <v>208940574</v>
      </c>
      <c r="D27" s="155">
        <v>0</v>
      </c>
      <c r="E27" s="156">
        <v>163945904</v>
      </c>
      <c r="F27" s="60">
        <v>163945904</v>
      </c>
      <c r="G27" s="60">
        <v>12310708</v>
      </c>
      <c r="H27" s="60">
        <v>11408912</v>
      </c>
      <c r="I27" s="60">
        <v>772504</v>
      </c>
      <c r="J27" s="60">
        <v>24492124</v>
      </c>
      <c r="K27" s="60">
        <v>13193223</v>
      </c>
      <c r="L27" s="60">
        <v>8653261</v>
      </c>
      <c r="M27" s="60">
        <v>619997</v>
      </c>
      <c r="N27" s="60">
        <v>22466481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46958605</v>
      </c>
      <c r="X27" s="60">
        <v>81972954</v>
      </c>
      <c r="Y27" s="60">
        <v>-35014349</v>
      </c>
      <c r="Z27" s="140">
        <v>-42.71</v>
      </c>
      <c r="AA27" s="155">
        <v>163945904</v>
      </c>
    </row>
    <row r="28" spans="1:27" ht="12.75">
      <c r="A28" s="183" t="s">
        <v>39</v>
      </c>
      <c r="B28" s="182"/>
      <c r="C28" s="155">
        <v>454033906</v>
      </c>
      <c r="D28" s="155">
        <v>0</v>
      </c>
      <c r="E28" s="156">
        <v>525578232</v>
      </c>
      <c r="F28" s="60">
        <v>525578232</v>
      </c>
      <c r="G28" s="60">
        <v>30913471</v>
      </c>
      <c r="H28" s="60">
        <v>30892012</v>
      </c>
      <c r="I28" s="60">
        <v>29888354</v>
      </c>
      <c r="J28" s="60">
        <v>91693837</v>
      </c>
      <c r="K28" s="60">
        <v>30858762</v>
      </c>
      <c r="L28" s="60">
        <v>29729650</v>
      </c>
      <c r="M28" s="60">
        <v>30805861</v>
      </c>
      <c r="N28" s="60">
        <v>91394273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183088110</v>
      </c>
      <c r="X28" s="60">
        <v>262789116</v>
      </c>
      <c r="Y28" s="60">
        <v>-79701006</v>
      </c>
      <c r="Z28" s="140">
        <v>-30.33</v>
      </c>
      <c r="AA28" s="155">
        <v>525578232</v>
      </c>
    </row>
    <row r="29" spans="1:27" ht="12.75">
      <c r="A29" s="183" t="s">
        <v>40</v>
      </c>
      <c r="B29" s="182"/>
      <c r="C29" s="155">
        <v>49571016</v>
      </c>
      <c r="D29" s="155">
        <v>0</v>
      </c>
      <c r="E29" s="156">
        <v>43979395</v>
      </c>
      <c r="F29" s="60">
        <v>43979395</v>
      </c>
      <c r="G29" s="60">
        <v>3880559</v>
      </c>
      <c r="H29" s="60">
        <v>3799978</v>
      </c>
      <c r="I29" s="60">
        <v>3538219</v>
      </c>
      <c r="J29" s="60">
        <v>11218756</v>
      </c>
      <c r="K29" s="60">
        <v>3958146</v>
      </c>
      <c r="L29" s="60">
        <v>1744051</v>
      </c>
      <c r="M29" s="60">
        <v>2407031</v>
      </c>
      <c r="N29" s="60">
        <v>8109228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19327984</v>
      </c>
      <c r="X29" s="60">
        <v>21989700</v>
      </c>
      <c r="Y29" s="60">
        <v>-2661716</v>
      </c>
      <c r="Z29" s="140">
        <v>-12.1</v>
      </c>
      <c r="AA29" s="155">
        <v>43979395</v>
      </c>
    </row>
    <row r="30" spans="1:27" ht="12.75">
      <c r="A30" s="183" t="s">
        <v>119</v>
      </c>
      <c r="B30" s="182"/>
      <c r="C30" s="155">
        <v>540941513</v>
      </c>
      <c r="D30" s="155">
        <v>0</v>
      </c>
      <c r="E30" s="156">
        <v>618730314</v>
      </c>
      <c r="F30" s="60">
        <v>618730314</v>
      </c>
      <c r="G30" s="60">
        <v>61671561</v>
      </c>
      <c r="H30" s="60">
        <v>61929675</v>
      </c>
      <c r="I30" s="60">
        <v>37015250</v>
      </c>
      <c r="J30" s="60">
        <v>160616486</v>
      </c>
      <c r="K30" s="60">
        <v>48620891</v>
      </c>
      <c r="L30" s="60">
        <v>43087967</v>
      </c>
      <c r="M30" s="60">
        <v>27078639</v>
      </c>
      <c r="N30" s="60">
        <v>118787497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279403983</v>
      </c>
      <c r="X30" s="60">
        <v>309365160</v>
      </c>
      <c r="Y30" s="60">
        <v>-29961177</v>
      </c>
      <c r="Z30" s="140">
        <v>-9.68</v>
      </c>
      <c r="AA30" s="155">
        <v>618730314</v>
      </c>
    </row>
    <row r="31" spans="1:27" ht="12.75">
      <c r="A31" s="183" t="s">
        <v>120</v>
      </c>
      <c r="B31" s="182"/>
      <c r="C31" s="155">
        <v>7367849</v>
      </c>
      <c r="D31" s="155">
        <v>0</v>
      </c>
      <c r="E31" s="156">
        <v>3762661</v>
      </c>
      <c r="F31" s="60">
        <v>3762661</v>
      </c>
      <c r="G31" s="60">
        <v>94395</v>
      </c>
      <c r="H31" s="60">
        <v>141364</v>
      </c>
      <c r="I31" s="60">
        <v>235652</v>
      </c>
      <c r="J31" s="60">
        <v>471411</v>
      </c>
      <c r="K31" s="60">
        <v>269198</v>
      </c>
      <c r="L31" s="60">
        <v>151274</v>
      </c>
      <c r="M31" s="60">
        <v>149514</v>
      </c>
      <c r="N31" s="60">
        <v>569986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1041397</v>
      </c>
      <c r="X31" s="60">
        <v>1878828</v>
      </c>
      <c r="Y31" s="60">
        <v>-837431</v>
      </c>
      <c r="Z31" s="140">
        <v>-44.57</v>
      </c>
      <c r="AA31" s="155">
        <v>3762661</v>
      </c>
    </row>
    <row r="32" spans="1:27" ht="12.75">
      <c r="A32" s="183" t="s">
        <v>121</v>
      </c>
      <c r="B32" s="182"/>
      <c r="C32" s="155">
        <v>90574430</v>
      </c>
      <c r="D32" s="155">
        <v>0</v>
      </c>
      <c r="E32" s="156">
        <v>35645338</v>
      </c>
      <c r="F32" s="60">
        <v>35645338</v>
      </c>
      <c r="G32" s="60">
        <v>0</v>
      </c>
      <c r="H32" s="60">
        <v>2064297</v>
      </c>
      <c r="I32" s="60">
        <v>2584905</v>
      </c>
      <c r="J32" s="60">
        <v>4649202</v>
      </c>
      <c r="K32" s="60">
        <v>4198235</v>
      </c>
      <c r="L32" s="60">
        <v>7162133</v>
      </c>
      <c r="M32" s="60">
        <v>6814395</v>
      </c>
      <c r="N32" s="60">
        <v>18174763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22823965</v>
      </c>
      <c r="X32" s="60">
        <v>14922672</v>
      </c>
      <c r="Y32" s="60">
        <v>7901293</v>
      </c>
      <c r="Z32" s="140">
        <v>52.95</v>
      </c>
      <c r="AA32" s="155">
        <v>35645338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315634306</v>
      </c>
      <c r="D34" s="155">
        <v>0</v>
      </c>
      <c r="E34" s="156">
        <v>281538254</v>
      </c>
      <c r="F34" s="60">
        <v>281538254</v>
      </c>
      <c r="G34" s="60">
        <v>7104967</v>
      </c>
      <c r="H34" s="60">
        <v>17395926</v>
      </c>
      <c r="I34" s="60">
        <v>22189130</v>
      </c>
      <c r="J34" s="60">
        <v>46690023</v>
      </c>
      <c r="K34" s="60">
        <v>25249586</v>
      </c>
      <c r="L34" s="60">
        <v>16345194</v>
      </c>
      <c r="M34" s="60">
        <v>30156820</v>
      </c>
      <c r="N34" s="60">
        <v>71751600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118441623</v>
      </c>
      <c r="X34" s="60">
        <v>118678128</v>
      </c>
      <c r="Y34" s="60">
        <v>-236505</v>
      </c>
      <c r="Z34" s="140">
        <v>-0.2</v>
      </c>
      <c r="AA34" s="155">
        <v>281538254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2239033167</v>
      </c>
      <c r="D36" s="188">
        <f>SUM(D25:D35)</f>
        <v>0</v>
      </c>
      <c r="E36" s="189">
        <f t="shared" si="1"/>
        <v>2234509640</v>
      </c>
      <c r="F36" s="190">
        <f t="shared" si="1"/>
        <v>2234509640</v>
      </c>
      <c r="G36" s="190">
        <f t="shared" si="1"/>
        <v>160135971</v>
      </c>
      <c r="H36" s="190">
        <f t="shared" si="1"/>
        <v>179091400</v>
      </c>
      <c r="I36" s="190">
        <f t="shared" si="1"/>
        <v>154488801</v>
      </c>
      <c r="J36" s="190">
        <f t="shared" si="1"/>
        <v>493716172</v>
      </c>
      <c r="K36" s="190">
        <f t="shared" si="1"/>
        <v>170197351</v>
      </c>
      <c r="L36" s="190">
        <f t="shared" si="1"/>
        <v>148942007</v>
      </c>
      <c r="M36" s="190">
        <f t="shared" si="1"/>
        <v>143293672</v>
      </c>
      <c r="N36" s="190">
        <f t="shared" si="1"/>
        <v>462433030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956149202</v>
      </c>
      <c r="X36" s="190">
        <f t="shared" si="1"/>
        <v>1091261328</v>
      </c>
      <c r="Y36" s="190">
        <f t="shared" si="1"/>
        <v>-135112126</v>
      </c>
      <c r="Z36" s="191">
        <f>+IF(X36&lt;&gt;0,+(Y36/X36)*100,0)</f>
        <v>-12.381280499293933</v>
      </c>
      <c r="AA36" s="188">
        <f>SUM(AA25:AA35)</f>
        <v>2234509640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-421682392</v>
      </c>
      <c r="D38" s="199">
        <f>+D22-D36</f>
        <v>0</v>
      </c>
      <c r="E38" s="200">
        <f t="shared" si="2"/>
        <v>-465788460</v>
      </c>
      <c r="F38" s="106">
        <f t="shared" si="2"/>
        <v>-465788460</v>
      </c>
      <c r="G38" s="106">
        <f t="shared" si="2"/>
        <v>111732913</v>
      </c>
      <c r="H38" s="106">
        <f t="shared" si="2"/>
        <v>-53963404</v>
      </c>
      <c r="I38" s="106">
        <f t="shared" si="2"/>
        <v>-20443877</v>
      </c>
      <c r="J38" s="106">
        <f t="shared" si="2"/>
        <v>37325632</v>
      </c>
      <c r="K38" s="106">
        <f t="shared" si="2"/>
        <v>-32427003</v>
      </c>
      <c r="L38" s="106">
        <f t="shared" si="2"/>
        <v>-19125844</v>
      </c>
      <c r="M38" s="106">
        <f t="shared" si="2"/>
        <v>103238080</v>
      </c>
      <c r="N38" s="106">
        <f t="shared" si="2"/>
        <v>51685233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89010865</v>
      </c>
      <c r="X38" s="106">
        <f>IF(F22=F36,0,X22-X36)</f>
        <v>-223470126</v>
      </c>
      <c r="Y38" s="106">
        <f t="shared" si="2"/>
        <v>312480991</v>
      </c>
      <c r="Z38" s="201">
        <f>+IF(X38&lt;&gt;0,+(Y38/X38)*100,0)</f>
        <v>-139.83121439686306</v>
      </c>
      <c r="AA38" s="199">
        <f>+AA22-AA36</f>
        <v>-465788460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162425500</v>
      </c>
      <c r="F39" s="60">
        <v>162425500</v>
      </c>
      <c r="G39" s="60">
        <v>0</v>
      </c>
      <c r="H39" s="60">
        <v>0</v>
      </c>
      <c r="I39" s="60">
        <v>0</v>
      </c>
      <c r="J39" s="60">
        <v>0</v>
      </c>
      <c r="K39" s="60">
        <v>24446020</v>
      </c>
      <c r="L39" s="60">
        <v>15232715</v>
      </c>
      <c r="M39" s="60">
        <v>13504303</v>
      </c>
      <c r="N39" s="60">
        <v>53183038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53183038</v>
      </c>
      <c r="X39" s="60">
        <v>88712748</v>
      </c>
      <c r="Y39" s="60">
        <v>-35529710</v>
      </c>
      <c r="Z39" s="140">
        <v>-40.05</v>
      </c>
      <c r="AA39" s="155">
        <v>162425500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-421682392</v>
      </c>
      <c r="D42" s="206">
        <f>SUM(D38:D41)</f>
        <v>0</v>
      </c>
      <c r="E42" s="207">
        <f t="shared" si="3"/>
        <v>-303362960</v>
      </c>
      <c r="F42" s="88">
        <f t="shared" si="3"/>
        <v>-303362960</v>
      </c>
      <c r="G42" s="88">
        <f t="shared" si="3"/>
        <v>111732913</v>
      </c>
      <c r="H42" s="88">
        <f t="shared" si="3"/>
        <v>-53963404</v>
      </c>
      <c r="I42" s="88">
        <f t="shared" si="3"/>
        <v>-20443877</v>
      </c>
      <c r="J42" s="88">
        <f t="shared" si="3"/>
        <v>37325632</v>
      </c>
      <c r="K42" s="88">
        <f t="shared" si="3"/>
        <v>-7980983</v>
      </c>
      <c r="L42" s="88">
        <f t="shared" si="3"/>
        <v>-3893129</v>
      </c>
      <c r="M42" s="88">
        <f t="shared" si="3"/>
        <v>116742383</v>
      </c>
      <c r="N42" s="88">
        <f t="shared" si="3"/>
        <v>104868271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142193903</v>
      </c>
      <c r="X42" s="88">
        <f t="shared" si="3"/>
        <v>-134757378</v>
      </c>
      <c r="Y42" s="88">
        <f t="shared" si="3"/>
        <v>276951281</v>
      </c>
      <c r="Z42" s="208">
        <f>+IF(X42&lt;&gt;0,+(Y42/X42)*100,0)</f>
        <v>-205.51845480401082</v>
      </c>
      <c r="AA42" s="206">
        <f>SUM(AA38:AA41)</f>
        <v>-303362960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-421682392</v>
      </c>
      <c r="D44" s="210">
        <f>+D42-D43</f>
        <v>0</v>
      </c>
      <c r="E44" s="211">
        <f t="shared" si="4"/>
        <v>-303362960</v>
      </c>
      <c r="F44" s="77">
        <f t="shared" si="4"/>
        <v>-303362960</v>
      </c>
      <c r="G44" s="77">
        <f t="shared" si="4"/>
        <v>111732913</v>
      </c>
      <c r="H44" s="77">
        <f t="shared" si="4"/>
        <v>-53963404</v>
      </c>
      <c r="I44" s="77">
        <f t="shared" si="4"/>
        <v>-20443877</v>
      </c>
      <c r="J44" s="77">
        <f t="shared" si="4"/>
        <v>37325632</v>
      </c>
      <c r="K44" s="77">
        <f t="shared" si="4"/>
        <v>-7980983</v>
      </c>
      <c r="L44" s="77">
        <f t="shared" si="4"/>
        <v>-3893129</v>
      </c>
      <c r="M44" s="77">
        <f t="shared" si="4"/>
        <v>116742383</v>
      </c>
      <c r="N44" s="77">
        <f t="shared" si="4"/>
        <v>104868271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142193903</v>
      </c>
      <c r="X44" s="77">
        <f t="shared" si="4"/>
        <v>-134757378</v>
      </c>
      <c r="Y44" s="77">
        <f t="shared" si="4"/>
        <v>276951281</v>
      </c>
      <c r="Z44" s="212">
        <f>+IF(X44&lt;&gt;0,+(Y44/X44)*100,0)</f>
        <v>-205.51845480401082</v>
      </c>
      <c r="AA44" s="210">
        <f>+AA42-AA43</f>
        <v>-303362960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-421682392</v>
      </c>
      <c r="D46" s="206">
        <f>SUM(D44:D45)</f>
        <v>0</v>
      </c>
      <c r="E46" s="207">
        <f t="shared" si="5"/>
        <v>-303362960</v>
      </c>
      <c r="F46" s="88">
        <f t="shared" si="5"/>
        <v>-303362960</v>
      </c>
      <c r="G46" s="88">
        <f t="shared" si="5"/>
        <v>111732913</v>
      </c>
      <c r="H46" s="88">
        <f t="shared" si="5"/>
        <v>-53963404</v>
      </c>
      <c r="I46" s="88">
        <f t="shared" si="5"/>
        <v>-20443877</v>
      </c>
      <c r="J46" s="88">
        <f t="shared" si="5"/>
        <v>37325632</v>
      </c>
      <c r="K46" s="88">
        <f t="shared" si="5"/>
        <v>-7980983</v>
      </c>
      <c r="L46" s="88">
        <f t="shared" si="5"/>
        <v>-3893129</v>
      </c>
      <c r="M46" s="88">
        <f t="shared" si="5"/>
        <v>116742383</v>
      </c>
      <c r="N46" s="88">
        <f t="shared" si="5"/>
        <v>104868271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142193903</v>
      </c>
      <c r="X46" s="88">
        <f t="shared" si="5"/>
        <v>-134757378</v>
      </c>
      <c r="Y46" s="88">
        <f t="shared" si="5"/>
        <v>276951281</v>
      </c>
      <c r="Z46" s="208">
        <f>+IF(X46&lt;&gt;0,+(Y46/X46)*100,0)</f>
        <v>-205.51845480401082</v>
      </c>
      <c r="AA46" s="206">
        <f>SUM(AA44:AA45)</f>
        <v>-303362960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-421682392</v>
      </c>
      <c r="D48" s="217">
        <f>SUM(D46:D47)</f>
        <v>0</v>
      </c>
      <c r="E48" s="218">
        <f t="shared" si="6"/>
        <v>-303362960</v>
      </c>
      <c r="F48" s="219">
        <f t="shared" si="6"/>
        <v>-303362960</v>
      </c>
      <c r="G48" s="219">
        <f t="shared" si="6"/>
        <v>111732913</v>
      </c>
      <c r="H48" s="220">
        <f t="shared" si="6"/>
        <v>-53963404</v>
      </c>
      <c r="I48" s="220">
        <f t="shared" si="6"/>
        <v>-20443877</v>
      </c>
      <c r="J48" s="220">
        <f t="shared" si="6"/>
        <v>37325632</v>
      </c>
      <c r="K48" s="220">
        <f t="shared" si="6"/>
        <v>-7980983</v>
      </c>
      <c r="L48" s="220">
        <f t="shared" si="6"/>
        <v>-3893129</v>
      </c>
      <c r="M48" s="219">
        <f t="shared" si="6"/>
        <v>116742383</v>
      </c>
      <c r="N48" s="219">
        <f t="shared" si="6"/>
        <v>104868271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142193903</v>
      </c>
      <c r="X48" s="220">
        <f t="shared" si="6"/>
        <v>-134757378</v>
      </c>
      <c r="Y48" s="220">
        <f t="shared" si="6"/>
        <v>276951281</v>
      </c>
      <c r="Z48" s="221">
        <f>+IF(X48&lt;&gt;0,+(Y48/X48)*100,0)</f>
        <v>-205.51845480401082</v>
      </c>
      <c r="AA48" s="222">
        <f>SUM(AA46:AA47)</f>
        <v>-303362960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-373341</v>
      </c>
      <c r="D5" s="153">
        <f>SUM(D6:D8)</f>
        <v>0</v>
      </c>
      <c r="E5" s="154">
        <f t="shared" si="0"/>
        <v>1000000</v>
      </c>
      <c r="F5" s="100">
        <f t="shared" si="0"/>
        <v>1000000</v>
      </c>
      <c r="G5" s="100">
        <f t="shared" si="0"/>
        <v>0</v>
      </c>
      <c r="H5" s="100">
        <f t="shared" si="0"/>
        <v>67060</v>
      </c>
      <c r="I5" s="100">
        <f t="shared" si="0"/>
        <v>124321</v>
      </c>
      <c r="J5" s="100">
        <f t="shared" si="0"/>
        <v>191381</v>
      </c>
      <c r="K5" s="100">
        <f t="shared" si="0"/>
        <v>202115</v>
      </c>
      <c r="L5" s="100">
        <f t="shared" si="0"/>
        <v>123407</v>
      </c>
      <c r="M5" s="100">
        <f t="shared" si="0"/>
        <v>119130</v>
      </c>
      <c r="N5" s="100">
        <f t="shared" si="0"/>
        <v>444652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636033</v>
      </c>
      <c r="X5" s="100">
        <f t="shared" si="0"/>
        <v>499998</v>
      </c>
      <c r="Y5" s="100">
        <f t="shared" si="0"/>
        <v>136035</v>
      </c>
      <c r="Z5" s="137">
        <f>+IF(X5&lt;&gt;0,+(Y5/X5)*100,0)</f>
        <v>27.20710882843531</v>
      </c>
      <c r="AA5" s="153">
        <f>SUM(AA6:AA8)</f>
        <v>1000000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1000000</v>
      </c>
      <c r="F7" s="159">
        <v>1000000</v>
      </c>
      <c r="G7" s="159"/>
      <c r="H7" s="159">
        <v>67060</v>
      </c>
      <c r="I7" s="159">
        <v>124321</v>
      </c>
      <c r="J7" s="159">
        <v>191381</v>
      </c>
      <c r="K7" s="159">
        <v>202115</v>
      </c>
      <c r="L7" s="159">
        <v>123407</v>
      </c>
      <c r="M7" s="159">
        <v>119130</v>
      </c>
      <c r="N7" s="159">
        <v>444652</v>
      </c>
      <c r="O7" s="159"/>
      <c r="P7" s="159"/>
      <c r="Q7" s="159"/>
      <c r="R7" s="159"/>
      <c r="S7" s="159"/>
      <c r="T7" s="159"/>
      <c r="U7" s="159"/>
      <c r="V7" s="159"/>
      <c r="W7" s="159">
        <v>636033</v>
      </c>
      <c r="X7" s="159">
        <v>499998</v>
      </c>
      <c r="Y7" s="159">
        <v>136035</v>
      </c>
      <c r="Z7" s="141">
        <v>27.21</v>
      </c>
      <c r="AA7" s="225">
        <v>1000000</v>
      </c>
    </row>
    <row r="8" spans="1:27" ht="12.75">
      <c r="A8" s="138" t="s">
        <v>77</v>
      </c>
      <c r="B8" s="136"/>
      <c r="C8" s="155">
        <v>-373341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11741539</v>
      </c>
      <c r="D9" s="153">
        <f>SUM(D10:D14)</f>
        <v>0</v>
      </c>
      <c r="E9" s="154">
        <f t="shared" si="1"/>
        <v>2640000</v>
      </c>
      <c r="F9" s="100">
        <f t="shared" si="1"/>
        <v>2640000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232801</v>
      </c>
      <c r="L9" s="100">
        <f t="shared" si="1"/>
        <v>552400</v>
      </c>
      <c r="M9" s="100">
        <f t="shared" si="1"/>
        <v>945203</v>
      </c>
      <c r="N9" s="100">
        <f t="shared" si="1"/>
        <v>1730404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1730404</v>
      </c>
      <c r="X9" s="100">
        <f t="shared" si="1"/>
        <v>1320000</v>
      </c>
      <c r="Y9" s="100">
        <f t="shared" si="1"/>
        <v>410404</v>
      </c>
      <c r="Z9" s="137">
        <f>+IF(X9&lt;&gt;0,+(Y9/X9)*100,0)</f>
        <v>31.09121212121212</v>
      </c>
      <c r="AA9" s="102">
        <f>SUM(AA10:AA14)</f>
        <v>2640000</v>
      </c>
    </row>
    <row r="10" spans="1:27" ht="12.75">
      <c r="A10" s="138" t="s">
        <v>79</v>
      </c>
      <c r="B10" s="136"/>
      <c r="C10" s="155">
        <v>10334164</v>
      </c>
      <c r="D10" s="155"/>
      <c r="E10" s="156">
        <v>990000</v>
      </c>
      <c r="F10" s="60">
        <v>990000</v>
      </c>
      <c r="G10" s="60"/>
      <c r="H10" s="60"/>
      <c r="I10" s="60"/>
      <c r="J10" s="60"/>
      <c r="K10" s="60">
        <v>232801</v>
      </c>
      <c r="L10" s="60">
        <v>536923</v>
      </c>
      <c r="M10" s="60">
        <v>384469</v>
      </c>
      <c r="N10" s="60">
        <v>1154193</v>
      </c>
      <c r="O10" s="60"/>
      <c r="P10" s="60"/>
      <c r="Q10" s="60"/>
      <c r="R10" s="60"/>
      <c r="S10" s="60"/>
      <c r="T10" s="60"/>
      <c r="U10" s="60"/>
      <c r="V10" s="60"/>
      <c r="W10" s="60">
        <v>1154193</v>
      </c>
      <c r="X10" s="60">
        <v>495000</v>
      </c>
      <c r="Y10" s="60">
        <v>659193</v>
      </c>
      <c r="Z10" s="140">
        <v>133.17</v>
      </c>
      <c r="AA10" s="62">
        <v>990000</v>
      </c>
    </row>
    <row r="11" spans="1:27" ht="12.75">
      <c r="A11" s="138" t="s">
        <v>80</v>
      </c>
      <c r="B11" s="136"/>
      <c r="C11" s="155">
        <v>765859</v>
      </c>
      <c r="D11" s="155"/>
      <c r="E11" s="156">
        <v>1650000</v>
      </c>
      <c r="F11" s="60">
        <v>1650000</v>
      </c>
      <c r="G11" s="60"/>
      <c r="H11" s="60"/>
      <c r="I11" s="60"/>
      <c r="J11" s="60"/>
      <c r="K11" s="60"/>
      <c r="L11" s="60"/>
      <c r="M11" s="60">
        <v>560734</v>
      </c>
      <c r="N11" s="60">
        <v>560734</v>
      </c>
      <c r="O11" s="60"/>
      <c r="P11" s="60"/>
      <c r="Q11" s="60"/>
      <c r="R11" s="60"/>
      <c r="S11" s="60"/>
      <c r="T11" s="60"/>
      <c r="U11" s="60"/>
      <c r="V11" s="60"/>
      <c r="W11" s="60">
        <v>560734</v>
      </c>
      <c r="X11" s="60">
        <v>825000</v>
      </c>
      <c r="Y11" s="60">
        <v>-264266</v>
      </c>
      <c r="Z11" s="140">
        <v>-32.03</v>
      </c>
      <c r="AA11" s="62">
        <v>1650000</v>
      </c>
    </row>
    <row r="12" spans="1:27" ht="12.75">
      <c r="A12" s="138" t="s">
        <v>81</v>
      </c>
      <c r="B12" s="136"/>
      <c r="C12" s="155">
        <v>98635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>
        <v>542881</v>
      </c>
      <c r="D13" s="155"/>
      <c r="E13" s="156"/>
      <c r="F13" s="60"/>
      <c r="G13" s="60"/>
      <c r="H13" s="60"/>
      <c r="I13" s="60"/>
      <c r="J13" s="60"/>
      <c r="K13" s="60"/>
      <c r="L13" s="60">
        <v>15477</v>
      </c>
      <c r="M13" s="60"/>
      <c r="N13" s="60">
        <v>15477</v>
      </c>
      <c r="O13" s="60"/>
      <c r="P13" s="60"/>
      <c r="Q13" s="60"/>
      <c r="R13" s="60"/>
      <c r="S13" s="60"/>
      <c r="T13" s="60"/>
      <c r="U13" s="60"/>
      <c r="V13" s="60"/>
      <c r="W13" s="60">
        <v>15477</v>
      </c>
      <c r="X13" s="60"/>
      <c r="Y13" s="60">
        <v>15477</v>
      </c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48829414</v>
      </c>
      <c r="D15" s="153">
        <f>SUM(D16:D18)</f>
        <v>0</v>
      </c>
      <c r="E15" s="154">
        <f t="shared" si="2"/>
        <v>116435500</v>
      </c>
      <c r="F15" s="100">
        <f t="shared" si="2"/>
        <v>116435500</v>
      </c>
      <c r="G15" s="100">
        <f t="shared" si="2"/>
        <v>2395</v>
      </c>
      <c r="H15" s="100">
        <f t="shared" si="2"/>
        <v>3521257</v>
      </c>
      <c r="I15" s="100">
        <f t="shared" si="2"/>
        <v>755580</v>
      </c>
      <c r="J15" s="100">
        <f t="shared" si="2"/>
        <v>4279232</v>
      </c>
      <c r="K15" s="100">
        <f t="shared" si="2"/>
        <v>5145205</v>
      </c>
      <c r="L15" s="100">
        <f t="shared" si="2"/>
        <v>7226307</v>
      </c>
      <c r="M15" s="100">
        <f t="shared" si="2"/>
        <v>10690218</v>
      </c>
      <c r="N15" s="100">
        <f t="shared" si="2"/>
        <v>23061730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27340962</v>
      </c>
      <c r="X15" s="100">
        <f t="shared" si="2"/>
        <v>48865998</v>
      </c>
      <c r="Y15" s="100">
        <f t="shared" si="2"/>
        <v>-21525036</v>
      </c>
      <c r="Z15" s="137">
        <f>+IF(X15&lt;&gt;0,+(Y15/X15)*100,0)</f>
        <v>-44.049107520529915</v>
      </c>
      <c r="AA15" s="102">
        <f>SUM(AA16:AA18)</f>
        <v>116435500</v>
      </c>
    </row>
    <row r="16" spans="1:27" ht="12.75">
      <c r="A16" s="138" t="s">
        <v>85</v>
      </c>
      <c r="B16" s="136"/>
      <c r="C16" s="155">
        <v>20396762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28432652</v>
      </c>
      <c r="D17" s="155"/>
      <c r="E17" s="156">
        <v>116435500</v>
      </c>
      <c r="F17" s="60">
        <v>116435500</v>
      </c>
      <c r="G17" s="60">
        <v>2395</v>
      </c>
      <c r="H17" s="60">
        <v>3521257</v>
      </c>
      <c r="I17" s="60">
        <v>755580</v>
      </c>
      <c r="J17" s="60">
        <v>4279232</v>
      </c>
      <c r="K17" s="60">
        <v>5145205</v>
      </c>
      <c r="L17" s="60">
        <v>7226307</v>
      </c>
      <c r="M17" s="60">
        <v>10690218</v>
      </c>
      <c r="N17" s="60">
        <v>23061730</v>
      </c>
      <c r="O17" s="60"/>
      <c r="P17" s="60"/>
      <c r="Q17" s="60"/>
      <c r="R17" s="60"/>
      <c r="S17" s="60"/>
      <c r="T17" s="60"/>
      <c r="U17" s="60"/>
      <c r="V17" s="60"/>
      <c r="W17" s="60">
        <v>27340962</v>
      </c>
      <c r="X17" s="60">
        <v>48865998</v>
      </c>
      <c r="Y17" s="60">
        <v>-21525036</v>
      </c>
      <c r="Z17" s="140">
        <v>-44.05</v>
      </c>
      <c r="AA17" s="62">
        <v>116435500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102528926</v>
      </c>
      <c r="D19" s="153">
        <f>SUM(D20:D23)</f>
        <v>0</v>
      </c>
      <c r="E19" s="154">
        <f t="shared" si="3"/>
        <v>85500000</v>
      </c>
      <c r="F19" s="100">
        <f t="shared" si="3"/>
        <v>85500000</v>
      </c>
      <c r="G19" s="100">
        <f t="shared" si="3"/>
        <v>3433366</v>
      </c>
      <c r="H19" s="100">
        <f t="shared" si="3"/>
        <v>6759254</v>
      </c>
      <c r="I19" s="100">
        <f t="shared" si="3"/>
        <v>1294103</v>
      </c>
      <c r="J19" s="100">
        <f t="shared" si="3"/>
        <v>11486723</v>
      </c>
      <c r="K19" s="100">
        <f t="shared" si="3"/>
        <v>7013854</v>
      </c>
      <c r="L19" s="100">
        <f t="shared" si="3"/>
        <v>7836527</v>
      </c>
      <c r="M19" s="100">
        <f t="shared" si="3"/>
        <v>7002885</v>
      </c>
      <c r="N19" s="100">
        <f t="shared" si="3"/>
        <v>21853266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33339989</v>
      </c>
      <c r="X19" s="100">
        <f t="shared" si="3"/>
        <v>42750000</v>
      </c>
      <c r="Y19" s="100">
        <f t="shared" si="3"/>
        <v>-9410011</v>
      </c>
      <c r="Z19" s="137">
        <f>+IF(X19&lt;&gt;0,+(Y19/X19)*100,0)</f>
        <v>-22.011721637426902</v>
      </c>
      <c r="AA19" s="102">
        <f>SUM(AA20:AA23)</f>
        <v>85500000</v>
      </c>
    </row>
    <row r="20" spans="1:27" ht="12.75">
      <c r="A20" s="138" t="s">
        <v>89</v>
      </c>
      <c r="B20" s="136"/>
      <c r="C20" s="155">
        <v>1498585</v>
      </c>
      <c r="D20" s="155"/>
      <c r="E20" s="156"/>
      <c r="F20" s="60"/>
      <c r="G20" s="60"/>
      <c r="H20" s="60"/>
      <c r="I20" s="60"/>
      <c r="J20" s="60"/>
      <c r="K20" s="60"/>
      <c r="L20" s="60">
        <v>364903</v>
      </c>
      <c r="M20" s="60">
        <v>406500</v>
      </c>
      <c r="N20" s="60">
        <v>771403</v>
      </c>
      <c r="O20" s="60"/>
      <c r="P20" s="60"/>
      <c r="Q20" s="60"/>
      <c r="R20" s="60"/>
      <c r="S20" s="60"/>
      <c r="T20" s="60"/>
      <c r="U20" s="60"/>
      <c r="V20" s="60"/>
      <c r="W20" s="60">
        <v>771403</v>
      </c>
      <c r="X20" s="60"/>
      <c r="Y20" s="60">
        <v>771403</v>
      </c>
      <c r="Z20" s="140"/>
      <c r="AA20" s="62"/>
    </row>
    <row r="21" spans="1:27" ht="12.75">
      <c r="A21" s="138" t="s">
        <v>90</v>
      </c>
      <c r="B21" s="136"/>
      <c r="C21" s="155">
        <v>101030341</v>
      </c>
      <c r="D21" s="155"/>
      <c r="E21" s="156">
        <v>85500000</v>
      </c>
      <c r="F21" s="60">
        <v>85500000</v>
      </c>
      <c r="G21" s="60">
        <v>3433366</v>
      </c>
      <c r="H21" s="60">
        <v>6759254</v>
      </c>
      <c r="I21" s="60">
        <v>1294103</v>
      </c>
      <c r="J21" s="60">
        <v>11486723</v>
      </c>
      <c r="K21" s="60">
        <v>7013854</v>
      </c>
      <c r="L21" s="60">
        <v>7471624</v>
      </c>
      <c r="M21" s="60">
        <v>6596385</v>
      </c>
      <c r="N21" s="60">
        <v>21081863</v>
      </c>
      <c r="O21" s="60"/>
      <c r="P21" s="60"/>
      <c r="Q21" s="60"/>
      <c r="R21" s="60"/>
      <c r="S21" s="60"/>
      <c r="T21" s="60"/>
      <c r="U21" s="60"/>
      <c r="V21" s="60"/>
      <c r="W21" s="60">
        <v>32568586</v>
      </c>
      <c r="X21" s="60">
        <v>42750000</v>
      </c>
      <c r="Y21" s="60">
        <v>-10181414</v>
      </c>
      <c r="Z21" s="140">
        <v>-23.82</v>
      </c>
      <c r="AA21" s="62">
        <v>85500000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15646365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178372903</v>
      </c>
      <c r="D25" s="217">
        <f>+D5+D9+D15+D19+D24</f>
        <v>0</v>
      </c>
      <c r="E25" s="230">
        <f t="shared" si="4"/>
        <v>205575500</v>
      </c>
      <c r="F25" s="219">
        <f t="shared" si="4"/>
        <v>205575500</v>
      </c>
      <c r="G25" s="219">
        <f t="shared" si="4"/>
        <v>3435761</v>
      </c>
      <c r="H25" s="219">
        <f t="shared" si="4"/>
        <v>10347571</v>
      </c>
      <c r="I25" s="219">
        <f t="shared" si="4"/>
        <v>2174004</v>
      </c>
      <c r="J25" s="219">
        <f t="shared" si="4"/>
        <v>15957336</v>
      </c>
      <c r="K25" s="219">
        <f t="shared" si="4"/>
        <v>12593975</v>
      </c>
      <c r="L25" s="219">
        <f t="shared" si="4"/>
        <v>15738641</v>
      </c>
      <c r="M25" s="219">
        <f t="shared" si="4"/>
        <v>18757436</v>
      </c>
      <c r="N25" s="219">
        <f t="shared" si="4"/>
        <v>47090052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63047388</v>
      </c>
      <c r="X25" s="219">
        <f t="shared" si="4"/>
        <v>93435996</v>
      </c>
      <c r="Y25" s="219">
        <f t="shared" si="4"/>
        <v>-30388608</v>
      </c>
      <c r="Z25" s="231">
        <f>+IF(X25&lt;&gt;0,+(Y25/X25)*100,0)</f>
        <v>-32.52344845770146</v>
      </c>
      <c r="AA25" s="232">
        <f>+AA5+AA9+AA15+AA19+AA24</f>
        <v>205575500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126008705</v>
      </c>
      <c r="D28" s="155"/>
      <c r="E28" s="156">
        <v>142732000</v>
      </c>
      <c r="F28" s="60">
        <v>142732000</v>
      </c>
      <c r="G28" s="60">
        <v>3433366</v>
      </c>
      <c r="H28" s="60">
        <v>10280511</v>
      </c>
      <c r="I28" s="60">
        <v>-580274</v>
      </c>
      <c r="J28" s="60">
        <v>13133603</v>
      </c>
      <c r="K28" s="60">
        <v>8282914</v>
      </c>
      <c r="L28" s="60">
        <v>14537712</v>
      </c>
      <c r="M28" s="60">
        <v>10473829</v>
      </c>
      <c r="N28" s="60">
        <v>33294455</v>
      </c>
      <c r="O28" s="60"/>
      <c r="P28" s="60"/>
      <c r="Q28" s="60"/>
      <c r="R28" s="60"/>
      <c r="S28" s="60"/>
      <c r="T28" s="60"/>
      <c r="U28" s="60"/>
      <c r="V28" s="60"/>
      <c r="W28" s="60">
        <v>46428058</v>
      </c>
      <c r="X28" s="60">
        <v>71365998</v>
      </c>
      <c r="Y28" s="60">
        <v>-24937940</v>
      </c>
      <c r="Z28" s="140">
        <v>-34.94</v>
      </c>
      <c r="AA28" s="155">
        <v>142732000</v>
      </c>
    </row>
    <row r="29" spans="1:27" ht="12.75">
      <c r="A29" s="234" t="s">
        <v>134</v>
      </c>
      <c r="B29" s="136"/>
      <c r="C29" s="155">
        <v>10446619</v>
      </c>
      <c r="D29" s="155"/>
      <c r="E29" s="156">
        <v>19693500</v>
      </c>
      <c r="F29" s="60">
        <v>19693500</v>
      </c>
      <c r="G29" s="60"/>
      <c r="H29" s="60"/>
      <c r="I29" s="60">
        <v>2674431</v>
      </c>
      <c r="J29" s="60">
        <v>2674431</v>
      </c>
      <c r="K29" s="60">
        <v>232801</v>
      </c>
      <c r="L29" s="60">
        <v>695002</v>
      </c>
      <c r="M29" s="60">
        <v>3152746</v>
      </c>
      <c r="N29" s="60">
        <v>4080549</v>
      </c>
      <c r="O29" s="60"/>
      <c r="P29" s="60"/>
      <c r="Q29" s="60"/>
      <c r="R29" s="60"/>
      <c r="S29" s="60"/>
      <c r="T29" s="60"/>
      <c r="U29" s="60"/>
      <c r="V29" s="60"/>
      <c r="W29" s="60">
        <v>6754980</v>
      </c>
      <c r="X29" s="60">
        <v>9846750</v>
      </c>
      <c r="Y29" s="60">
        <v>-3091770</v>
      </c>
      <c r="Z29" s="140">
        <v>-31.4</v>
      </c>
      <c r="AA29" s="62">
        <v>19693500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15646365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152101689</v>
      </c>
      <c r="D32" s="210">
        <f>SUM(D28:D31)</f>
        <v>0</v>
      </c>
      <c r="E32" s="211">
        <f t="shared" si="5"/>
        <v>162425500</v>
      </c>
      <c r="F32" s="77">
        <f t="shared" si="5"/>
        <v>162425500</v>
      </c>
      <c r="G32" s="77">
        <f t="shared" si="5"/>
        <v>3433366</v>
      </c>
      <c r="H32" s="77">
        <f t="shared" si="5"/>
        <v>10280511</v>
      </c>
      <c r="I32" s="77">
        <f t="shared" si="5"/>
        <v>2094157</v>
      </c>
      <c r="J32" s="77">
        <f t="shared" si="5"/>
        <v>15808034</v>
      </c>
      <c r="K32" s="77">
        <f t="shared" si="5"/>
        <v>8515715</v>
      </c>
      <c r="L32" s="77">
        <f t="shared" si="5"/>
        <v>15232714</v>
      </c>
      <c r="M32" s="77">
        <f t="shared" si="5"/>
        <v>13626575</v>
      </c>
      <c r="N32" s="77">
        <f t="shared" si="5"/>
        <v>37375004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53183038</v>
      </c>
      <c r="X32" s="77">
        <f t="shared" si="5"/>
        <v>81212748</v>
      </c>
      <c r="Y32" s="77">
        <f t="shared" si="5"/>
        <v>-28029710</v>
      </c>
      <c r="Z32" s="212">
        <f>+IF(X32&lt;&gt;0,+(Y32/X32)*100,0)</f>
        <v>-34.51392877384226</v>
      </c>
      <c r="AA32" s="79">
        <f>SUM(AA28:AA31)</f>
        <v>162425500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26271214</v>
      </c>
      <c r="D35" s="155"/>
      <c r="E35" s="156">
        <v>43150000</v>
      </c>
      <c r="F35" s="60">
        <v>43150000</v>
      </c>
      <c r="G35" s="60">
        <v>2395</v>
      </c>
      <c r="H35" s="60">
        <v>67060</v>
      </c>
      <c r="I35" s="60">
        <v>79847</v>
      </c>
      <c r="J35" s="60">
        <v>149302</v>
      </c>
      <c r="K35" s="60">
        <v>4078260</v>
      </c>
      <c r="L35" s="60">
        <v>505927</v>
      </c>
      <c r="M35" s="60">
        <v>5130861</v>
      </c>
      <c r="N35" s="60">
        <v>9715048</v>
      </c>
      <c r="O35" s="60"/>
      <c r="P35" s="60"/>
      <c r="Q35" s="60"/>
      <c r="R35" s="60"/>
      <c r="S35" s="60"/>
      <c r="T35" s="60"/>
      <c r="U35" s="60"/>
      <c r="V35" s="60"/>
      <c r="W35" s="60">
        <v>9864350</v>
      </c>
      <c r="X35" s="60">
        <v>21574998</v>
      </c>
      <c r="Y35" s="60">
        <v>-11710648</v>
      </c>
      <c r="Z35" s="140">
        <v>-54.28</v>
      </c>
      <c r="AA35" s="62">
        <v>43150000</v>
      </c>
    </row>
    <row r="36" spans="1:27" ht="12.75">
      <c r="A36" s="238" t="s">
        <v>139</v>
      </c>
      <c r="B36" s="149"/>
      <c r="C36" s="222">
        <f aca="true" t="shared" si="6" ref="C36:Y36">SUM(C32:C35)</f>
        <v>178372903</v>
      </c>
      <c r="D36" s="222">
        <f>SUM(D32:D35)</f>
        <v>0</v>
      </c>
      <c r="E36" s="218">
        <f t="shared" si="6"/>
        <v>205575500</v>
      </c>
      <c r="F36" s="220">
        <f t="shared" si="6"/>
        <v>205575500</v>
      </c>
      <c r="G36" s="220">
        <f t="shared" si="6"/>
        <v>3435761</v>
      </c>
      <c r="H36" s="220">
        <f t="shared" si="6"/>
        <v>10347571</v>
      </c>
      <c r="I36" s="220">
        <f t="shared" si="6"/>
        <v>2174004</v>
      </c>
      <c r="J36" s="220">
        <f t="shared" si="6"/>
        <v>15957336</v>
      </c>
      <c r="K36" s="220">
        <f t="shared" si="6"/>
        <v>12593975</v>
      </c>
      <c r="L36" s="220">
        <f t="shared" si="6"/>
        <v>15738641</v>
      </c>
      <c r="M36" s="220">
        <f t="shared" si="6"/>
        <v>18757436</v>
      </c>
      <c r="N36" s="220">
        <f t="shared" si="6"/>
        <v>47090052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63047388</v>
      </c>
      <c r="X36" s="220">
        <f t="shared" si="6"/>
        <v>102787746</v>
      </c>
      <c r="Y36" s="220">
        <f t="shared" si="6"/>
        <v>-39740358</v>
      </c>
      <c r="Z36" s="221">
        <f>+IF(X36&lt;&gt;0,+(Y36/X36)*100,0)</f>
        <v>-38.66254446322814</v>
      </c>
      <c r="AA36" s="239">
        <f>SUM(AA32:AA35)</f>
        <v>205575500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10057917</v>
      </c>
      <c r="D6" s="155"/>
      <c r="E6" s="59">
        <v>1264733</v>
      </c>
      <c r="F6" s="60">
        <v>1264733</v>
      </c>
      <c r="G6" s="60">
        <v>32768880</v>
      </c>
      <c r="H6" s="60">
        <v>98913635</v>
      </c>
      <c r="I6" s="60">
        <v>97401560</v>
      </c>
      <c r="J6" s="60">
        <v>97401560</v>
      </c>
      <c r="K6" s="60">
        <v>78550908</v>
      </c>
      <c r="L6" s="60">
        <v>83701282</v>
      </c>
      <c r="M6" s="60">
        <v>83701282</v>
      </c>
      <c r="N6" s="60">
        <v>83701282</v>
      </c>
      <c r="O6" s="60"/>
      <c r="P6" s="60"/>
      <c r="Q6" s="60"/>
      <c r="R6" s="60"/>
      <c r="S6" s="60"/>
      <c r="T6" s="60"/>
      <c r="U6" s="60"/>
      <c r="V6" s="60"/>
      <c r="W6" s="60">
        <v>83701282</v>
      </c>
      <c r="X6" s="60">
        <v>632367</v>
      </c>
      <c r="Y6" s="60">
        <v>83068915</v>
      </c>
      <c r="Z6" s="140">
        <v>13136.19</v>
      </c>
      <c r="AA6" s="62">
        <v>1264733</v>
      </c>
    </row>
    <row r="7" spans="1:27" ht="12.75">
      <c r="A7" s="249" t="s">
        <v>144</v>
      </c>
      <c r="B7" s="182"/>
      <c r="C7" s="155">
        <v>47406953</v>
      </c>
      <c r="D7" s="155"/>
      <c r="E7" s="59">
        <v>10950758</v>
      </c>
      <c r="F7" s="60">
        <v>10950758</v>
      </c>
      <c r="G7" s="60">
        <v>47985283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5475379</v>
      </c>
      <c r="Y7" s="60">
        <v>-5475379</v>
      </c>
      <c r="Z7" s="140">
        <v>-100</v>
      </c>
      <c r="AA7" s="62">
        <v>10950758</v>
      </c>
    </row>
    <row r="8" spans="1:27" ht="12.75">
      <c r="A8" s="249" t="s">
        <v>145</v>
      </c>
      <c r="B8" s="182"/>
      <c r="C8" s="155">
        <v>483690211</v>
      </c>
      <c r="D8" s="155"/>
      <c r="E8" s="59">
        <v>305160010</v>
      </c>
      <c r="F8" s="60">
        <v>305160010</v>
      </c>
      <c r="G8" s="60">
        <v>443114605</v>
      </c>
      <c r="H8" s="60">
        <v>614221518</v>
      </c>
      <c r="I8" s="60">
        <v>651108001</v>
      </c>
      <c r="J8" s="60">
        <v>651108001</v>
      </c>
      <c r="K8" s="60">
        <v>650761303</v>
      </c>
      <c r="L8" s="60">
        <v>589550074</v>
      </c>
      <c r="M8" s="60">
        <v>589550074</v>
      </c>
      <c r="N8" s="60">
        <v>589550074</v>
      </c>
      <c r="O8" s="60"/>
      <c r="P8" s="60"/>
      <c r="Q8" s="60"/>
      <c r="R8" s="60"/>
      <c r="S8" s="60"/>
      <c r="T8" s="60"/>
      <c r="U8" s="60"/>
      <c r="V8" s="60"/>
      <c r="W8" s="60">
        <v>589550074</v>
      </c>
      <c r="X8" s="60">
        <v>152580005</v>
      </c>
      <c r="Y8" s="60">
        <v>436970069</v>
      </c>
      <c r="Z8" s="140">
        <v>286.39</v>
      </c>
      <c r="AA8" s="62">
        <v>305160010</v>
      </c>
    </row>
    <row r="9" spans="1:27" ht="12.75">
      <c r="A9" s="249" t="s">
        <v>146</v>
      </c>
      <c r="B9" s="182"/>
      <c r="C9" s="155">
        <v>77878833</v>
      </c>
      <c r="D9" s="155"/>
      <c r="E9" s="59">
        <v>33098047</v>
      </c>
      <c r="F9" s="60">
        <v>33098047</v>
      </c>
      <c r="G9" s="60">
        <v>47967418</v>
      </c>
      <c r="H9" s="60">
        <v>92588583</v>
      </c>
      <c r="I9" s="60">
        <v>91234965</v>
      </c>
      <c r="J9" s="60">
        <v>91234965</v>
      </c>
      <c r="K9" s="60">
        <v>99823246</v>
      </c>
      <c r="L9" s="60">
        <v>104519949</v>
      </c>
      <c r="M9" s="60">
        <v>104519949</v>
      </c>
      <c r="N9" s="60">
        <v>104519949</v>
      </c>
      <c r="O9" s="60"/>
      <c r="P9" s="60"/>
      <c r="Q9" s="60"/>
      <c r="R9" s="60"/>
      <c r="S9" s="60"/>
      <c r="T9" s="60"/>
      <c r="U9" s="60"/>
      <c r="V9" s="60"/>
      <c r="W9" s="60">
        <v>104519949</v>
      </c>
      <c r="X9" s="60">
        <v>16549024</v>
      </c>
      <c r="Y9" s="60">
        <v>87970925</v>
      </c>
      <c r="Z9" s="140">
        <v>531.58</v>
      </c>
      <c r="AA9" s="62">
        <v>33098047</v>
      </c>
    </row>
    <row r="10" spans="1:27" ht="12.75">
      <c r="A10" s="249" t="s">
        <v>147</v>
      </c>
      <c r="B10" s="182"/>
      <c r="C10" s="155">
        <v>3621</v>
      </c>
      <c r="D10" s="155"/>
      <c r="E10" s="59"/>
      <c r="F10" s="60"/>
      <c r="G10" s="159"/>
      <c r="H10" s="159">
        <v>3307</v>
      </c>
      <c r="I10" s="159">
        <v>3149</v>
      </c>
      <c r="J10" s="60">
        <v>3149</v>
      </c>
      <c r="K10" s="159">
        <v>2988</v>
      </c>
      <c r="L10" s="159">
        <v>2827</v>
      </c>
      <c r="M10" s="60">
        <v>2827</v>
      </c>
      <c r="N10" s="159">
        <v>2827</v>
      </c>
      <c r="O10" s="159"/>
      <c r="P10" s="159"/>
      <c r="Q10" s="60"/>
      <c r="R10" s="159"/>
      <c r="S10" s="159"/>
      <c r="T10" s="60"/>
      <c r="U10" s="159"/>
      <c r="V10" s="159"/>
      <c r="W10" s="159">
        <v>2827</v>
      </c>
      <c r="X10" s="60"/>
      <c r="Y10" s="159">
        <v>2827</v>
      </c>
      <c r="Z10" s="141"/>
      <c r="AA10" s="225"/>
    </row>
    <row r="11" spans="1:27" ht="12.75">
      <c r="A11" s="249" t="s">
        <v>148</v>
      </c>
      <c r="B11" s="182"/>
      <c r="C11" s="155">
        <v>12462150</v>
      </c>
      <c r="D11" s="155"/>
      <c r="E11" s="59">
        <v>15575059</v>
      </c>
      <c r="F11" s="60">
        <v>15575059</v>
      </c>
      <c r="G11" s="60">
        <v>14839335</v>
      </c>
      <c r="H11" s="60">
        <v>11297922</v>
      </c>
      <c r="I11" s="60">
        <v>11139084</v>
      </c>
      <c r="J11" s="60">
        <v>11139084</v>
      </c>
      <c r="K11" s="60">
        <v>11455451</v>
      </c>
      <c r="L11" s="60">
        <v>12523524</v>
      </c>
      <c r="M11" s="60">
        <v>12523524</v>
      </c>
      <c r="N11" s="60">
        <v>12523524</v>
      </c>
      <c r="O11" s="60"/>
      <c r="P11" s="60"/>
      <c r="Q11" s="60"/>
      <c r="R11" s="60"/>
      <c r="S11" s="60"/>
      <c r="T11" s="60"/>
      <c r="U11" s="60"/>
      <c r="V11" s="60"/>
      <c r="W11" s="60">
        <v>12523524</v>
      </c>
      <c r="X11" s="60">
        <v>7787530</v>
      </c>
      <c r="Y11" s="60">
        <v>4735994</v>
      </c>
      <c r="Z11" s="140">
        <v>60.82</v>
      </c>
      <c r="AA11" s="62">
        <v>15575059</v>
      </c>
    </row>
    <row r="12" spans="1:27" ht="12.75">
      <c r="A12" s="250" t="s">
        <v>56</v>
      </c>
      <c r="B12" s="251"/>
      <c r="C12" s="168">
        <f aca="true" t="shared" si="0" ref="C12:Y12">SUM(C6:C11)</f>
        <v>631499685</v>
      </c>
      <c r="D12" s="168">
        <f>SUM(D6:D11)</f>
        <v>0</v>
      </c>
      <c r="E12" s="72">
        <f t="shared" si="0"/>
        <v>366048607</v>
      </c>
      <c r="F12" s="73">
        <f t="shared" si="0"/>
        <v>366048607</v>
      </c>
      <c r="G12" s="73">
        <f t="shared" si="0"/>
        <v>586675521</v>
      </c>
      <c r="H12" s="73">
        <f t="shared" si="0"/>
        <v>817024965</v>
      </c>
      <c r="I12" s="73">
        <f t="shared" si="0"/>
        <v>850886759</v>
      </c>
      <c r="J12" s="73">
        <f t="shared" si="0"/>
        <v>850886759</v>
      </c>
      <c r="K12" s="73">
        <f t="shared" si="0"/>
        <v>840593896</v>
      </c>
      <c r="L12" s="73">
        <f t="shared" si="0"/>
        <v>790297656</v>
      </c>
      <c r="M12" s="73">
        <f t="shared" si="0"/>
        <v>790297656</v>
      </c>
      <c r="N12" s="73">
        <f t="shared" si="0"/>
        <v>790297656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790297656</v>
      </c>
      <c r="X12" s="73">
        <f t="shared" si="0"/>
        <v>183024305</v>
      </c>
      <c r="Y12" s="73">
        <f t="shared" si="0"/>
        <v>607273351</v>
      </c>
      <c r="Z12" s="170">
        <f>+IF(X12&lt;&gt;0,+(Y12/X12)*100,0)</f>
        <v>331.79929354191506</v>
      </c>
      <c r="AA12" s="74">
        <f>SUM(AA6:AA11)</f>
        <v>366048607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>
        <v>379856000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379606000</v>
      </c>
      <c r="D17" s="155"/>
      <c r="E17" s="59">
        <v>361650970</v>
      </c>
      <c r="F17" s="60">
        <v>361650970</v>
      </c>
      <c r="G17" s="60">
        <v>27597400</v>
      </c>
      <c r="H17" s="60"/>
      <c r="I17" s="60">
        <v>379856000</v>
      </c>
      <c r="J17" s="60">
        <v>379856000</v>
      </c>
      <c r="K17" s="60"/>
      <c r="L17" s="60">
        <v>379606000</v>
      </c>
      <c r="M17" s="60">
        <v>379606000</v>
      </c>
      <c r="N17" s="60">
        <v>379606000</v>
      </c>
      <c r="O17" s="60"/>
      <c r="P17" s="60"/>
      <c r="Q17" s="60"/>
      <c r="R17" s="60"/>
      <c r="S17" s="60"/>
      <c r="T17" s="60"/>
      <c r="U17" s="60"/>
      <c r="V17" s="60"/>
      <c r="W17" s="60">
        <v>379606000</v>
      </c>
      <c r="X17" s="60">
        <v>180825485</v>
      </c>
      <c r="Y17" s="60">
        <v>198780515</v>
      </c>
      <c r="Z17" s="140">
        <v>109.93</v>
      </c>
      <c r="AA17" s="62">
        <v>361650970</v>
      </c>
    </row>
    <row r="18" spans="1:27" ht="12.75">
      <c r="A18" s="249" t="s">
        <v>153</v>
      </c>
      <c r="B18" s="182"/>
      <c r="C18" s="155">
        <v>275279106</v>
      </c>
      <c r="D18" s="155"/>
      <c r="E18" s="59">
        <v>298181813</v>
      </c>
      <c r="F18" s="60">
        <v>298181813</v>
      </c>
      <c r="G18" s="60">
        <v>342383219</v>
      </c>
      <c r="H18" s="60">
        <v>275279106</v>
      </c>
      <c r="I18" s="60">
        <v>275279106</v>
      </c>
      <c r="J18" s="60">
        <v>275279106</v>
      </c>
      <c r="K18" s="60">
        <v>379856000</v>
      </c>
      <c r="L18" s="60">
        <v>275279106</v>
      </c>
      <c r="M18" s="60">
        <v>275279106</v>
      </c>
      <c r="N18" s="60">
        <v>275279106</v>
      </c>
      <c r="O18" s="60"/>
      <c r="P18" s="60"/>
      <c r="Q18" s="60"/>
      <c r="R18" s="60"/>
      <c r="S18" s="60"/>
      <c r="T18" s="60"/>
      <c r="U18" s="60"/>
      <c r="V18" s="60"/>
      <c r="W18" s="60">
        <v>275279106</v>
      </c>
      <c r="X18" s="60">
        <v>149090907</v>
      </c>
      <c r="Y18" s="60">
        <v>126188199</v>
      </c>
      <c r="Z18" s="140">
        <v>84.64</v>
      </c>
      <c r="AA18" s="62">
        <v>298181813</v>
      </c>
    </row>
    <row r="19" spans="1:27" ht="12.75">
      <c r="A19" s="249" t="s">
        <v>154</v>
      </c>
      <c r="B19" s="182"/>
      <c r="C19" s="155">
        <v>6740721091</v>
      </c>
      <c r="D19" s="155"/>
      <c r="E19" s="59">
        <v>6840820418</v>
      </c>
      <c r="F19" s="60">
        <v>6840820418</v>
      </c>
      <c r="G19" s="60">
        <v>7029295900</v>
      </c>
      <c r="H19" s="60">
        <v>6689907373</v>
      </c>
      <c r="I19" s="60">
        <v>6662491975</v>
      </c>
      <c r="J19" s="60">
        <v>6662491975</v>
      </c>
      <c r="K19" s="60">
        <v>6643961356</v>
      </c>
      <c r="L19" s="60">
        <v>6633159314</v>
      </c>
      <c r="M19" s="60">
        <v>6633159314</v>
      </c>
      <c r="N19" s="60">
        <v>6633159314</v>
      </c>
      <c r="O19" s="60"/>
      <c r="P19" s="60"/>
      <c r="Q19" s="60"/>
      <c r="R19" s="60"/>
      <c r="S19" s="60"/>
      <c r="T19" s="60"/>
      <c r="U19" s="60"/>
      <c r="V19" s="60"/>
      <c r="W19" s="60">
        <v>6633159314</v>
      </c>
      <c r="X19" s="60">
        <v>3420410209</v>
      </c>
      <c r="Y19" s="60">
        <v>3212749105</v>
      </c>
      <c r="Z19" s="140">
        <v>93.93</v>
      </c>
      <c r="AA19" s="62">
        <v>6840820418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>
        <v>275279106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5585264</v>
      </c>
      <c r="D22" s="155"/>
      <c r="E22" s="59">
        <v>7650198</v>
      </c>
      <c r="F22" s="60">
        <v>7650198</v>
      </c>
      <c r="G22" s="60">
        <v>6307314</v>
      </c>
      <c r="H22" s="60">
        <v>5286513</v>
      </c>
      <c r="I22" s="60">
        <v>5056277</v>
      </c>
      <c r="J22" s="60">
        <v>5056277</v>
      </c>
      <c r="K22" s="60">
        <v>4818367</v>
      </c>
      <c r="L22" s="60">
        <v>4444255</v>
      </c>
      <c r="M22" s="60">
        <v>4444255</v>
      </c>
      <c r="N22" s="60">
        <v>4444255</v>
      </c>
      <c r="O22" s="60"/>
      <c r="P22" s="60"/>
      <c r="Q22" s="60"/>
      <c r="R22" s="60"/>
      <c r="S22" s="60"/>
      <c r="T22" s="60"/>
      <c r="U22" s="60"/>
      <c r="V22" s="60"/>
      <c r="W22" s="60">
        <v>4444255</v>
      </c>
      <c r="X22" s="60">
        <v>3825099</v>
      </c>
      <c r="Y22" s="60">
        <v>619156</v>
      </c>
      <c r="Z22" s="140">
        <v>16.19</v>
      </c>
      <c r="AA22" s="62">
        <v>7650198</v>
      </c>
    </row>
    <row r="23" spans="1:27" ht="12.75">
      <c r="A23" s="249" t="s">
        <v>158</v>
      </c>
      <c r="B23" s="182"/>
      <c r="C23" s="155">
        <v>7468510</v>
      </c>
      <c r="D23" s="155"/>
      <c r="E23" s="59">
        <v>7425025</v>
      </c>
      <c r="F23" s="60">
        <v>7425025</v>
      </c>
      <c r="G23" s="159"/>
      <c r="H23" s="159">
        <v>7468510</v>
      </c>
      <c r="I23" s="159">
        <v>7468510</v>
      </c>
      <c r="J23" s="60">
        <v>7468510</v>
      </c>
      <c r="K23" s="159">
        <v>7468510</v>
      </c>
      <c r="L23" s="159">
        <v>7468510</v>
      </c>
      <c r="M23" s="60">
        <v>7468510</v>
      </c>
      <c r="N23" s="159">
        <v>7468510</v>
      </c>
      <c r="O23" s="159"/>
      <c r="P23" s="159"/>
      <c r="Q23" s="60"/>
      <c r="R23" s="159"/>
      <c r="S23" s="159"/>
      <c r="T23" s="60"/>
      <c r="U23" s="159"/>
      <c r="V23" s="159"/>
      <c r="W23" s="159">
        <v>7468510</v>
      </c>
      <c r="X23" s="60">
        <v>3712513</v>
      </c>
      <c r="Y23" s="159">
        <v>3755997</v>
      </c>
      <c r="Z23" s="141">
        <v>101.17</v>
      </c>
      <c r="AA23" s="225">
        <v>7425025</v>
      </c>
    </row>
    <row r="24" spans="1:27" ht="12.75">
      <c r="A24" s="250" t="s">
        <v>57</v>
      </c>
      <c r="B24" s="253"/>
      <c r="C24" s="168">
        <f aca="true" t="shared" si="1" ref="C24:Y24">SUM(C15:C23)</f>
        <v>7408659971</v>
      </c>
      <c r="D24" s="168">
        <f>SUM(D15:D23)</f>
        <v>0</v>
      </c>
      <c r="E24" s="76">
        <f t="shared" si="1"/>
        <v>7515728424</v>
      </c>
      <c r="F24" s="77">
        <f t="shared" si="1"/>
        <v>7515728424</v>
      </c>
      <c r="G24" s="77">
        <f t="shared" si="1"/>
        <v>7405583833</v>
      </c>
      <c r="H24" s="77">
        <f t="shared" si="1"/>
        <v>7357797502</v>
      </c>
      <c r="I24" s="77">
        <f t="shared" si="1"/>
        <v>7330151868</v>
      </c>
      <c r="J24" s="77">
        <f t="shared" si="1"/>
        <v>7330151868</v>
      </c>
      <c r="K24" s="77">
        <f t="shared" si="1"/>
        <v>7311383339</v>
      </c>
      <c r="L24" s="77">
        <f t="shared" si="1"/>
        <v>7299957185</v>
      </c>
      <c r="M24" s="77">
        <f t="shared" si="1"/>
        <v>7299957185</v>
      </c>
      <c r="N24" s="77">
        <f t="shared" si="1"/>
        <v>7299957185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7299957185</v>
      </c>
      <c r="X24" s="77">
        <f t="shared" si="1"/>
        <v>3757864213</v>
      </c>
      <c r="Y24" s="77">
        <f t="shared" si="1"/>
        <v>3542092972</v>
      </c>
      <c r="Z24" s="212">
        <f>+IF(X24&lt;&gt;0,+(Y24/X24)*100,0)</f>
        <v>94.25814162593852</v>
      </c>
      <c r="AA24" s="79">
        <f>SUM(AA15:AA23)</f>
        <v>7515728424</v>
      </c>
    </row>
    <row r="25" spans="1:27" ht="12.75">
      <c r="A25" s="250" t="s">
        <v>159</v>
      </c>
      <c r="B25" s="251"/>
      <c r="C25" s="168">
        <f aca="true" t="shared" si="2" ref="C25:Y25">+C12+C24</f>
        <v>8040159656</v>
      </c>
      <c r="D25" s="168">
        <f>+D12+D24</f>
        <v>0</v>
      </c>
      <c r="E25" s="72">
        <f t="shared" si="2"/>
        <v>7881777031</v>
      </c>
      <c r="F25" s="73">
        <f t="shared" si="2"/>
        <v>7881777031</v>
      </c>
      <c r="G25" s="73">
        <f t="shared" si="2"/>
        <v>7992259354</v>
      </c>
      <c r="H25" s="73">
        <f t="shared" si="2"/>
        <v>8174822467</v>
      </c>
      <c r="I25" s="73">
        <f t="shared" si="2"/>
        <v>8181038627</v>
      </c>
      <c r="J25" s="73">
        <f t="shared" si="2"/>
        <v>8181038627</v>
      </c>
      <c r="K25" s="73">
        <f t="shared" si="2"/>
        <v>8151977235</v>
      </c>
      <c r="L25" s="73">
        <f t="shared" si="2"/>
        <v>8090254841</v>
      </c>
      <c r="M25" s="73">
        <f t="shared" si="2"/>
        <v>8090254841</v>
      </c>
      <c r="N25" s="73">
        <f t="shared" si="2"/>
        <v>8090254841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8090254841</v>
      </c>
      <c r="X25" s="73">
        <f t="shared" si="2"/>
        <v>3940888518</v>
      </c>
      <c r="Y25" s="73">
        <f t="shared" si="2"/>
        <v>4149366323</v>
      </c>
      <c r="Z25" s="170">
        <f>+IF(X25&lt;&gt;0,+(Y25/X25)*100,0)</f>
        <v>105.29012186078795</v>
      </c>
      <c r="AA25" s="74">
        <f>+AA12+AA24</f>
        <v>7881777031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29717492</v>
      </c>
      <c r="D30" s="155"/>
      <c r="E30" s="59">
        <v>33986639</v>
      </c>
      <c r="F30" s="60">
        <v>33986639</v>
      </c>
      <c r="G30" s="60"/>
      <c r="H30" s="60">
        <v>29685121</v>
      </c>
      <c r="I30" s="60">
        <v>29668056</v>
      </c>
      <c r="J30" s="60">
        <v>29668056</v>
      </c>
      <c r="K30" s="60">
        <v>29650377</v>
      </c>
      <c r="L30" s="60">
        <v>26874625</v>
      </c>
      <c r="M30" s="60">
        <v>26874625</v>
      </c>
      <c r="N30" s="60">
        <v>26874625</v>
      </c>
      <c r="O30" s="60"/>
      <c r="P30" s="60"/>
      <c r="Q30" s="60"/>
      <c r="R30" s="60"/>
      <c r="S30" s="60"/>
      <c r="T30" s="60"/>
      <c r="U30" s="60"/>
      <c r="V30" s="60"/>
      <c r="W30" s="60">
        <v>26874625</v>
      </c>
      <c r="X30" s="60">
        <v>16993320</v>
      </c>
      <c r="Y30" s="60">
        <v>9881305</v>
      </c>
      <c r="Z30" s="140">
        <v>58.15</v>
      </c>
      <c r="AA30" s="62">
        <v>33986639</v>
      </c>
    </row>
    <row r="31" spans="1:27" ht="12.75">
      <c r="A31" s="249" t="s">
        <v>163</v>
      </c>
      <c r="B31" s="182"/>
      <c r="C31" s="155">
        <v>18966524</v>
      </c>
      <c r="D31" s="155"/>
      <c r="E31" s="59">
        <v>16866933</v>
      </c>
      <c r="F31" s="60">
        <v>16866933</v>
      </c>
      <c r="G31" s="60">
        <v>14616846</v>
      </c>
      <c r="H31" s="60">
        <v>19787059</v>
      </c>
      <c r="I31" s="60">
        <v>20112510</v>
      </c>
      <c r="J31" s="60">
        <v>20112510</v>
      </c>
      <c r="K31" s="60">
        <v>20417905</v>
      </c>
      <c r="L31" s="60">
        <v>22475856</v>
      </c>
      <c r="M31" s="60">
        <v>22475856</v>
      </c>
      <c r="N31" s="60">
        <v>22475856</v>
      </c>
      <c r="O31" s="60"/>
      <c r="P31" s="60"/>
      <c r="Q31" s="60"/>
      <c r="R31" s="60"/>
      <c r="S31" s="60"/>
      <c r="T31" s="60"/>
      <c r="U31" s="60"/>
      <c r="V31" s="60"/>
      <c r="W31" s="60">
        <v>22475856</v>
      </c>
      <c r="X31" s="60">
        <v>8433467</v>
      </c>
      <c r="Y31" s="60">
        <v>14042389</v>
      </c>
      <c r="Z31" s="140">
        <v>166.51</v>
      </c>
      <c r="AA31" s="62">
        <v>16866933</v>
      </c>
    </row>
    <row r="32" spans="1:27" ht="12.75">
      <c r="A32" s="249" t="s">
        <v>164</v>
      </c>
      <c r="B32" s="182"/>
      <c r="C32" s="155">
        <v>703754790</v>
      </c>
      <c r="D32" s="155"/>
      <c r="E32" s="59">
        <v>240096145</v>
      </c>
      <c r="F32" s="60">
        <v>240096145</v>
      </c>
      <c r="G32" s="60">
        <v>327198973</v>
      </c>
      <c r="H32" s="60">
        <v>712757515</v>
      </c>
      <c r="I32" s="60">
        <v>696164721</v>
      </c>
      <c r="J32" s="60">
        <v>696164721</v>
      </c>
      <c r="K32" s="60">
        <v>729338289</v>
      </c>
      <c r="L32" s="60">
        <v>747751877</v>
      </c>
      <c r="M32" s="60">
        <v>747751877</v>
      </c>
      <c r="N32" s="60">
        <v>747751877</v>
      </c>
      <c r="O32" s="60"/>
      <c r="P32" s="60"/>
      <c r="Q32" s="60"/>
      <c r="R32" s="60"/>
      <c r="S32" s="60"/>
      <c r="T32" s="60"/>
      <c r="U32" s="60"/>
      <c r="V32" s="60"/>
      <c r="W32" s="60">
        <v>747751877</v>
      </c>
      <c r="X32" s="60">
        <v>120048073</v>
      </c>
      <c r="Y32" s="60">
        <v>627703804</v>
      </c>
      <c r="Z32" s="140">
        <v>522.88</v>
      </c>
      <c r="AA32" s="62">
        <v>240096145</v>
      </c>
    </row>
    <row r="33" spans="1:27" ht="12.75">
      <c r="A33" s="249" t="s">
        <v>165</v>
      </c>
      <c r="B33" s="182"/>
      <c r="C33" s="155">
        <v>39290368</v>
      </c>
      <c r="D33" s="155"/>
      <c r="E33" s="59">
        <v>6690790</v>
      </c>
      <c r="F33" s="60">
        <v>6690790</v>
      </c>
      <c r="G33" s="60">
        <v>35492139</v>
      </c>
      <c r="H33" s="60">
        <v>7997613</v>
      </c>
      <c r="I33" s="60">
        <v>7997613</v>
      </c>
      <c r="J33" s="60">
        <v>7997613</v>
      </c>
      <c r="K33" s="60">
        <v>7997613</v>
      </c>
      <c r="L33" s="60">
        <v>7997613</v>
      </c>
      <c r="M33" s="60">
        <v>7997613</v>
      </c>
      <c r="N33" s="60">
        <v>7997613</v>
      </c>
      <c r="O33" s="60"/>
      <c r="P33" s="60"/>
      <c r="Q33" s="60"/>
      <c r="R33" s="60"/>
      <c r="S33" s="60"/>
      <c r="T33" s="60"/>
      <c r="U33" s="60"/>
      <c r="V33" s="60"/>
      <c r="W33" s="60">
        <v>7997613</v>
      </c>
      <c r="X33" s="60">
        <v>3345395</v>
      </c>
      <c r="Y33" s="60">
        <v>4652218</v>
      </c>
      <c r="Z33" s="140">
        <v>139.06</v>
      </c>
      <c r="AA33" s="62">
        <v>6690790</v>
      </c>
    </row>
    <row r="34" spans="1:27" ht="12.75">
      <c r="A34" s="250" t="s">
        <v>58</v>
      </c>
      <c r="B34" s="251"/>
      <c r="C34" s="168">
        <f aca="true" t="shared" si="3" ref="C34:Y34">SUM(C29:C33)</f>
        <v>791729174</v>
      </c>
      <c r="D34" s="168">
        <f>SUM(D29:D33)</f>
        <v>0</v>
      </c>
      <c r="E34" s="72">
        <f t="shared" si="3"/>
        <v>297640507</v>
      </c>
      <c r="F34" s="73">
        <f t="shared" si="3"/>
        <v>297640507</v>
      </c>
      <c r="G34" s="73">
        <f t="shared" si="3"/>
        <v>377307958</v>
      </c>
      <c r="H34" s="73">
        <f t="shared" si="3"/>
        <v>770227308</v>
      </c>
      <c r="I34" s="73">
        <f t="shared" si="3"/>
        <v>753942900</v>
      </c>
      <c r="J34" s="73">
        <f t="shared" si="3"/>
        <v>753942900</v>
      </c>
      <c r="K34" s="73">
        <f t="shared" si="3"/>
        <v>787404184</v>
      </c>
      <c r="L34" s="73">
        <f t="shared" si="3"/>
        <v>805099971</v>
      </c>
      <c r="M34" s="73">
        <f t="shared" si="3"/>
        <v>805099971</v>
      </c>
      <c r="N34" s="73">
        <f t="shared" si="3"/>
        <v>805099971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805099971</v>
      </c>
      <c r="X34" s="73">
        <f t="shared" si="3"/>
        <v>148820255</v>
      </c>
      <c r="Y34" s="73">
        <f t="shared" si="3"/>
        <v>656279716</v>
      </c>
      <c r="Z34" s="170">
        <f>+IF(X34&lt;&gt;0,+(Y34/X34)*100,0)</f>
        <v>440.9881679076547</v>
      </c>
      <c r="AA34" s="74">
        <f>SUM(AA29:AA33)</f>
        <v>297640507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402594936</v>
      </c>
      <c r="D37" s="155"/>
      <c r="E37" s="59">
        <v>373940678</v>
      </c>
      <c r="F37" s="60">
        <v>373940678</v>
      </c>
      <c r="G37" s="60">
        <v>477271780</v>
      </c>
      <c r="H37" s="60">
        <v>403117812</v>
      </c>
      <c r="I37" s="60">
        <v>405285716</v>
      </c>
      <c r="J37" s="60">
        <v>405285716</v>
      </c>
      <c r="K37" s="60">
        <v>409234234</v>
      </c>
      <c r="L37" s="60">
        <v>414922726</v>
      </c>
      <c r="M37" s="60">
        <v>414922726</v>
      </c>
      <c r="N37" s="60">
        <v>414922726</v>
      </c>
      <c r="O37" s="60"/>
      <c r="P37" s="60"/>
      <c r="Q37" s="60"/>
      <c r="R37" s="60"/>
      <c r="S37" s="60"/>
      <c r="T37" s="60"/>
      <c r="U37" s="60"/>
      <c r="V37" s="60"/>
      <c r="W37" s="60">
        <v>414922726</v>
      </c>
      <c r="X37" s="60">
        <v>186970339</v>
      </c>
      <c r="Y37" s="60">
        <v>227952387</v>
      </c>
      <c r="Z37" s="140">
        <v>121.92</v>
      </c>
      <c r="AA37" s="62">
        <v>373940678</v>
      </c>
    </row>
    <row r="38" spans="1:27" ht="12.75">
      <c r="A38" s="249" t="s">
        <v>165</v>
      </c>
      <c r="B38" s="182"/>
      <c r="C38" s="155">
        <v>145207202</v>
      </c>
      <c r="D38" s="155"/>
      <c r="E38" s="59">
        <v>160979655</v>
      </c>
      <c r="F38" s="60">
        <v>160979655</v>
      </c>
      <c r="G38" s="60">
        <v>134384562</v>
      </c>
      <c r="H38" s="60">
        <v>176499957</v>
      </c>
      <c r="I38" s="60">
        <v>176499957</v>
      </c>
      <c r="J38" s="60">
        <v>176499957</v>
      </c>
      <c r="K38" s="60">
        <v>176499957</v>
      </c>
      <c r="L38" s="60">
        <v>176499957</v>
      </c>
      <c r="M38" s="60">
        <v>176499957</v>
      </c>
      <c r="N38" s="60">
        <v>176499957</v>
      </c>
      <c r="O38" s="60"/>
      <c r="P38" s="60"/>
      <c r="Q38" s="60"/>
      <c r="R38" s="60"/>
      <c r="S38" s="60"/>
      <c r="T38" s="60"/>
      <c r="U38" s="60"/>
      <c r="V38" s="60"/>
      <c r="W38" s="60">
        <v>176499957</v>
      </c>
      <c r="X38" s="60">
        <v>80489828</v>
      </c>
      <c r="Y38" s="60">
        <v>96010129</v>
      </c>
      <c r="Z38" s="140">
        <v>119.28</v>
      </c>
      <c r="AA38" s="62">
        <v>160979655</v>
      </c>
    </row>
    <row r="39" spans="1:27" ht="12.75">
      <c r="A39" s="250" t="s">
        <v>59</v>
      </c>
      <c r="B39" s="253"/>
      <c r="C39" s="168">
        <f aca="true" t="shared" si="4" ref="C39:Y39">SUM(C37:C38)</f>
        <v>547802138</v>
      </c>
      <c r="D39" s="168">
        <f>SUM(D37:D38)</f>
        <v>0</v>
      </c>
      <c r="E39" s="76">
        <f t="shared" si="4"/>
        <v>534920333</v>
      </c>
      <c r="F39" s="77">
        <f t="shared" si="4"/>
        <v>534920333</v>
      </c>
      <c r="G39" s="77">
        <f t="shared" si="4"/>
        <v>611656342</v>
      </c>
      <c r="H39" s="77">
        <f t="shared" si="4"/>
        <v>579617769</v>
      </c>
      <c r="I39" s="77">
        <f t="shared" si="4"/>
        <v>581785673</v>
      </c>
      <c r="J39" s="77">
        <f t="shared" si="4"/>
        <v>581785673</v>
      </c>
      <c r="K39" s="77">
        <f t="shared" si="4"/>
        <v>585734191</v>
      </c>
      <c r="L39" s="77">
        <f t="shared" si="4"/>
        <v>591422683</v>
      </c>
      <c r="M39" s="77">
        <f t="shared" si="4"/>
        <v>591422683</v>
      </c>
      <c r="N39" s="77">
        <f t="shared" si="4"/>
        <v>591422683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591422683</v>
      </c>
      <c r="X39" s="77">
        <f t="shared" si="4"/>
        <v>267460167</v>
      </c>
      <c r="Y39" s="77">
        <f t="shared" si="4"/>
        <v>323962516</v>
      </c>
      <c r="Z39" s="212">
        <f>+IF(X39&lt;&gt;0,+(Y39/X39)*100,0)</f>
        <v>121.12551922544787</v>
      </c>
      <c r="AA39" s="79">
        <f>SUM(AA37:AA38)</f>
        <v>534920333</v>
      </c>
    </row>
    <row r="40" spans="1:27" ht="12.75">
      <c r="A40" s="250" t="s">
        <v>167</v>
      </c>
      <c r="B40" s="251"/>
      <c r="C40" s="168">
        <f aca="true" t="shared" si="5" ref="C40:Y40">+C34+C39</f>
        <v>1339531312</v>
      </c>
      <c r="D40" s="168">
        <f>+D34+D39</f>
        <v>0</v>
      </c>
      <c r="E40" s="72">
        <f t="shared" si="5"/>
        <v>832560840</v>
      </c>
      <c r="F40" s="73">
        <f t="shared" si="5"/>
        <v>832560840</v>
      </c>
      <c r="G40" s="73">
        <f t="shared" si="5"/>
        <v>988964300</v>
      </c>
      <c r="H40" s="73">
        <f t="shared" si="5"/>
        <v>1349845077</v>
      </c>
      <c r="I40" s="73">
        <f t="shared" si="5"/>
        <v>1335728573</v>
      </c>
      <c r="J40" s="73">
        <f t="shared" si="5"/>
        <v>1335728573</v>
      </c>
      <c r="K40" s="73">
        <f t="shared" si="5"/>
        <v>1373138375</v>
      </c>
      <c r="L40" s="73">
        <f t="shared" si="5"/>
        <v>1396522654</v>
      </c>
      <c r="M40" s="73">
        <f t="shared" si="5"/>
        <v>1396522654</v>
      </c>
      <c r="N40" s="73">
        <f t="shared" si="5"/>
        <v>1396522654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1396522654</v>
      </c>
      <c r="X40" s="73">
        <f t="shared" si="5"/>
        <v>416280422</v>
      </c>
      <c r="Y40" s="73">
        <f t="shared" si="5"/>
        <v>980242232</v>
      </c>
      <c r="Z40" s="170">
        <f>+IF(X40&lt;&gt;0,+(Y40/X40)*100,0)</f>
        <v>235.47641930659907</v>
      </c>
      <c r="AA40" s="74">
        <f>+AA34+AA39</f>
        <v>832560840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6700628344</v>
      </c>
      <c r="D42" s="257">
        <f>+D25-D40</f>
        <v>0</v>
      </c>
      <c r="E42" s="258">
        <f t="shared" si="6"/>
        <v>7049216191</v>
      </c>
      <c r="F42" s="259">
        <f t="shared" si="6"/>
        <v>7049216191</v>
      </c>
      <c r="G42" s="259">
        <f t="shared" si="6"/>
        <v>7003295054</v>
      </c>
      <c r="H42" s="259">
        <f t="shared" si="6"/>
        <v>6824977390</v>
      </c>
      <c r="I42" s="259">
        <f t="shared" si="6"/>
        <v>6845310054</v>
      </c>
      <c r="J42" s="259">
        <f t="shared" si="6"/>
        <v>6845310054</v>
      </c>
      <c r="K42" s="259">
        <f t="shared" si="6"/>
        <v>6778838860</v>
      </c>
      <c r="L42" s="259">
        <f t="shared" si="6"/>
        <v>6693732187</v>
      </c>
      <c r="M42" s="259">
        <f t="shared" si="6"/>
        <v>6693732187</v>
      </c>
      <c r="N42" s="259">
        <f t="shared" si="6"/>
        <v>6693732187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6693732187</v>
      </c>
      <c r="X42" s="259">
        <f t="shared" si="6"/>
        <v>3524608096</v>
      </c>
      <c r="Y42" s="259">
        <f t="shared" si="6"/>
        <v>3169124091</v>
      </c>
      <c r="Z42" s="260">
        <f>+IF(X42&lt;&gt;0,+(Y42/X42)*100,0)</f>
        <v>89.91422605527602</v>
      </c>
      <c r="AA42" s="261">
        <f>+AA25-AA40</f>
        <v>7049216191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6674079215</v>
      </c>
      <c r="D45" s="155"/>
      <c r="E45" s="59">
        <v>7046944904</v>
      </c>
      <c r="F45" s="60">
        <v>7046944904</v>
      </c>
      <c r="G45" s="60">
        <v>6977792134</v>
      </c>
      <c r="H45" s="60">
        <v>6798291767</v>
      </c>
      <c r="I45" s="60">
        <v>6818494804</v>
      </c>
      <c r="J45" s="60">
        <v>6818494804</v>
      </c>
      <c r="K45" s="60">
        <v>6752114700</v>
      </c>
      <c r="L45" s="60">
        <v>6666582335</v>
      </c>
      <c r="M45" s="60">
        <v>6666582335</v>
      </c>
      <c r="N45" s="60">
        <v>6666582335</v>
      </c>
      <c r="O45" s="60"/>
      <c r="P45" s="60"/>
      <c r="Q45" s="60"/>
      <c r="R45" s="60"/>
      <c r="S45" s="60"/>
      <c r="T45" s="60"/>
      <c r="U45" s="60"/>
      <c r="V45" s="60"/>
      <c r="W45" s="60">
        <v>6666582335</v>
      </c>
      <c r="X45" s="60">
        <v>3523472452</v>
      </c>
      <c r="Y45" s="60">
        <v>3143109883</v>
      </c>
      <c r="Z45" s="139">
        <v>89.2</v>
      </c>
      <c r="AA45" s="62">
        <v>7046944904</v>
      </c>
    </row>
    <row r="46" spans="1:27" ht="12.75">
      <c r="A46" s="249" t="s">
        <v>171</v>
      </c>
      <c r="B46" s="182"/>
      <c r="C46" s="155">
        <v>26549129</v>
      </c>
      <c r="D46" s="155"/>
      <c r="E46" s="59">
        <v>2271287</v>
      </c>
      <c r="F46" s="60">
        <v>2271287</v>
      </c>
      <c r="G46" s="60">
        <v>25502920</v>
      </c>
      <c r="H46" s="60">
        <v>26685623</v>
      </c>
      <c r="I46" s="60">
        <v>26815250</v>
      </c>
      <c r="J46" s="60">
        <v>26815250</v>
      </c>
      <c r="K46" s="60">
        <v>26724160</v>
      </c>
      <c r="L46" s="60">
        <v>27149852</v>
      </c>
      <c r="M46" s="60">
        <v>27149852</v>
      </c>
      <c r="N46" s="60">
        <v>27149852</v>
      </c>
      <c r="O46" s="60"/>
      <c r="P46" s="60"/>
      <c r="Q46" s="60"/>
      <c r="R46" s="60"/>
      <c r="S46" s="60"/>
      <c r="T46" s="60"/>
      <c r="U46" s="60"/>
      <c r="V46" s="60"/>
      <c r="W46" s="60">
        <v>27149852</v>
      </c>
      <c r="X46" s="60">
        <v>1135644</v>
      </c>
      <c r="Y46" s="60">
        <v>26014208</v>
      </c>
      <c r="Z46" s="139">
        <v>2290.7</v>
      </c>
      <c r="AA46" s="62">
        <v>2271287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6700628344</v>
      </c>
      <c r="D48" s="217">
        <f>SUM(D45:D47)</f>
        <v>0</v>
      </c>
      <c r="E48" s="264">
        <f t="shared" si="7"/>
        <v>7049216191</v>
      </c>
      <c r="F48" s="219">
        <f t="shared" si="7"/>
        <v>7049216191</v>
      </c>
      <c r="G48" s="219">
        <f t="shared" si="7"/>
        <v>7003295054</v>
      </c>
      <c r="H48" s="219">
        <f t="shared" si="7"/>
        <v>6824977390</v>
      </c>
      <c r="I48" s="219">
        <f t="shared" si="7"/>
        <v>6845310054</v>
      </c>
      <c r="J48" s="219">
        <f t="shared" si="7"/>
        <v>6845310054</v>
      </c>
      <c r="K48" s="219">
        <f t="shared" si="7"/>
        <v>6778838860</v>
      </c>
      <c r="L48" s="219">
        <f t="shared" si="7"/>
        <v>6693732187</v>
      </c>
      <c r="M48" s="219">
        <f t="shared" si="7"/>
        <v>6693732187</v>
      </c>
      <c r="N48" s="219">
        <f t="shared" si="7"/>
        <v>6693732187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6693732187</v>
      </c>
      <c r="X48" s="219">
        <f t="shared" si="7"/>
        <v>3524608096</v>
      </c>
      <c r="Y48" s="219">
        <f t="shared" si="7"/>
        <v>3169124091</v>
      </c>
      <c r="Z48" s="265">
        <f>+IF(X48&lt;&gt;0,+(Y48/X48)*100,0)</f>
        <v>89.91422605527602</v>
      </c>
      <c r="AA48" s="232">
        <f>SUM(AA45:AA47)</f>
        <v>7049216191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217734684</v>
      </c>
      <c r="D6" s="155"/>
      <c r="E6" s="59">
        <v>233985377</v>
      </c>
      <c r="F6" s="60">
        <v>233985377</v>
      </c>
      <c r="G6" s="60">
        <v>14613416</v>
      </c>
      <c r="H6" s="60">
        <v>16202946</v>
      </c>
      <c r="I6" s="60">
        <v>18667167</v>
      </c>
      <c r="J6" s="60">
        <v>49483529</v>
      </c>
      <c r="K6" s="60">
        <v>22077142</v>
      </c>
      <c r="L6" s="60">
        <v>18197271</v>
      </c>
      <c r="M6" s="60">
        <v>17667633</v>
      </c>
      <c r="N6" s="60">
        <v>57942046</v>
      </c>
      <c r="O6" s="60"/>
      <c r="P6" s="60"/>
      <c r="Q6" s="60"/>
      <c r="R6" s="60"/>
      <c r="S6" s="60"/>
      <c r="T6" s="60"/>
      <c r="U6" s="60"/>
      <c r="V6" s="60"/>
      <c r="W6" s="60">
        <v>107425575</v>
      </c>
      <c r="X6" s="60">
        <v>116412198</v>
      </c>
      <c r="Y6" s="60">
        <v>-8986623</v>
      </c>
      <c r="Z6" s="140">
        <v>-7.72</v>
      </c>
      <c r="AA6" s="62">
        <v>233985377</v>
      </c>
    </row>
    <row r="7" spans="1:27" ht="12.75">
      <c r="A7" s="249" t="s">
        <v>32</v>
      </c>
      <c r="B7" s="182"/>
      <c r="C7" s="155">
        <v>809936419</v>
      </c>
      <c r="D7" s="155"/>
      <c r="E7" s="59">
        <v>859570270</v>
      </c>
      <c r="F7" s="60">
        <v>859570270</v>
      </c>
      <c r="G7" s="60">
        <v>60156236</v>
      </c>
      <c r="H7" s="60">
        <v>76111019</v>
      </c>
      <c r="I7" s="60">
        <v>84264643</v>
      </c>
      <c r="J7" s="60">
        <v>220531898</v>
      </c>
      <c r="K7" s="60">
        <v>59850527</v>
      </c>
      <c r="L7" s="60">
        <v>51387504</v>
      </c>
      <c r="M7" s="60">
        <v>50031402</v>
      </c>
      <c r="N7" s="60">
        <v>161269433</v>
      </c>
      <c r="O7" s="60"/>
      <c r="P7" s="60"/>
      <c r="Q7" s="60"/>
      <c r="R7" s="60"/>
      <c r="S7" s="60"/>
      <c r="T7" s="60"/>
      <c r="U7" s="60"/>
      <c r="V7" s="60"/>
      <c r="W7" s="60">
        <v>381801331</v>
      </c>
      <c r="X7" s="60">
        <v>427727502</v>
      </c>
      <c r="Y7" s="60">
        <v>-45926171</v>
      </c>
      <c r="Z7" s="140">
        <v>-10.74</v>
      </c>
      <c r="AA7" s="62">
        <v>859570270</v>
      </c>
    </row>
    <row r="8" spans="1:27" ht="12.75">
      <c r="A8" s="249" t="s">
        <v>178</v>
      </c>
      <c r="B8" s="182"/>
      <c r="C8" s="155">
        <v>31845662</v>
      </c>
      <c r="D8" s="155"/>
      <c r="E8" s="59">
        <v>37515828</v>
      </c>
      <c r="F8" s="60">
        <v>37515828</v>
      </c>
      <c r="G8" s="60">
        <v>7867720</v>
      </c>
      <c r="H8" s="60">
        <v>6768089</v>
      </c>
      <c r="I8" s="60">
        <v>5437187</v>
      </c>
      <c r="J8" s="60">
        <v>20072996</v>
      </c>
      <c r="K8" s="60">
        <v>4812028</v>
      </c>
      <c r="L8" s="60">
        <v>11062334</v>
      </c>
      <c r="M8" s="60">
        <v>14135318</v>
      </c>
      <c r="N8" s="60">
        <v>30009680</v>
      </c>
      <c r="O8" s="60"/>
      <c r="P8" s="60"/>
      <c r="Q8" s="60"/>
      <c r="R8" s="60"/>
      <c r="S8" s="60"/>
      <c r="T8" s="60"/>
      <c r="U8" s="60"/>
      <c r="V8" s="60"/>
      <c r="W8" s="60">
        <v>50082676</v>
      </c>
      <c r="X8" s="60">
        <v>18442674</v>
      </c>
      <c r="Y8" s="60">
        <v>31640002</v>
      </c>
      <c r="Z8" s="140">
        <v>171.56</v>
      </c>
      <c r="AA8" s="62">
        <v>37515828</v>
      </c>
    </row>
    <row r="9" spans="1:27" ht="12.75">
      <c r="A9" s="249" t="s">
        <v>179</v>
      </c>
      <c r="B9" s="182"/>
      <c r="C9" s="155">
        <v>571242725</v>
      </c>
      <c r="D9" s="155"/>
      <c r="E9" s="59">
        <v>384734000</v>
      </c>
      <c r="F9" s="60">
        <v>384734000</v>
      </c>
      <c r="G9" s="60">
        <v>114466725</v>
      </c>
      <c r="H9" s="60">
        <v>13713725</v>
      </c>
      <c r="I9" s="60">
        <v>16572550</v>
      </c>
      <c r="J9" s="60">
        <v>144753000</v>
      </c>
      <c r="K9" s="60">
        <v>13734000</v>
      </c>
      <c r="L9" s="60">
        <v>1913093</v>
      </c>
      <c r="M9" s="60">
        <v>121303000</v>
      </c>
      <c r="N9" s="60">
        <v>136950093</v>
      </c>
      <c r="O9" s="60"/>
      <c r="P9" s="60"/>
      <c r="Q9" s="60"/>
      <c r="R9" s="60"/>
      <c r="S9" s="60"/>
      <c r="T9" s="60"/>
      <c r="U9" s="60"/>
      <c r="V9" s="60"/>
      <c r="W9" s="60">
        <v>281703093</v>
      </c>
      <c r="X9" s="60">
        <v>336289000</v>
      </c>
      <c r="Y9" s="60">
        <v>-54585907</v>
      </c>
      <c r="Z9" s="140">
        <v>-16.23</v>
      </c>
      <c r="AA9" s="62">
        <v>384734000</v>
      </c>
    </row>
    <row r="10" spans="1:27" ht="12.75">
      <c r="A10" s="249" t="s">
        <v>180</v>
      </c>
      <c r="B10" s="182"/>
      <c r="C10" s="155"/>
      <c r="D10" s="155"/>
      <c r="E10" s="59">
        <v>162425496</v>
      </c>
      <c r="F10" s="60">
        <v>162425496</v>
      </c>
      <c r="G10" s="60">
        <v>39000000</v>
      </c>
      <c r="H10" s="60"/>
      <c r="I10" s="60"/>
      <c r="J10" s="60">
        <v>39000000</v>
      </c>
      <c r="K10" s="60">
        <v>25572771</v>
      </c>
      <c r="L10" s="60"/>
      <c r="M10" s="60">
        <v>2616500</v>
      </c>
      <c r="N10" s="60">
        <v>28189271</v>
      </c>
      <c r="O10" s="60"/>
      <c r="P10" s="60"/>
      <c r="Q10" s="60"/>
      <c r="R10" s="60"/>
      <c r="S10" s="60"/>
      <c r="T10" s="60"/>
      <c r="U10" s="60"/>
      <c r="V10" s="60"/>
      <c r="W10" s="60">
        <v>67189271</v>
      </c>
      <c r="X10" s="60">
        <v>88712748</v>
      </c>
      <c r="Y10" s="60">
        <v>-21523477</v>
      </c>
      <c r="Z10" s="140">
        <v>-24.26</v>
      </c>
      <c r="AA10" s="62">
        <v>162425496</v>
      </c>
    </row>
    <row r="11" spans="1:27" ht="12.75">
      <c r="A11" s="249" t="s">
        <v>181</v>
      </c>
      <c r="B11" s="182"/>
      <c r="C11" s="155">
        <v>15420561</v>
      </c>
      <c r="D11" s="155"/>
      <c r="E11" s="59">
        <v>9327972</v>
      </c>
      <c r="F11" s="60">
        <v>9327972</v>
      </c>
      <c r="G11" s="60">
        <v>710590</v>
      </c>
      <c r="H11" s="60">
        <v>1303873</v>
      </c>
      <c r="I11" s="60">
        <v>825437</v>
      </c>
      <c r="J11" s="60">
        <v>2839900</v>
      </c>
      <c r="K11" s="60">
        <v>1049894</v>
      </c>
      <c r="L11" s="60">
        <v>1879089</v>
      </c>
      <c r="M11" s="60">
        <v>1677308</v>
      </c>
      <c r="N11" s="60">
        <v>4606291</v>
      </c>
      <c r="O11" s="60"/>
      <c r="P11" s="60"/>
      <c r="Q11" s="60"/>
      <c r="R11" s="60"/>
      <c r="S11" s="60"/>
      <c r="T11" s="60"/>
      <c r="U11" s="60"/>
      <c r="V11" s="60"/>
      <c r="W11" s="60">
        <v>7446191</v>
      </c>
      <c r="X11" s="60">
        <v>4663986</v>
      </c>
      <c r="Y11" s="60">
        <v>2782205</v>
      </c>
      <c r="Z11" s="140">
        <v>59.65</v>
      </c>
      <c r="AA11" s="62">
        <v>9327972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-1363974550</v>
      </c>
      <c r="D14" s="155"/>
      <c r="E14" s="59">
        <v>-1492315074</v>
      </c>
      <c r="F14" s="60">
        <v>-1492315074</v>
      </c>
      <c r="G14" s="60">
        <v>-202445241</v>
      </c>
      <c r="H14" s="60">
        <v>-119132755</v>
      </c>
      <c r="I14" s="60">
        <v>-90589558</v>
      </c>
      <c r="J14" s="60">
        <v>-412167554</v>
      </c>
      <c r="K14" s="60">
        <v>-119784960</v>
      </c>
      <c r="L14" s="60">
        <v>-102292694</v>
      </c>
      <c r="M14" s="60">
        <v>-123709456</v>
      </c>
      <c r="N14" s="60">
        <v>-345787110</v>
      </c>
      <c r="O14" s="60"/>
      <c r="P14" s="60"/>
      <c r="Q14" s="60"/>
      <c r="R14" s="60"/>
      <c r="S14" s="60"/>
      <c r="T14" s="60"/>
      <c r="U14" s="60"/>
      <c r="V14" s="60"/>
      <c r="W14" s="60">
        <v>-757954664</v>
      </c>
      <c r="X14" s="60">
        <v>-719164698</v>
      </c>
      <c r="Y14" s="60">
        <v>-38789966</v>
      </c>
      <c r="Z14" s="140">
        <v>5.39</v>
      </c>
      <c r="AA14" s="62">
        <v>-1492315074</v>
      </c>
    </row>
    <row r="15" spans="1:27" ht="12.75">
      <c r="A15" s="249" t="s">
        <v>40</v>
      </c>
      <c r="B15" s="182"/>
      <c r="C15" s="155">
        <v>-49571016</v>
      </c>
      <c r="D15" s="155"/>
      <c r="E15" s="59">
        <v>-43979400</v>
      </c>
      <c r="F15" s="60">
        <v>-43979400</v>
      </c>
      <c r="G15" s="60">
        <v>-3874560</v>
      </c>
      <c r="H15" s="60">
        <v>-3811978</v>
      </c>
      <c r="I15" s="60">
        <v>-3532218</v>
      </c>
      <c r="J15" s="60">
        <v>-11218756</v>
      </c>
      <c r="K15" s="60">
        <v>-3958146</v>
      </c>
      <c r="L15" s="60">
        <v>-1743051</v>
      </c>
      <c r="M15" s="60">
        <v>-2408030</v>
      </c>
      <c r="N15" s="60">
        <v>-8109227</v>
      </c>
      <c r="O15" s="60"/>
      <c r="P15" s="60"/>
      <c r="Q15" s="60"/>
      <c r="R15" s="60"/>
      <c r="S15" s="60"/>
      <c r="T15" s="60"/>
      <c r="U15" s="60"/>
      <c r="V15" s="60"/>
      <c r="W15" s="60">
        <v>-19327983</v>
      </c>
      <c r="X15" s="60">
        <v>-21989700</v>
      </c>
      <c r="Y15" s="60">
        <v>2661717</v>
      </c>
      <c r="Z15" s="140">
        <v>-12.1</v>
      </c>
      <c r="AA15" s="62">
        <v>-43979400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232634485</v>
      </c>
      <c r="D17" s="168">
        <f t="shared" si="0"/>
        <v>0</v>
      </c>
      <c r="E17" s="72">
        <f t="shared" si="0"/>
        <v>151264469</v>
      </c>
      <c r="F17" s="73">
        <f t="shared" si="0"/>
        <v>151264469</v>
      </c>
      <c r="G17" s="73">
        <f t="shared" si="0"/>
        <v>30494886</v>
      </c>
      <c r="H17" s="73">
        <f t="shared" si="0"/>
        <v>-8845081</v>
      </c>
      <c r="I17" s="73">
        <f t="shared" si="0"/>
        <v>31645208</v>
      </c>
      <c r="J17" s="73">
        <f t="shared" si="0"/>
        <v>53295013</v>
      </c>
      <c r="K17" s="73">
        <f t="shared" si="0"/>
        <v>3353256</v>
      </c>
      <c r="L17" s="73">
        <f t="shared" si="0"/>
        <v>-19596454</v>
      </c>
      <c r="M17" s="73">
        <f t="shared" si="0"/>
        <v>81313675</v>
      </c>
      <c r="N17" s="73">
        <f t="shared" si="0"/>
        <v>65070477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118365490</v>
      </c>
      <c r="X17" s="73">
        <f t="shared" si="0"/>
        <v>251093710</v>
      </c>
      <c r="Y17" s="73">
        <f t="shared" si="0"/>
        <v>-132728220</v>
      </c>
      <c r="Z17" s="170">
        <f>+IF(X17&lt;&gt;0,+(Y17/X17)*100,0)</f>
        <v>-52.86003380968802</v>
      </c>
      <c r="AA17" s="74">
        <f>SUM(AA6:AA16)</f>
        <v>151264469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21200000</v>
      </c>
      <c r="F21" s="60">
        <v>21200000</v>
      </c>
      <c r="G21" s="159"/>
      <c r="H21" s="159"/>
      <c r="I21" s="159"/>
      <c r="J21" s="60"/>
      <c r="K21" s="159"/>
      <c r="L21" s="159"/>
      <c r="M21" s="60">
        <v>2454887</v>
      </c>
      <c r="N21" s="159">
        <v>2454887</v>
      </c>
      <c r="O21" s="159"/>
      <c r="P21" s="159"/>
      <c r="Q21" s="60"/>
      <c r="R21" s="159"/>
      <c r="S21" s="159"/>
      <c r="T21" s="60"/>
      <c r="U21" s="159"/>
      <c r="V21" s="159"/>
      <c r="W21" s="159">
        <v>2454887</v>
      </c>
      <c r="X21" s="60">
        <v>9562506</v>
      </c>
      <c r="Y21" s="159">
        <v>-7107619</v>
      </c>
      <c r="Z21" s="141">
        <v>-74.33</v>
      </c>
      <c r="AA21" s="225">
        <v>21200000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33125016</v>
      </c>
      <c r="F23" s="60">
        <v>33125016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16562508</v>
      </c>
      <c r="Y23" s="159">
        <v>-16562508</v>
      </c>
      <c r="Z23" s="141">
        <v>-100</v>
      </c>
      <c r="AA23" s="225">
        <v>33125016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-178368024</v>
      </c>
      <c r="D26" s="155"/>
      <c r="E26" s="59">
        <v>-205575504</v>
      </c>
      <c r="F26" s="60">
        <v>-205575504</v>
      </c>
      <c r="G26" s="60">
        <v>-3435761</v>
      </c>
      <c r="H26" s="60">
        <v>-10347571</v>
      </c>
      <c r="I26" s="60">
        <v>-2174004</v>
      </c>
      <c r="J26" s="60">
        <v>-15957336</v>
      </c>
      <c r="K26" s="60">
        <v>-12590467</v>
      </c>
      <c r="L26" s="60">
        <v>-13329642</v>
      </c>
      <c r="M26" s="60">
        <v>-21170868</v>
      </c>
      <c r="N26" s="60">
        <v>-47090977</v>
      </c>
      <c r="O26" s="60"/>
      <c r="P26" s="60"/>
      <c r="Q26" s="60"/>
      <c r="R26" s="60"/>
      <c r="S26" s="60"/>
      <c r="T26" s="60"/>
      <c r="U26" s="60"/>
      <c r="V26" s="60"/>
      <c r="W26" s="60">
        <v>-63048313</v>
      </c>
      <c r="X26" s="60">
        <v>-110287752</v>
      </c>
      <c r="Y26" s="60">
        <v>47239439</v>
      </c>
      <c r="Z26" s="140">
        <v>-42.83</v>
      </c>
      <c r="AA26" s="62">
        <v>-205575504</v>
      </c>
    </row>
    <row r="27" spans="1:27" ht="12.75">
      <c r="A27" s="250" t="s">
        <v>192</v>
      </c>
      <c r="B27" s="251"/>
      <c r="C27" s="168">
        <f aca="true" t="shared" si="1" ref="C27:Y27">SUM(C21:C26)</f>
        <v>-178368024</v>
      </c>
      <c r="D27" s="168">
        <f>SUM(D21:D26)</f>
        <v>0</v>
      </c>
      <c r="E27" s="72">
        <f t="shared" si="1"/>
        <v>-151250488</v>
      </c>
      <c r="F27" s="73">
        <f t="shared" si="1"/>
        <v>-151250488</v>
      </c>
      <c r="G27" s="73">
        <f t="shared" si="1"/>
        <v>-3435761</v>
      </c>
      <c r="H27" s="73">
        <f t="shared" si="1"/>
        <v>-10347571</v>
      </c>
      <c r="I27" s="73">
        <f t="shared" si="1"/>
        <v>-2174004</v>
      </c>
      <c r="J27" s="73">
        <f t="shared" si="1"/>
        <v>-15957336</v>
      </c>
      <c r="K27" s="73">
        <f t="shared" si="1"/>
        <v>-12590467</v>
      </c>
      <c r="L27" s="73">
        <f t="shared" si="1"/>
        <v>-13329642</v>
      </c>
      <c r="M27" s="73">
        <f t="shared" si="1"/>
        <v>-18715981</v>
      </c>
      <c r="N27" s="73">
        <f t="shared" si="1"/>
        <v>-44636090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-60593426</v>
      </c>
      <c r="X27" s="73">
        <f t="shared" si="1"/>
        <v>-84162738</v>
      </c>
      <c r="Y27" s="73">
        <f t="shared" si="1"/>
        <v>23569312</v>
      </c>
      <c r="Z27" s="170">
        <f>+IF(X27&lt;&gt;0,+(Y27/X27)*100,0)</f>
        <v>-28.004450140393484</v>
      </c>
      <c r="AA27" s="74">
        <f>SUM(AA21:AA26)</f>
        <v>-151250488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-47309349</v>
      </c>
      <c r="D35" s="155"/>
      <c r="E35" s="59">
        <v>-32000004</v>
      </c>
      <c r="F35" s="60">
        <v>-32000004</v>
      </c>
      <c r="G35" s="60"/>
      <c r="H35" s="60">
        <v>-522876</v>
      </c>
      <c r="I35" s="60">
        <v>-2118468</v>
      </c>
      <c r="J35" s="60">
        <v>-2641344</v>
      </c>
      <c r="K35" s="60">
        <v>-3931000</v>
      </c>
      <c r="L35" s="60">
        <v>-2913000</v>
      </c>
      <c r="M35" s="60">
        <v>-18109772</v>
      </c>
      <c r="N35" s="60">
        <v>-24953772</v>
      </c>
      <c r="O35" s="60"/>
      <c r="P35" s="60"/>
      <c r="Q35" s="60"/>
      <c r="R35" s="60"/>
      <c r="S35" s="60"/>
      <c r="T35" s="60"/>
      <c r="U35" s="60"/>
      <c r="V35" s="60"/>
      <c r="W35" s="60">
        <v>-27595116</v>
      </c>
      <c r="X35" s="60">
        <v>-16000002</v>
      </c>
      <c r="Y35" s="60">
        <v>-11595114</v>
      </c>
      <c r="Z35" s="140">
        <v>72.47</v>
      </c>
      <c r="AA35" s="62">
        <v>-32000004</v>
      </c>
    </row>
    <row r="36" spans="1:27" ht="12.75">
      <c r="A36" s="250" t="s">
        <v>198</v>
      </c>
      <c r="B36" s="251"/>
      <c r="C36" s="168">
        <f aca="true" t="shared" si="2" ref="C36:Y36">SUM(C31:C35)</f>
        <v>-47309349</v>
      </c>
      <c r="D36" s="168">
        <f>SUM(D31:D35)</f>
        <v>0</v>
      </c>
      <c r="E36" s="72">
        <f t="shared" si="2"/>
        <v>-32000004</v>
      </c>
      <c r="F36" s="73">
        <f t="shared" si="2"/>
        <v>-32000004</v>
      </c>
      <c r="G36" s="73">
        <f t="shared" si="2"/>
        <v>0</v>
      </c>
      <c r="H36" s="73">
        <f t="shared" si="2"/>
        <v>-522876</v>
      </c>
      <c r="I36" s="73">
        <f t="shared" si="2"/>
        <v>-2118468</v>
      </c>
      <c r="J36" s="73">
        <f t="shared" si="2"/>
        <v>-2641344</v>
      </c>
      <c r="K36" s="73">
        <f t="shared" si="2"/>
        <v>-3931000</v>
      </c>
      <c r="L36" s="73">
        <f t="shared" si="2"/>
        <v>-2913000</v>
      </c>
      <c r="M36" s="73">
        <f t="shared" si="2"/>
        <v>-18109772</v>
      </c>
      <c r="N36" s="73">
        <f t="shared" si="2"/>
        <v>-24953772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-27595116</v>
      </c>
      <c r="X36" s="73">
        <f t="shared" si="2"/>
        <v>-16000002</v>
      </c>
      <c r="Y36" s="73">
        <f t="shared" si="2"/>
        <v>-11595114</v>
      </c>
      <c r="Z36" s="170">
        <f>+IF(X36&lt;&gt;0,+(Y36/X36)*100,0)</f>
        <v>72.46945344131832</v>
      </c>
      <c r="AA36" s="74">
        <f>SUM(AA31:AA35)</f>
        <v>-32000004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6957112</v>
      </c>
      <c r="D38" s="153">
        <f>+D17+D27+D36</f>
        <v>0</v>
      </c>
      <c r="E38" s="99">
        <f t="shared" si="3"/>
        <v>-31986023</v>
      </c>
      <c r="F38" s="100">
        <f t="shared" si="3"/>
        <v>-31986023</v>
      </c>
      <c r="G38" s="100">
        <f t="shared" si="3"/>
        <v>27059125</v>
      </c>
      <c r="H38" s="100">
        <f t="shared" si="3"/>
        <v>-19715528</v>
      </c>
      <c r="I38" s="100">
        <f t="shared" si="3"/>
        <v>27352736</v>
      </c>
      <c r="J38" s="100">
        <f t="shared" si="3"/>
        <v>34696333</v>
      </c>
      <c r="K38" s="100">
        <f t="shared" si="3"/>
        <v>-13168211</v>
      </c>
      <c r="L38" s="100">
        <f t="shared" si="3"/>
        <v>-35839096</v>
      </c>
      <c r="M38" s="100">
        <f t="shared" si="3"/>
        <v>44487922</v>
      </c>
      <c r="N38" s="100">
        <f t="shared" si="3"/>
        <v>-4519385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30176948</v>
      </c>
      <c r="X38" s="100">
        <f t="shared" si="3"/>
        <v>150930970</v>
      </c>
      <c r="Y38" s="100">
        <f t="shared" si="3"/>
        <v>-120754022</v>
      </c>
      <c r="Z38" s="137">
        <f>+IF(X38&lt;&gt;0,+(Y38/X38)*100,0)</f>
        <v>-80.0061259793136</v>
      </c>
      <c r="AA38" s="102">
        <f>+AA17+AA27+AA36</f>
        <v>-31986023</v>
      </c>
    </row>
    <row r="39" spans="1:27" ht="12.75">
      <c r="A39" s="249" t="s">
        <v>200</v>
      </c>
      <c r="B39" s="182"/>
      <c r="C39" s="153">
        <v>50507758</v>
      </c>
      <c r="D39" s="153"/>
      <c r="E39" s="99">
        <v>33250758</v>
      </c>
      <c r="F39" s="100">
        <v>33250758</v>
      </c>
      <c r="G39" s="100">
        <v>57464870</v>
      </c>
      <c r="H39" s="100">
        <v>84523995</v>
      </c>
      <c r="I39" s="100">
        <v>64808467</v>
      </c>
      <c r="J39" s="100">
        <v>57464870</v>
      </c>
      <c r="K39" s="100">
        <v>92161203</v>
      </c>
      <c r="L39" s="100">
        <v>78992992</v>
      </c>
      <c r="M39" s="100">
        <v>43153896</v>
      </c>
      <c r="N39" s="100">
        <v>92161203</v>
      </c>
      <c r="O39" s="100"/>
      <c r="P39" s="100"/>
      <c r="Q39" s="100"/>
      <c r="R39" s="100"/>
      <c r="S39" s="100"/>
      <c r="T39" s="100"/>
      <c r="U39" s="100"/>
      <c r="V39" s="100"/>
      <c r="W39" s="100">
        <v>57464870</v>
      </c>
      <c r="X39" s="100">
        <v>33250758</v>
      </c>
      <c r="Y39" s="100">
        <v>24214112</v>
      </c>
      <c r="Z39" s="137">
        <v>72.82</v>
      </c>
      <c r="AA39" s="102">
        <v>33250758</v>
      </c>
    </row>
    <row r="40" spans="1:27" ht="12.75">
      <c r="A40" s="269" t="s">
        <v>201</v>
      </c>
      <c r="B40" s="256"/>
      <c r="C40" s="257">
        <v>57464870</v>
      </c>
      <c r="D40" s="257"/>
      <c r="E40" s="258">
        <v>1264735</v>
      </c>
      <c r="F40" s="259">
        <v>1264735</v>
      </c>
      <c r="G40" s="259">
        <v>84523995</v>
      </c>
      <c r="H40" s="259">
        <v>64808467</v>
      </c>
      <c r="I40" s="259">
        <v>92161203</v>
      </c>
      <c r="J40" s="259">
        <v>92161203</v>
      </c>
      <c r="K40" s="259">
        <v>78992992</v>
      </c>
      <c r="L40" s="259">
        <v>43153896</v>
      </c>
      <c r="M40" s="259">
        <v>87641818</v>
      </c>
      <c r="N40" s="259">
        <v>87641818</v>
      </c>
      <c r="O40" s="259"/>
      <c r="P40" s="259"/>
      <c r="Q40" s="259"/>
      <c r="R40" s="259"/>
      <c r="S40" s="259"/>
      <c r="T40" s="259"/>
      <c r="U40" s="259"/>
      <c r="V40" s="259"/>
      <c r="W40" s="259">
        <v>87641818</v>
      </c>
      <c r="X40" s="259">
        <v>184181728</v>
      </c>
      <c r="Y40" s="259">
        <v>-96539910</v>
      </c>
      <c r="Z40" s="260">
        <v>-52.42</v>
      </c>
      <c r="AA40" s="261">
        <v>1264735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99314100</v>
      </c>
      <c r="D5" s="200">
        <f t="shared" si="0"/>
        <v>0</v>
      </c>
      <c r="E5" s="106">
        <f t="shared" si="0"/>
        <v>139075500</v>
      </c>
      <c r="F5" s="106">
        <f t="shared" si="0"/>
        <v>139075500</v>
      </c>
      <c r="G5" s="106">
        <f t="shared" si="0"/>
        <v>0</v>
      </c>
      <c r="H5" s="106">
        <f t="shared" si="0"/>
        <v>3590712</v>
      </c>
      <c r="I5" s="106">
        <f t="shared" si="0"/>
        <v>879901</v>
      </c>
      <c r="J5" s="106">
        <f t="shared" si="0"/>
        <v>4470613</v>
      </c>
      <c r="K5" s="106">
        <f t="shared" si="0"/>
        <v>9101194</v>
      </c>
      <c r="L5" s="106">
        <f t="shared" si="0"/>
        <v>5630431</v>
      </c>
      <c r="M5" s="106">
        <f t="shared" si="0"/>
        <v>9341851</v>
      </c>
      <c r="N5" s="106">
        <f t="shared" si="0"/>
        <v>24073476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28544089</v>
      </c>
      <c r="X5" s="106">
        <f t="shared" si="0"/>
        <v>69537750</v>
      </c>
      <c r="Y5" s="106">
        <f t="shared" si="0"/>
        <v>-40993661</v>
      </c>
      <c r="Z5" s="201">
        <f>+IF(X5&lt;&gt;0,+(Y5/X5)*100,0)</f>
        <v>-58.95166438373401</v>
      </c>
      <c r="AA5" s="199">
        <f>SUM(AA11:AA18)</f>
        <v>139075500</v>
      </c>
    </row>
    <row r="6" spans="1:27" ht="12.75">
      <c r="A6" s="291" t="s">
        <v>206</v>
      </c>
      <c r="B6" s="142"/>
      <c r="C6" s="62">
        <v>32043309</v>
      </c>
      <c r="D6" s="156"/>
      <c r="E6" s="60">
        <v>87232000</v>
      </c>
      <c r="F6" s="60">
        <v>87232000</v>
      </c>
      <c r="G6" s="60"/>
      <c r="H6" s="60">
        <v>3523652</v>
      </c>
      <c r="I6" s="60">
        <v>755580</v>
      </c>
      <c r="J6" s="60">
        <v>4279232</v>
      </c>
      <c r="K6" s="60">
        <v>5145205</v>
      </c>
      <c r="L6" s="60">
        <v>1652721</v>
      </c>
      <c r="M6" s="60">
        <v>2761880</v>
      </c>
      <c r="N6" s="60">
        <v>9559806</v>
      </c>
      <c r="O6" s="60"/>
      <c r="P6" s="60"/>
      <c r="Q6" s="60"/>
      <c r="R6" s="60"/>
      <c r="S6" s="60"/>
      <c r="T6" s="60"/>
      <c r="U6" s="60"/>
      <c r="V6" s="60"/>
      <c r="W6" s="60">
        <v>13839038</v>
      </c>
      <c r="X6" s="60">
        <v>43616000</v>
      </c>
      <c r="Y6" s="60">
        <v>-29776962</v>
      </c>
      <c r="Z6" s="140">
        <v>-68.27</v>
      </c>
      <c r="AA6" s="155">
        <v>87232000</v>
      </c>
    </row>
    <row r="7" spans="1:27" ht="12.75">
      <c r="A7" s="291" t="s">
        <v>207</v>
      </c>
      <c r="B7" s="142"/>
      <c r="C7" s="62">
        <v>1498585</v>
      </c>
      <c r="D7" s="156"/>
      <c r="E7" s="60">
        <v>4500000</v>
      </c>
      <c r="F7" s="60">
        <v>4500000</v>
      </c>
      <c r="G7" s="60"/>
      <c r="H7" s="60"/>
      <c r="I7" s="60"/>
      <c r="J7" s="60"/>
      <c r="K7" s="60"/>
      <c r="L7" s="60">
        <v>364903</v>
      </c>
      <c r="M7" s="60">
        <v>406500</v>
      </c>
      <c r="N7" s="60">
        <v>771403</v>
      </c>
      <c r="O7" s="60"/>
      <c r="P7" s="60"/>
      <c r="Q7" s="60"/>
      <c r="R7" s="60"/>
      <c r="S7" s="60"/>
      <c r="T7" s="60"/>
      <c r="U7" s="60"/>
      <c r="V7" s="60"/>
      <c r="W7" s="60">
        <v>771403</v>
      </c>
      <c r="X7" s="60">
        <v>2250000</v>
      </c>
      <c r="Y7" s="60">
        <v>-1478597</v>
      </c>
      <c r="Z7" s="140">
        <v>-65.72</v>
      </c>
      <c r="AA7" s="155">
        <v>4500000</v>
      </c>
    </row>
    <row r="8" spans="1:27" ht="12.75">
      <c r="A8" s="291" t="s">
        <v>208</v>
      </c>
      <c r="B8" s="142"/>
      <c r="C8" s="62">
        <v>45567497</v>
      </c>
      <c r="D8" s="156"/>
      <c r="E8" s="60">
        <v>25000000</v>
      </c>
      <c r="F8" s="60">
        <v>25000000</v>
      </c>
      <c r="G8" s="60"/>
      <c r="H8" s="60"/>
      <c r="I8" s="60"/>
      <c r="J8" s="60"/>
      <c r="K8" s="60">
        <v>3753874</v>
      </c>
      <c r="L8" s="60">
        <v>3473923</v>
      </c>
      <c r="M8" s="60">
        <v>6013975</v>
      </c>
      <c r="N8" s="60">
        <v>13241772</v>
      </c>
      <c r="O8" s="60"/>
      <c r="P8" s="60"/>
      <c r="Q8" s="60"/>
      <c r="R8" s="60"/>
      <c r="S8" s="60"/>
      <c r="T8" s="60"/>
      <c r="U8" s="60"/>
      <c r="V8" s="60"/>
      <c r="W8" s="60">
        <v>13241772</v>
      </c>
      <c r="X8" s="60">
        <v>12500000</v>
      </c>
      <c r="Y8" s="60">
        <v>741772</v>
      </c>
      <c r="Z8" s="140">
        <v>5.93</v>
      </c>
      <c r="AA8" s="155">
        <v>25000000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15646365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94755756</v>
      </c>
      <c r="D11" s="294">
        <f t="shared" si="1"/>
        <v>0</v>
      </c>
      <c r="E11" s="295">
        <f t="shared" si="1"/>
        <v>116732000</v>
      </c>
      <c r="F11" s="295">
        <f t="shared" si="1"/>
        <v>116732000</v>
      </c>
      <c r="G11" s="295">
        <f t="shared" si="1"/>
        <v>0</v>
      </c>
      <c r="H11" s="295">
        <f t="shared" si="1"/>
        <v>3523652</v>
      </c>
      <c r="I11" s="295">
        <f t="shared" si="1"/>
        <v>755580</v>
      </c>
      <c r="J11" s="295">
        <f t="shared" si="1"/>
        <v>4279232</v>
      </c>
      <c r="K11" s="295">
        <f t="shared" si="1"/>
        <v>8899079</v>
      </c>
      <c r="L11" s="295">
        <f t="shared" si="1"/>
        <v>5491547</v>
      </c>
      <c r="M11" s="295">
        <f t="shared" si="1"/>
        <v>9182355</v>
      </c>
      <c r="N11" s="295">
        <f t="shared" si="1"/>
        <v>23572981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27852213</v>
      </c>
      <c r="X11" s="295">
        <f t="shared" si="1"/>
        <v>58366000</v>
      </c>
      <c r="Y11" s="295">
        <f t="shared" si="1"/>
        <v>-30513787</v>
      </c>
      <c r="Z11" s="296">
        <f>+IF(X11&lt;&gt;0,+(Y11/X11)*100,0)</f>
        <v>-52.28007230236782</v>
      </c>
      <c r="AA11" s="297">
        <f>SUM(AA6:AA10)</f>
        <v>116732000</v>
      </c>
    </row>
    <row r="12" spans="1:27" ht="12.75">
      <c r="A12" s="298" t="s">
        <v>212</v>
      </c>
      <c r="B12" s="136"/>
      <c r="C12" s="62">
        <v>5505531</v>
      </c>
      <c r="D12" s="156"/>
      <c r="E12" s="60">
        <v>19693500</v>
      </c>
      <c r="F12" s="60">
        <v>19693500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9846750</v>
      </c>
      <c r="Y12" s="60">
        <v>-9846750</v>
      </c>
      <c r="Z12" s="140">
        <v>-100</v>
      </c>
      <c r="AA12" s="155">
        <v>19693500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-952066</v>
      </c>
      <c r="D15" s="156"/>
      <c r="E15" s="60">
        <v>2650000</v>
      </c>
      <c r="F15" s="60">
        <v>2650000</v>
      </c>
      <c r="G15" s="60"/>
      <c r="H15" s="60">
        <v>67060</v>
      </c>
      <c r="I15" s="60">
        <v>124321</v>
      </c>
      <c r="J15" s="60">
        <v>191381</v>
      </c>
      <c r="K15" s="60">
        <v>202115</v>
      </c>
      <c r="L15" s="60">
        <v>138884</v>
      </c>
      <c r="M15" s="60">
        <v>159496</v>
      </c>
      <c r="N15" s="60">
        <v>500495</v>
      </c>
      <c r="O15" s="60"/>
      <c r="P15" s="60"/>
      <c r="Q15" s="60"/>
      <c r="R15" s="60"/>
      <c r="S15" s="60"/>
      <c r="T15" s="60"/>
      <c r="U15" s="60"/>
      <c r="V15" s="60"/>
      <c r="W15" s="60">
        <v>691876</v>
      </c>
      <c r="X15" s="60">
        <v>1325000</v>
      </c>
      <c r="Y15" s="60">
        <v>-633124</v>
      </c>
      <c r="Z15" s="140">
        <v>-47.78</v>
      </c>
      <c r="AA15" s="155">
        <v>2650000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4879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79058803</v>
      </c>
      <c r="D20" s="154">
        <f t="shared" si="2"/>
        <v>0</v>
      </c>
      <c r="E20" s="100">
        <f t="shared" si="2"/>
        <v>66500000</v>
      </c>
      <c r="F20" s="100">
        <f t="shared" si="2"/>
        <v>66500000</v>
      </c>
      <c r="G20" s="100">
        <f t="shared" si="2"/>
        <v>3435761</v>
      </c>
      <c r="H20" s="100">
        <f t="shared" si="2"/>
        <v>6756859</v>
      </c>
      <c r="I20" s="100">
        <f t="shared" si="2"/>
        <v>1294103</v>
      </c>
      <c r="J20" s="100">
        <f t="shared" si="2"/>
        <v>11486723</v>
      </c>
      <c r="K20" s="100">
        <f t="shared" si="2"/>
        <v>3492781</v>
      </c>
      <c r="L20" s="100">
        <f t="shared" si="2"/>
        <v>10108210</v>
      </c>
      <c r="M20" s="100">
        <f t="shared" si="2"/>
        <v>9415585</v>
      </c>
      <c r="N20" s="100">
        <f t="shared" si="2"/>
        <v>23016576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34503299</v>
      </c>
      <c r="X20" s="100">
        <f t="shared" si="2"/>
        <v>33250000</v>
      </c>
      <c r="Y20" s="100">
        <f t="shared" si="2"/>
        <v>1253299</v>
      </c>
      <c r="Z20" s="137">
        <f>+IF(X20&lt;&gt;0,+(Y20/X20)*100,0)</f>
        <v>3.76932030075188</v>
      </c>
      <c r="AA20" s="153">
        <f>SUM(AA26:AA33)</f>
        <v>66500000</v>
      </c>
    </row>
    <row r="21" spans="1:27" ht="12.75">
      <c r="A21" s="291" t="s">
        <v>206</v>
      </c>
      <c r="B21" s="142"/>
      <c r="C21" s="62">
        <v>16786105</v>
      </c>
      <c r="D21" s="156"/>
      <c r="E21" s="60">
        <v>36500000</v>
      </c>
      <c r="F21" s="60">
        <v>36500000</v>
      </c>
      <c r="G21" s="60">
        <v>2395</v>
      </c>
      <c r="H21" s="60">
        <v>-2395</v>
      </c>
      <c r="I21" s="60"/>
      <c r="J21" s="60"/>
      <c r="K21" s="60"/>
      <c r="L21" s="60">
        <v>5573586</v>
      </c>
      <c r="M21" s="60">
        <v>7928338</v>
      </c>
      <c r="N21" s="60">
        <v>13501924</v>
      </c>
      <c r="O21" s="60"/>
      <c r="P21" s="60"/>
      <c r="Q21" s="60"/>
      <c r="R21" s="60"/>
      <c r="S21" s="60"/>
      <c r="T21" s="60"/>
      <c r="U21" s="60"/>
      <c r="V21" s="60"/>
      <c r="W21" s="60">
        <v>13501924</v>
      </c>
      <c r="X21" s="60">
        <v>18250000</v>
      </c>
      <c r="Y21" s="60">
        <v>-4748076</v>
      </c>
      <c r="Z21" s="140">
        <v>-26.02</v>
      </c>
      <c r="AA21" s="155">
        <v>36500000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>
        <v>55462844</v>
      </c>
      <c r="D23" s="156"/>
      <c r="E23" s="60">
        <v>30000000</v>
      </c>
      <c r="F23" s="60">
        <v>30000000</v>
      </c>
      <c r="G23" s="60">
        <v>3433366</v>
      </c>
      <c r="H23" s="60">
        <v>6759254</v>
      </c>
      <c r="I23" s="60">
        <v>1294103</v>
      </c>
      <c r="J23" s="60">
        <v>11486723</v>
      </c>
      <c r="K23" s="60">
        <v>3259980</v>
      </c>
      <c r="L23" s="60">
        <v>3997701</v>
      </c>
      <c r="M23" s="60">
        <v>582410</v>
      </c>
      <c r="N23" s="60">
        <v>7840091</v>
      </c>
      <c r="O23" s="60"/>
      <c r="P23" s="60"/>
      <c r="Q23" s="60"/>
      <c r="R23" s="60"/>
      <c r="S23" s="60"/>
      <c r="T23" s="60"/>
      <c r="U23" s="60"/>
      <c r="V23" s="60"/>
      <c r="W23" s="60">
        <v>19326814</v>
      </c>
      <c r="X23" s="60">
        <v>15000000</v>
      </c>
      <c r="Y23" s="60">
        <v>4326814</v>
      </c>
      <c r="Z23" s="140">
        <v>28.85</v>
      </c>
      <c r="AA23" s="155">
        <v>30000000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>
        <v>300240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72549189</v>
      </c>
      <c r="D26" s="294">
        <f t="shared" si="3"/>
        <v>0</v>
      </c>
      <c r="E26" s="295">
        <f t="shared" si="3"/>
        <v>66500000</v>
      </c>
      <c r="F26" s="295">
        <f t="shared" si="3"/>
        <v>66500000</v>
      </c>
      <c r="G26" s="295">
        <f t="shared" si="3"/>
        <v>3435761</v>
      </c>
      <c r="H26" s="295">
        <f t="shared" si="3"/>
        <v>6756859</v>
      </c>
      <c r="I26" s="295">
        <f t="shared" si="3"/>
        <v>1294103</v>
      </c>
      <c r="J26" s="295">
        <f t="shared" si="3"/>
        <v>11486723</v>
      </c>
      <c r="K26" s="295">
        <f t="shared" si="3"/>
        <v>3259980</v>
      </c>
      <c r="L26" s="295">
        <f t="shared" si="3"/>
        <v>9571287</v>
      </c>
      <c r="M26" s="295">
        <f t="shared" si="3"/>
        <v>8510748</v>
      </c>
      <c r="N26" s="295">
        <f t="shared" si="3"/>
        <v>21342015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32828738</v>
      </c>
      <c r="X26" s="295">
        <f t="shared" si="3"/>
        <v>33250000</v>
      </c>
      <c r="Y26" s="295">
        <f t="shared" si="3"/>
        <v>-421262</v>
      </c>
      <c r="Z26" s="296">
        <f>+IF(X26&lt;&gt;0,+(Y26/X26)*100,0)</f>
        <v>-1.2669533834586466</v>
      </c>
      <c r="AA26" s="297">
        <f>SUM(AA21:AA25)</f>
        <v>66500000</v>
      </c>
    </row>
    <row r="27" spans="1:27" ht="12.75">
      <c r="A27" s="298" t="s">
        <v>212</v>
      </c>
      <c r="B27" s="147"/>
      <c r="C27" s="62">
        <v>6252456</v>
      </c>
      <c r="D27" s="156"/>
      <c r="E27" s="60"/>
      <c r="F27" s="60"/>
      <c r="G27" s="60"/>
      <c r="H27" s="60"/>
      <c r="I27" s="60"/>
      <c r="J27" s="60"/>
      <c r="K27" s="60">
        <v>232801</v>
      </c>
      <c r="L27" s="60">
        <v>536923</v>
      </c>
      <c r="M27" s="60">
        <v>904837</v>
      </c>
      <c r="N27" s="60">
        <v>1674561</v>
      </c>
      <c r="O27" s="60"/>
      <c r="P27" s="60"/>
      <c r="Q27" s="60"/>
      <c r="R27" s="60"/>
      <c r="S27" s="60"/>
      <c r="T27" s="60"/>
      <c r="U27" s="60"/>
      <c r="V27" s="60"/>
      <c r="W27" s="60">
        <v>1674561</v>
      </c>
      <c r="X27" s="60"/>
      <c r="Y27" s="60">
        <v>1674561</v>
      </c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257158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48829414</v>
      </c>
      <c r="D36" s="156">
        <f t="shared" si="4"/>
        <v>0</v>
      </c>
      <c r="E36" s="60">
        <f t="shared" si="4"/>
        <v>123732000</v>
      </c>
      <c r="F36" s="60">
        <f t="shared" si="4"/>
        <v>123732000</v>
      </c>
      <c r="G36" s="60">
        <f t="shared" si="4"/>
        <v>2395</v>
      </c>
      <c r="H36" s="60">
        <f t="shared" si="4"/>
        <v>3521257</v>
      </c>
      <c r="I36" s="60">
        <f t="shared" si="4"/>
        <v>755580</v>
      </c>
      <c r="J36" s="60">
        <f t="shared" si="4"/>
        <v>4279232</v>
      </c>
      <c r="K36" s="60">
        <f t="shared" si="4"/>
        <v>5145205</v>
      </c>
      <c r="L36" s="60">
        <f t="shared" si="4"/>
        <v>7226307</v>
      </c>
      <c r="M36" s="60">
        <f t="shared" si="4"/>
        <v>10690218</v>
      </c>
      <c r="N36" s="60">
        <f t="shared" si="4"/>
        <v>23061730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27340962</v>
      </c>
      <c r="X36" s="60">
        <f t="shared" si="4"/>
        <v>61866000</v>
      </c>
      <c r="Y36" s="60">
        <f t="shared" si="4"/>
        <v>-34525038</v>
      </c>
      <c r="Z36" s="140">
        <f aca="true" t="shared" si="5" ref="Z36:Z49">+IF(X36&lt;&gt;0,+(Y36/X36)*100,0)</f>
        <v>-55.80615847153525</v>
      </c>
      <c r="AA36" s="155">
        <f>AA6+AA21</f>
        <v>123732000</v>
      </c>
    </row>
    <row r="37" spans="1:27" ht="12.75">
      <c r="A37" s="291" t="s">
        <v>207</v>
      </c>
      <c r="B37" s="142"/>
      <c r="C37" s="62">
        <f t="shared" si="4"/>
        <v>1498585</v>
      </c>
      <c r="D37" s="156">
        <f t="shared" si="4"/>
        <v>0</v>
      </c>
      <c r="E37" s="60">
        <f t="shared" si="4"/>
        <v>4500000</v>
      </c>
      <c r="F37" s="60">
        <f t="shared" si="4"/>
        <v>4500000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364903</v>
      </c>
      <c r="M37" s="60">
        <f t="shared" si="4"/>
        <v>406500</v>
      </c>
      <c r="N37" s="60">
        <f t="shared" si="4"/>
        <v>771403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771403</v>
      </c>
      <c r="X37" s="60">
        <f t="shared" si="4"/>
        <v>2250000</v>
      </c>
      <c r="Y37" s="60">
        <f t="shared" si="4"/>
        <v>-1478597</v>
      </c>
      <c r="Z37" s="140">
        <f t="shared" si="5"/>
        <v>-65.71542222222222</v>
      </c>
      <c r="AA37" s="155">
        <f>AA7+AA22</f>
        <v>4500000</v>
      </c>
    </row>
    <row r="38" spans="1:27" ht="12.75">
      <c r="A38" s="291" t="s">
        <v>208</v>
      </c>
      <c r="B38" s="142"/>
      <c r="C38" s="62">
        <f t="shared" si="4"/>
        <v>101030341</v>
      </c>
      <c r="D38" s="156">
        <f t="shared" si="4"/>
        <v>0</v>
      </c>
      <c r="E38" s="60">
        <f t="shared" si="4"/>
        <v>55000000</v>
      </c>
      <c r="F38" s="60">
        <f t="shared" si="4"/>
        <v>55000000</v>
      </c>
      <c r="G38" s="60">
        <f t="shared" si="4"/>
        <v>3433366</v>
      </c>
      <c r="H38" s="60">
        <f t="shared" si="4"/>
        <v>6759254</v>
      </c>
      <c r="I38" s="60">
        <f t="shared" si="4"/>
        <v>1294103</v>
      </c>
      <c r="J38" s="60">
        <f t="shared" si="4"/>
        <v>11486723</v>
      </c>
      <c r="K38" s="60">
        <f t="shared" si="4"/>
        <v>7013854</v>
      </c>
      <c r="L38" s="60">
        <f t="shared" si="4"/>
        <v>7471624</v>
      </c>
      <c r="M38" s="60">
        <f t="shared" si="4"/>
        <v>6596385</v>
      </c>
      <c r="N38" s="60">
        <f t="shared" si="4"/>
        <v>21081863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32568586</v>
      </c>
      <c r="X38" s="60">
        <f t="shared" si="4"/>
        <v>27500000</v>
      </c>
      <c r="Y38" s="60">
        <f t="shared" si="4"/>
        <v>5068586</v>
      </c>
      <c r="Z38" s="140">
        <f t="shared" si="5"/>
        <v>18.431221818181818</v>
      </c>
      <c r="AA38" s="155">
        <f>AA8+AA23</f>
        <v>55000000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15946605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167304945</v>
      </c>
      <c r="D41" s="294">
        <f t="shared" si="6"/>
        <v>0</v>
      </c>
      <c r="E41" s="295">
        <f t="shared" si="6"/>
        <v>183232000</v>
      </c>
      <c r="F41" s="295">
        <f t="shared" si="6"/>
        <v>183232000</v>
      </c>
      <c r="G41" s="295">
        <f t="shared" si="6"/>
        <v>3435761</v>
      </c>
      <c r="H41" s="295">
        <f t="shared" si="6"/>
        <v>10280511</v>
      </c>
      <c r="I41" s="295">
        <f t="shared" si="6"/>
        <v>2049683</v>
      </c>
      <c r="J41" s="295">
        <f t="shared" si="6"/>
        <v>15765955</v>
      </c>
      <c r="K41" s="295">
        <f t="shared" si="6"/>
        <v>12159059</v>
      </c>
      <c r="L41" s="295">
        <f t="shared" si="6"/>
        <v>15062834</v>
      </c>
      <c r="M41" s="295">
        <f t="shared" si="6"/>
        <v>17693103</v>
      </c>
      <c r="N41" s="295">
        <f t="shared" si="6"/>
        <v>44914996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60680951</v>
      </c>
      <c r="X41" s="295">
        <f t="shared" si="6"/>
        <v>91616000</v>
      </c>
      <c r="Y41" s="295">
        <f t="shared" si="6"/>
        <v>-30935049</v>
      </c>
      <c r="Z41" s="296">
        <f t="shared" si="5"/>
        <v>-33.76598956514146</v>
      </c>
      <c r="AA41" s="297">
        <f>SUM(AA36:AA40)</f>
        <v>183232000</v>
      </c>
    </row>
    <row r="42" spans="1:27" ht="12.75">
      <c r="A42" s="298" t="s">
        <v>212</v>
      </c>
      <c r="B42" s="136"/>
      <c r="C42" s="95">
        <f aca="true" t="shared" si="7" ref="C42:Y48">C12+C27</f>
        <v>11757987</v>
      </c>
      <c r="D42" s="129">
        <f t="shared" si="7"/>
        <v>0</v>
      </c>
      <c r="E42" s="54">
        <f t="shared" si="7"/>
        <v>19693500</v>
      </c>
      <c r="F42" s="54">
        <f t="shared" si="7"/>
        <v>19693500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232801</v>
      </c>
      <c r="L42" s="54">
        <f t="shared" si="7"/>
        <v>536923</v>
      </c>
      <c r="M42" s="54">
        <f t="shared" si="7"/>
        <v>904837</v>
      </c>
      <c r="N42" s="54">
        <f t="shared" si="7"/>
        <v>1674561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1674561</v>
      </c>
      <c r="X42" s="54">
        <f t="shared" si="7"/>
        <v>9846750</v>
      </c>
      <c r="Y42" s="54">
        <f t="shared" si="7"/>
        <v>-8172189</v>
      </c>
      <c r="Z42" s="184">
        <f t="shared" si="5"/>
        <v>-82.99376951786122</v>
      </c>
      <c r="AA42" s="130">
        <f aca="true" t="shared" si="8" ref="AA42:AA48">AA12+AA27</f>
        <v>19693500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-694908</v>
      </c>
      <c r="D45" s="129">
        <f t="shared" si="7"/>
        <v>0</v>
      </c>
      <c r="E45" s="54">
        <f t="shared" si="7"/>
        <v>2650000</v>
      </c>
      <c r="F45" s="54">
        <f t="shared" si="7"/>
        <v>2650000</v>
      </c>
      <c r="G45" s="54">
        <f t="shared" si="7"/>
        <v>0</v>
      </c>
      <c r="H45" s="54">
        <f t="shared" si="7"/>
        <v>67060</v>
      </c>
      <c r="I45" s="54">
        <f t="shared" si="7"/>
        <v>124321</v>
      </c>
      <c r="J45" s="54">
        <f t="shared" si="7"/>
        <v>191381</v>
      </c>
      <c r="K45" s="54">
        <f t="shared" si="7"/>
        <v>202115</v>
      </c>
      <c r="L45" s="54">
        <f t="shared" si="7"/>
        <v>138884</v>
      </c>
      <c r="M45" s="54">
        <f t="shared" si="7"/>
        <v>159496</v>
      </c>
      <c r="N45" s="54">
        <f t="shared" si="7"/>
        <v>500495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691876</v>
      </c>
      <c r="X45" s="54">
        <f t="shared" si="7"/>
        <v>1325000</v>
      </c>
      <c r="Y45" s="54">
        <f t="shared" si="7"/>
        <v>-633124</v>
      </c>
      <c r="Z45" s="184">
        <f t="shared" si="5"/>
        <v>-47.782943396226415</v>
      </c>
      <c r="AA45" s="130">
        <f t="shared" si="8"/>
        <v>2650000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4879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178372903</v>
      </c>
      <c r="D49" s="218">
        <f t="shared" si="9"/>
        <v>0</v>
      </c>
      <c r="E49" s="220">
        <f t="shared" si="9"/>
        <v>205575500</v>
      </c>
      <c r="F49" s="220">
        <f t="shared" si="9"/>
        <v>205575500</v>
      </c>
      <c r="G49" s="220">
        <f t="shared" si="9"/>
        <v>3435761</v>
      </c>
      <c r="H49" s="220">
        <f t="shared" si="9"/>
        <v>10347571</v>
      </c>
      <c r="I49" s="220">
        <f t="shared" si="9"/>
        <v>2174004</v>
      </c>
      <c r="J49" s="220">
        <f t="shared" si="9"/>
        <v>15957336</v>
      </c>
      <c r="K49" s="220">
        <f t="shared" si="9"/>
        <v>12593975</v>
      </c>
      <c r="L49" s="220">
        <f t="shared" si="9"/>
        <v>15738641</v>
      </c>
      <c r="M49" s="220">
        <f t="shared" si="9"/>
        <v>18757436</v>
      </c>
      <c r="N49" s="220">
        <f t="shared" si="9"/>
        <v>47090052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63047388</v>
      </c>
      <c r="X49" s="220">
        <f t="shared" si="9"/>
        <v>102787750</v>
      </c>
      <c r="Y49" s="220">
        <f t="shared" si="9"/>
        <v>-39740362</v>
      </c>
      <c r="Z49" s="221">
        <f t="shared" si="5"/>
        <v>-38.66254685018399</v>
      </c>
      <c r="AA49" s="222">
        <f>SUM(AA41:AA48)</f>
        <v>205575500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68123030</v>
      </c>
      <c r="F51" s="54">
        <f t="shared" si="10"/>
        <v>68123030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34061515</v>
      </c>
      <c r="Y51" s="54">
        <f t="shared" si="10"/>
        <v>-34061515</v>
      </c>
      <c r="Z51" s="184">
        <f>+IF(X51&lt;&gt;0,+(Y51/X51)*100,0)</f>
        <v>-100</v>
      </c>
      <c r="AA51" s="130">
        <f>SUM(AA57:AA61)</f>
        <v>68123030</v>
      </c>
    </row>
    <row r="52" spans="1:27" ht="12.75">
      <c r="A52" s="310" t="s">
        <v>206</v>
      </c>
      <c r="B52" s="142"/>
      <c r="C52" s="62"/>
      <c r="D52" s="156"/>
      <c r="E52" s="60">
        <v>9507500</v>
      </c>
      <c r="F52" s="60">
        <v>9507500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4753750</v>
      </c>
      <c r="Y52" s="60">
        <v>-4753750</v>
      </c>
      <c r="Z52" s="140">
        <v>-100</v>
      </c>
      <c r="AA52" s="155">
        <v>9507500</v>
      </c>
    </row>
    <row r="53" spans="1:27" ht="12.75">
      <c r="A53" s="310" t="s">
        <v>207</v>
      </c>
      <c r="B53" s="142"/>
      <c r="C53" s="62"/>
      <c r="D53" s="156"/>
      <c r="E53" s="60">
        <v>16208000</v>
      </c>
      <c r="F53" s="60">
        <v>16208000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8104000</v>
      </c>
      <c r="Y53" s="60">
        <v>-8104000</v>
      </c>
      <c r="Z53" s="140">
        <v>-100</v>
      </c>
      <c r="AA53" s="155">
        <v>16208000</v>
      </c>
    </row>
    <row r="54" spans="1:27" ht="12.75">
      <c r="A54" s="310" t="s">
        <v>208</v>
      </c>
      <c r="B54" s="142"/>
      <c r="C54" s="62"/>
      <c r="D54" s="156"/>
      <c r="E54" s="60">
        <v>8400000</v>
      </c>
      <c r="F54" s="60">
        <v>8400000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4200000</v>
      </c>
      <c r="Y54" s="60">
        <v>-4200000</v>
      </c>
      <c r="Z54" s="140">
        <v>-100</v>
      </c>
      <c r="AA54" s="155">
        <v>8400000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34115500</v>
      </c>
      <c r="F57" s="295">
        <f t="shared" si="11"/>
        <v>34115500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17057750</v>
      </c>
      <c r="Y57" s="295">
        <f t="shared" si="11"/>
        <v>-17057750</v>
      </c>
      <c r="Z57" s="296">
        <f>+IF(X57&lt;&gt;0,+(Y57/X57)*100,0)</f>
        <v>-100</v>
      </c>
      <c r="AA57" s="297">
        <f>SUM(AA52:AA56)</f>
        <v>34115500</v>
      </c>
    </row>
    <row r="58" spans="1:27" ht="12.75">
      <c r="A58" s="311" t="s">
        <v>212</v>
      </c>
      <c r="B58" s="136"/>
      <c r="C58" s="62"/>
      <c r="D58" s="156"/>
      <c r="E58" s="60">
        <v>13239458</v>
      </c>
      <c r="F58" s="60">
        <v>13239458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6619729</v>
      </c>
      <c r="Y58" s="60">
        <v>-6619729</v>
      </c>
      <c r="Z58" s="140">
        <v>-100</v>
      </c>
      <c r="AA58" s="155">
        <v>13239458</v>
      </c>
    </row>
    <row r="59" spans="1:27" ht="12.75">
      <c r="A59" s="311" t="s">
        <v>213</v>
      </c>
      <c r="B59" s="136"/>
      <c r="C59" s="273"/>
      <c r="D59" s="274"/>
      <c r="E59" s="275">
        <v>2000</v>
      </c>
      <c r="F59" s="275">
        <v>2000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1000</v>
      </c>
      <c r="Y59" s="275">
        <v>-1000</v>
      </c>
      <c r="Z59" s="140">
        <v>-100</v>
      </c>
      <c r="AA59" s="277">
        <v>2000</v>
      </c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20766072</v>
      </c>
      <c r="F61" s="60">
        <v>20766072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10383036</v>
      </c>
      <c r="Y61" s="60">
        <v>-10383036</v>
      </c>
      <c r="Z61" s="140">
        <v>-100</v>
      </c>
      <c r="AA61" s="155">
        <v>20766072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68123030</v>
      </c>
      <c r="F68" s="60"/>
      <c r="G68" s="60">
        <v>3283878</v>
      </c>
      <c r="H68" s="60">
        <v>4504274</v>
      </c>
      <c r="I68" s="60">
        <v>5453586</v>
      </c>
      <c r="J68" s="60">
        <v>13241738</v>
      </c>
      <c r="K68" s="60">
        <v>6340452</v>
      </c>
      <c r="L68" s="60">
        <v>3379886</v>
      </c>
      <c r="M68" s="60">
        <v>16533732</v>
      </c>
      <c r="N68" s="60">
        <v>26254070</v>
      </c>
      <c r="O68" s="60"/>
      <c r="P68" s="60"/>
      <c r="Q68" s="60"/>
      <c r="R68" s="60"/>
      <c r="S68" s="60"/>
      <c r="T68" s="60"/>
      <c r="U68" s="60"/>
      <c r="V68" s="60"/>
      <c r="W68" s="60">
        <v>39495808</v>
      </c>
      <c r="X68" s="60"/>
      <c r="Y68" s="60">
        <v>39495808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68123030</v>
      </c>
      <c r="F69" s="220">
        <f t="shared" si="12"/>
        <v>0</v>
      </c>
      <c r="G69" s="220">
        <f t="shared" si="12"/>
        <v>3283878</v>
      </c>
      <c r="H69" s="220">
        <f t="shared" si="12"/>
        <v>4504274</v>
      </c>
      <c r="I69" s="220">
        <f t="shared" si="12"/>
        <v>5453586</v>
      </c>
      <c r="J69" s="220">
        <f t="shared" si="12"/>
        <v>13241738</v>
      </c>
      <c r="K69" s="220">
        <f t="shared" si="12"/>
        <v>6340452</v>
      </c>
      <c r="L69" s="220">
        <f t="shared" si="12"/>
        <v>3379886</v>
      </c>
      <c r="M69" s="220">
        <f t="shared" si="12"/>
        <v>16533732</v>
      </c>
      <c r="N69" s="220">
        <f t="shared" si="12"/>
        <v>26254070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39495808</v>
      </c>
      <c r="X69" s="220">
        <f t="shared" si="12"/>
        <v>0</v>
      </c>
      <c r="Y69" s="220">
        <f t="shared" si="12"/>
        <v>39495808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94755756</v>
      </c>
      <c r="D5" s="357">
        <f t="shared" si="0"/>
        <v>0</v>
      </c>
      <c r="E5" s="356">
        <f t="shared" si="0"/>
        <v>116732000</v>
      </c>
      <c r="F5" s="358">
        <f t="shared" si="0"/>
        <v>116732000</v>
      </c>
      <c r="G5" s="358">
        <f t="shared" si="0"/>
        <v>0</v>
      </c>
      <c r="H5" s="356">
        <f t="shared" si="0"/>
        <v>3523652</v>
      </c>
      <c r="I5" s="356">
        <f t="shared" si="0"/>
        <v>755580</v>
      </c>
      <c r="J5" s="358">
        <f t="shared" si="0"/>
        <v>4279232</v>
      </c>
      <c r="K5" s="358">
        <f t="shared" si="0"/>
        <v>8899079</v>
      </c>
      <c r="L5" s="356">
        <f t="shared" si="0"/>
        <v>5491547</v>
      </c>
      <c r="M5" s="356">
        <f t="shared" si="0"/>
        <v>9182355</v>
      </c>
      <c r="N5" s="358">
        <f t="shared" si="0"/>
        <v>23572981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27852213</v>
      </c>
      <c r="X5" s="356">
        <f t="shared" si="0"/>
        <v>58366000</v>
      </c>
      <c r="Y5" s="358">
        <f t="shared" si="0"/>
        <v>-30513787</v>
      </c>
      <c r="Z5" s="359">
        <f>+IF(X5&lt;&gt;0,+(Y5/X5)*100,0)</f>
        <v>-52.28007230236782</v>
      </c>
      <c r="AA5" s="360">
        <f>+AA6+AA8+AA11+AA13+AA15</f>
        <v>116732000</v>
      </c>
    </row>
    <row r="6" spans="1:27" ht="12.75">
      <c r="A6" s="361" t="s">
        <v>206</v>
      </c>
      <c r="B6" s="142"/>
      <c r="C6" s="60">
        <f>+C7</f>
        <v>32043309</v>
      </c>
      <c r="D6" s="340">
        <f aca="true" t="shared" si="1" ref="D6:AA6">+D7</f>
        <v>0</v>
      </c>
      <c r="E6" s="60">
        <f t="shared" si="1"/>
        <v>87232000</v>
      </c>
      <c r="F6" s="59">
        <f t="shared" si="1"/>
        <v>87232000</v>
      </c>
      <c r="G6" s="59">
        <f t="shared" si="1"/>
        <v>0</v>
      </c>
      <c r="H6" s="60">
        <f t="shared" si="1"/>
        <v>3523652</v>
      </c>
      <c r="I6" s="60">
        <f t="shared" si="1"/>
        <v>755580</v>
      </c>
      <c r="J6" s="59">
        <f t="shared" si="1"/>
        <v>4279232</v>
      </c>
      <c r="K6" s="59">
        <f t="shared" si="1"/>
        <v>5145205</v>
      </c>
      <c r="L6" s="60">
        <f t="shared" si="1"/>
        <v>1652721</v>
      </c>
      <c r="M6" s="60">
        <f t="shared" si="1"/>
        <v>2761880</v>
      </c>
      <c r="N6" s="59">
        <f t="shared" si="1"/>
        <v>9559806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13839038</v>
      </c>
      <c r="X6" s="60">
        <f t="shared" si="1"/>
        <v>43616000</v>
      </c>
      <c r="Y6" s="59">
        <f t="shared" si="1"/>
        <v>-29776962</v>
      </c>
      <c r="Z6" s="61">
        <f>+IF(X6&lt;&gt;0,+(Y6/X6)*100,0)</f>
        <v>-68.2707309244314</v>
      </c>
      <c r="AA6" s="62">
        <f t="shared" si="1"/>
        <v>87232000</v>
      </c>
    </row>
    <row r="7" spans="1:27" ht="12.75">
      <c r="A7" s="291" t="s">
        <v>230</v>
      </c>
      <c r="B7" s="142"/>
      <c r="C7" s="60">
        <v>32043309</v>
      </c>
      <c r="D7" s="340"/>
      <c r="E7" s="60">
        <v>87232000</v>
      </c>
      <c r="F7" s="59">
        <v>87232000</v>
      </c>
      <c r="G7" s="59"/>
      <c r="H7" s="60">
        <v>3523652</v>
      </c>
      <c r="I7" s="60">
        <v>755580</v>
      </c>
      <c r="J7" s="59">
        <v>4279232</v>
      </c>
      <c r="K7" s="59">
        <v>5145205</v>
      </c>
      <c r="L7" s="60">
        <v>1652721</v>
      </c>
      <c r="M7" s="60">
        <v>2761880</v>
      </c>
      <c r="N7" s="59">
        <v>9559806</v>
      </c>
      <c r="O7" s="59"/>
      <c r="P7" s="60"/>
      <c r="Q7" s="60"/>
      <c r="R7" s="59"/>
      <c r="S7" s="59"/>
      <c r="T7" s="60"/>
      <c r="U7" s="60"/>
      <c r="V7" s="59"/>
      <c r="W7" s="59">
        <v>13839038</v>
      </c>
      <c r="X7" s="60">
        <v>43616000</v>
      </c>
      <c r="Y7" s="59">
        <v>-29776962</v>
      </c>
      <c r="Z7" s="61">
        <v>-68.27</v>
      </c>
      <c r="AA7" s="62">
        <v>87232000</v>
      </c>
    </row>
    <row r="8" spans="1:27" ht="12.75">
      <c r="A8" s="361" t="s">
        <v>207</v>
      </c>
      <c r="B8" s="142"/>
      <c r="C8" s="60">
        <f aca="true" t="shared" si="2" ref="C8:Y8">SUM(C9:C10)</f>
        <v>1498585</v>
      </c>
      <c r="D8" s="340">
        <f t="shared" si="2"/>
        <v>0</v>
      </c>
      <c r="E8" s="60">
        <f t="shared" si="2"/>
        <v>4500000</v>
      </c>
      <c r="F8" s="59">
        <f t="shared" si="2"/>
        <v>4500000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364903</v>
      </c>
      <c r="M8" s="60">
        <f t="shared" si="2"/>
        <v>406500</v>
      </c>
      <c r="N8" s="59">
        <f t="shared" si="2"/>
        <v>771403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771403</v>
      </c>
      <c r="X8" s="60">
        <f t="shared" si="2"/>
        <v>2250000</v>
      </c>
      <c r="Y8" s="59">
        <f t="shared" si="2"/>
        <v>-1478597</v>
      </c>
      <c r="Z8" s="61">
        <f>+IF(X8&lt;&gt;0,+(Y8/X8)*100,0)</f>
        <v>-65.71542222222222</v>
      </c>
      <c r="AA8" s="62">
        <f>SUM(AA9:AA10)</f>
        <v>4500000</v>
      </c>
    </row>
    <row r="9" spans="1:27" ht="12.75">
      <c r="A9" s="291" t="s">
        <v>231</v>
      </c>
      <c r="B9" s="142"/>
      <c r="C9" s="60">
        <v>1498585</v>
      </c>
      <c r="D9" s="340"/>
      <c r="E9" s="60">
        <v>4500000</v>
      </c>
      <c r="F9" s="59">
        <v>4500000</v>
      </c>
      <c r="G9" s="59"/>
      <c r="H9" s="60"/>
      <c r="I9" s="60"/>
      <c r="J9" s="59"/>
      <c r="K9" s="59"/>
      <c r="L9" s="60">
        <v>364903</v>
      </c>
      <c r="M9" s="60">
        <v>406500</v>
      </c>
      <c r="N9" s="59">
        <v>771403</v>
      </c>
      <c r="O9" s="59"/>
      <c r="P9" s="60"/>
      <c r="Q9" s="60"/>
      <c r="R9" s="59"/>
      <c r="S9" s="59"/>
      <c r="T9" s="60"/>
      <c r="U9" s="60"/>
      <c r="V9" s="59"/>
      <c r="W9" s="59">
        <v>771403</v>
      </c>
      <c r="X9" s="60">
        <v>2250000</v>
      </c>
      <c r="Y9" s="59">
        <v>-1478597</v>
      </c>
      <c r="Z9" s="61">
        <v>-65.72</v>
      </c>
      <c r="AA9" s="62">
        <v>4500000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45567497</v>
      </c>
      <c r="D11" s="363">
        <f aca="true" t="shared" si="3" ref="D11:AA11">+D12</f>
        <v>0</v>
      </c>
      <c r="E11" s="362">
        <f t="shared" si="3"/>
        <v>25000000</v>
      </c>
      <c r="F11" s="364">
        <f t="shared" si="3"/>
        <v>25000000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3753874</v>
      </c>
      <c r="L11" s="362">
        <f t="shared" si="3"/>
        <v>3473923</v>
      </c>
      <c r="M11" s="362">
        <f t="shared" si="3"/>
        <v>6013975</v>
      </c>
      <c r="N11" s="364">
        <f t="shared" si="3"/>
        <v>13241772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13241772</v>
      </c>
      <c r="X11" s="362">
        <f t="shared" si="3"/>
        <v>12500000</v>
      </c>
      <c r="Y11" s="364">
        <f t="shared" si="3"/>
        <v>741772</v>
      </c>
      <c r="Z11" s="365">
        <f>+IF(X11&lt;&gt;0,+(Y11/X11)*100,0)</f>
        <v>5.934176</v>
      </c>
      <c r="AA11" s="366">
        <f t="shared" si="3"/>
        <v>25000000</v>
      </c>
    </row>
    <row r="12" spans="1:27" ht="12.75">
      <c r="A12" s="291" t="s">
        <v>233</v>
      </c>
      <c r="B12" s="136"/>
      <c r="C12" s="60">
        <v>45567497</v>
      </c>
      <c r="D12" s="340"/>
      <c r="E12" s="60">
        <v>25000000</v>
      </c>
      <c r="F12" s="59">
        <v>25000000</v>
      </c>
      <c r="G12" s="59"/>
      <c r="H12" s="60"/>
      <c r="I12" s="60"/>
      <c r="J12" s="59"/>
      <c r="K12" s="59">
        <v>3753874</v>
      </c>
      <c r="L12" s="60">
        <v>3473923</v>
      </c>
      <c r="M12" s="60">
        <v>6013975</v>
      </c>
      <c r="N12" s="59">
        <v>13241772</v>
      </c>
      <c r="O12" s="59"/>
      <c r="P12" s="60"/>
      <c r="Q12" s="60"/>
      <c r="R12" s="59"/>
      <c r="S12" s="59"/>
      <c r="T12" s="60"/>
      <c r="U12" s="60"/>
      <c r="V12" s="59"/>
      <c r="W12" s="59">
        <v>13241772</v>
      </c>
      <c r="X12" s="60">
        <v>12500000</v>
      </c>
      <c r="Y12" s="59">
        <v>741772</v>
      </c>
      <c r="Z12" s="61">
        <v>5.93</v>
      </c>
      <c r="AA12" s="62">
        <v>25000000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15646365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15646365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5505531</v>
      </c>
      <c r="D22" s="344">
        <f t="shared" si="6"/>
        <v>0</v>
      </c>
      <c r="E22" s="343">
        <f t="shared" si="6"/>
        <v>19693500</v>
      </c>
      <c r="F22" s="345">
        <f t="shared" si="6"/>
        <v>19693500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9846750</v>
      </c>
      <c r="Y22" s="345">
        <f t="shared" si="6"/>
        <v>-9846750</v>
      </c>
      <c r="Z22" s="336">
        <f>+IF(X22&lt;&gt;0,+(Y22/X22)*100,0)</f>
        <v>-100</v>
      </c>
      <c r="AA22" s="350">
        <f>SUM(AA23:AA32)</f>
        <v>19693500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19693500</v>
      </c>
      <c r="F25" s="59">
        <v>19693500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9846750</v>
      </c>
      <c r="Y25" s="59">
        <v>-9846750</v>
      </c>
      <c r="Z25" s="61">
        <v>-100</v>
      </c>
      <c r="AA25" s="62">
        <v>19693500</v>
      </c>
    </row>
    <row r="26" spans="1:27" ht="12.75">
      <c r="A26" s="361" t="s">
        <v>241</v>
      </c>
      <c r="B26" s="302"/>
      <c r="C26" s="362">
        <v>4479905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>
        <v>1025626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-952066</v>
      </c>
      <c r="D40" s="344">
        <f t="shared" si="9"/>
        <v>0</v>
      </c>
      <c r="E40" s="343">
        <f t="shared" si="9"/>
        <v>2650000</v>
      </c>
      <c r="F40" s="345">
        <f t="shared" si="9"/>
        <v>2650000</v>
      </c>
      <c r="G40" s="345">
        <f t="shared" si="9"/>
        <v>0</v>
      </c>
      <c r="H40" s="343">
        <f t="shared" si="9"/>
        <v>67060</v>
      </c>
      <c r="I40" s="343">
        <f t="shared" si="9"/>
        <v>124321</v>
      </c>
      <c r="J40" s="345">
        <f t="shared" si="9"/>
        <v>191381</v>
      </c>
      <c r="K40" s="345">
        <f t="shared" si="9"/>
        <v>202115</v>
      </c>
      <c r="L40" s="343">
        <f t="shared" si="9"/>
        <v>138884</v>
      </c>
      <c r="M40" s="343">
        <f t="shared" si="9"/>
        <v>159496</v>
      </c>
      <c r="N40" s="345">
        <f t="shared" si="9"/>
        <v>500495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691876</v>
      </c>
      <c r="X40" s="343">
        <f t="shared" si="9"/>
        <v>1325000</v>
      </c>
      <c r="Y40" s="345">
        <f t="shared" si="9"/>
        <v>-633124</v>
      </c>
      <c r="Z40" s="336">
        <f>+IF(X40&lt;&gt;0,+(Y40/X40)*100,0)</f>
        <v>-47.782943396226415</v>
      </c>
      <c r="AA40" s="350">
        <f>SUM(AA41:AA49)</f>
        <v>2650000</v>
      </c>
    </row>
    <row r="41" spans="1:27" ht="12.75">
      <c r="A41" s="361" t="s">
        <v>249</v>
      </c>
      <c r="B41" s="142"/>
      <c r="C41" s="362"/>
      <c r="D41" s="363"/>
      <c r="E41" s="362">
        <v>1650000</v>
      </c>
      <c r="F41" s="364">
        <v>1650000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825000</v>
      </c>
      <c r="Y41" s="364">
        <v>-825000</v>
      </c>
      <c r="Z41" s="365">
        <v>-100</v>
      </c>
      <c r="AA41" s="366">
        <v>1650000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-1403846</v>
      </c>
      <c r="D43" s="369"/>
      <c r="E43" s="305"/>
      <c r="F43" s="370"/>
      <c r="G43" s="370"/>
      <c r="H43" s="305"/>
      <c r="I43" s="305"/>
      <c r="J43" s="370"/>
      <c r="K43" s="370"/>
      <c r="L43" s="305">
        <v>138884</v>
      </c>
      <c r="M43" s="305"/>
      <c r="N43" s="370">
        <v>138884</v>
      </c>
      <c r="O43" s="370"/>
      <c r="P43" s="305"/>
      <c r="Q43" s="305"/>
      <c r="R43" s="370"/>
      <c r="S43" s="370"/>
      <c r="T43" s="305"/>
      <c r="U43" s="305"/>
      <c r="V43" s="370"/>
      <c r="W43" s="370">
        <v>138884</v>
      </c>
      <c r="X43" s="305"/>
      <c r="Y43" s="370">
        <v>138884</v>
      </c>
      <c r="Z43" s="371"/>
      <c r="AA43" s="303"/>
    </row>
    <row r="44" spans="1:27" ht="12.75">
      <c r="A44" s="361" t="s">
        <v>252</v>
      </c>
      <c r="B44" s="136"/>
      <c r="C44" s="60">
        <v>322668</v>
      </c>
      <c r="D44" s="368"/>
      <c r="E44" s="54">
        <v>1000000</v>
      </c>
      <c r="F44" s="53">
        <v>1000000</v>
      </c>
      <c r="G44" s="53"/>
      <c r="H44" s="54">
        <v>67060</v>
      </c>
      <c r="I44" s="54">
        <v>124321</v>
      </c>
      <c r="J44" s="53">
        <v>191381</v>
      </c>
      <c r="K44" s="53">
        <v>202115</v>
      </c>
      <c r="L44" s="54"/>
      <c r="M44" s="54">
        <v>159496</v>
      </c>
      <c r="N44" s="53">
        <v>361611</v>
      </c>
      <c r="O44" s="53"/>
      <c r="P44" s="54"/>
      <c r="Q44" s="54"/>
      <c r="R44" s="53"/>
      <c r="S44" s="53"/>
      <c r="T44" s="54"/>
      <c r="U44" s="54"/>
      <c r="V44" s="53"/>
      <c r="W44" s="53">
        <v>552992</v>
      </c>
      <c r="X44" s="54">
        <v>500000</v>
      </c>
      <c r="Y44" s="53">
        <v>52992</v>
      </c>
      <c r="Z44" s="94">
        <v>10.6</v>
      </c>
      <c r="AA44" s="95">
        <v>1000000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129112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4879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4879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99314100</v>
      </c>
      <c r="D60" s="346">
        <f t="shared" si="14"/>
        <v>0</v>
      </c>
      <c r="E60" s="219">
        <f t="shared" si="14"/>
        <v>139075500</v>
      </c>
      <c r="F60" s="264">
        <f t="shared" si="14"/>
        <v>139075500</v>
      </c>
      <c r="G60" s="264">
        <f t="shared" si="14"/>
        <v>0</v>
      </c>
      <c r="H60" s="219">
        <f t="shared" si="14"/>
        <v>3590712</v>
      </c>
      <c r="I60" s="219">
        <f t="shared" si="14"/>
        <v>879901</v>
      </c>
      <c r="J60" s="264">
        <f t="shared" si="14"/>
        <v>4470613</v>
      </c>
      <c r="K60" s="264">
        <f t="shared" si="14"/>
        <v>9101194</v>
      </c>
      <c r="L60" s="219">
        <f t="shared" si="14"/>
        <v>5630431</v>
      </c>
      <c r="M60" s="219">
        <f t="shared" si="14"/>
        <v>9341851</v>
      </c>
      <c r="N60" s="264">
        <f t="shared" si="14"/>
        <v>24073476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28544089</v>
      </c>
      <c r="X60" s="219">
        <f t="shared" si="14"/>
        <v>69537750</v>
      </c>
      <c r="Y60" s="264">
        <f t="shared" si="14"/>
        <v>-40993661</v>
      </c>
      <c r="Z60" s="337">
        <f>+IF(X60&lt;&gt;0,+(Y60/X60)*100,0)</f>
        <v>-58.95166438373401</v>
      </c>
      <c r="AA60" s="232">
        <f>+AA57+AA54+AA51+AA40+AA37+AA34+AA22+AA5</f>
        <v>139075500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72549189</v>
      </c>
      <c r="D5" s="357">
        <f t="shared" si="0"/>
        <v>0</v>
      </c>
      <c r="E5" s="356">
        <f t="shared" si="0"/>
        <v>66500000</v>
      </c>
      <c r="F5" s="358">
        <f t="shared" si="0"/>
        <v>66500000</v>
      </c>
      <c r="G5" s="358">
        <f t="shared" si="0"/>
        <v>3435761</v>
      </c>
      <c r="H5" s="356">
        <f t="shared" si="0"/>
        <v>6756859</v>
      </c>
      <c r="I5" s="356">
        <f t="shared" si="0"/>
        <v>1294103</v>
      </c>
      <c r="J5" s="358">
        <f t="shared" si="0"/>
        <v>11486723</v>
      </c>
      <c r="K5" s="358">
        <f t="shared" si="0"/>
        <v>3259980</v>
      </c>
      <c r="L5" s="356">
        <f t="shared" si="0"/>
        <v>9571287</v>
      </c>
      <c r="M5" s="356">
        <f t="shared" si="0"/>
        <v>8510748</v>
      </c>
      <c r="N5" s="358">
        <f t="shared" si="0"/>
        <v>21342015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32828738</v>
      </c>
      <c r="X5" s="356">
        <f t="shared" si="0"/>
        <v>33250000</v>
      </c>
      <c r="Y5" s="358">
        <f t="shared" si="0"/>
        <v>-421262</v>
      </c>
      <c r="Z5" s="359">
        <f>+IF(X5&lt;&gt;0,+(Y5/X5)*100,0)</f>
        <v>-1.2669533834586466</v>
      </c>
      <c r="AA5" s="360">
        <f>+AA6+AA8+AA11+AA13+AA15</f>
        <v>66500000</v>
      </c>
    </row>
    <row r="6" spans="1:27" ht="12.75">
      <c r="A6" s="361" t="s">
        <v>206</v>
      </c>
      <c r="B6" s="142"/>
      <c r="C6" s="60">
        <f>+C7</f>
        <v>16786105</v>
      </c>
      <c r="D6" s="340">
        <f aca="true" t="shared" si="1" ref="D6:AA6">+D7</f>
        <v>0</v>
      </c>
      <c r="E6" s="60">
        <f t="shared" si="1"/>
        <v>36500000</v>
      </c>
      <c r="F6" s="59">
        <f t="shared" si="1"/>
        <v>36500000</v>
      </c>
      <c r="G6" s="59">
        <f t="shared" si="1"/>
        <v>2395</v>
      </c>
      <c r="H6" s="60">
        <f t="shared" si="1"/>
        <v>-2395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5573586</v>
      </c>
      <c r="M6" s="60">
        <f t="shared" si="1"/>
        <v>7928338</v>
      </c>
      <c r="N6" s="59">
        <f t="shared" si="1"/>
        <v>13501924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13501924</v>
      </c>
      <c r="X6" s="60">
        <f t="shared" si="1"/>
        <v>18250000</v>
      </c>
      <c r="Y6" s="59">
        <f t="shared" si="1"/>
        <v>-4748076</v>
      </c>
      <c r="Z6" s="61">
        <f>+IF(X6&lt;&gt;0,+(Y6/X6)*100,0)</f>
        <v>-26.01685479452055</v>
      </c>
      <c r="AA6" s="62">
        <f t="shared" si="1"/>
        <v>36500000</v>
      </c>
    </row>
    <row r="7" spans="1:27" ht="12.75">
      <c r="A7" s="291" t="s">
        <v>230</v>
      </c>
      <c r="B7" s="142"/>
      <c r="C7" s="60">
        <v>16786105</v>
      </c>
      <c r="D7" s="340"/>
      <c r="E7" s="60">
        <v>36500000</v>
      </c>
      <c r="F7" s="59">
        <v>36500000</v>
      </c>
      <c r="G7" s="59">
        <v>2395</v>
      </c>
      <c r="H7" s="60">
        <v>-2395</v>
      </c>
      <c r="I7" s="60"/>
      <c r="J7" s="59"/>
      <c r="K7" s="59"/>
      <c r="L7" s="60">
        <v>5573586</v>
      </c>
      <c r="M7" s="60">
        <v>7928338</v>
      </c>
      <c r="N7" s="59">
        <v>13501924</v>
      </c>
      <c r="O7" s="59"/>
      <c r="P7" s="60"/>
      <c r="Q7" s="60"/>
      <c r="R7" s="59"/>
      <c r="S7" s="59"/>
      <c r="T7" s="60"/>
      <c r="U7" s="60"/>
      <c r="V7" s="59"/>
      <c r="W7" s="59">
        <v>13501924</v>
      </c>
      <c r="X7" s="60">
        <v>18250000</v>
      </c>
      <c r="Y7" s="59">
        <v>-4748076</v>
      </c>
      <c r="Z7" s="61">
        <v>-26.02</v>
      </c>
      <c r="AA7" s="62">
        <v>36500000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55462844</v>
      </c>
      <c r="D11" s="363">
        <f aca="true" t="shared" si="3" ref="D11:AA11">+D12</f>
        <v>0</v>
      </c>
      <c r="E11" s="362">
        <f t="shared" si="3"/>
        <v>30000000</v>
      </c>
      <c r="F11" s="364">
        <f t="shared" si="3"/>
        <v>30000000</v>
      </c>
      <c r="G11" s="364">
        <f t="shared" si="3"/>
        <v>3433366</v>
      </c>
      <c r="H11" s="362">
        <f t="shared" si="3"/>
        <v>6759254</v>
      </c>
      <c r="I11" s="362">
        <f t="shared" si="3"/>
        <v>1294103</v>
      </c>
      <c r="J11" s="364">
        <f t="shared" si="3"/>
        <v>11486723</v>
      </c>
      <c r="K11" s="364">
        <f t="shared" si="3"/>
        <v>3259980</v>
      </c>
      <c r="L11" s="362">
        <f t="shared" si="3"/>
        <v>3997701</v>
      </c>
      <c r="M11" s="362">
        <f t="shared" si="3"/>
        <v>582410</v>
      </c>
      <c r="N11" s="364">
        <f t="shared" si="3"/>
        <v>7840091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19326814</v>
      </c>
      <c r="X11" s="362">
        <f t="shared" si="3"/>
        <v>15000000</v>
      </c>
      <c r="Y11" s="364">
        <f t="shared" si="3"/>
        <v>4326814</v>
      </c>
      <c r="Z11" s="365">
        <f>+IF(X11&lt;&gt;0,+(Y11/X11)*100,0)</f>
        <v>28.84542666666667</v>
      </c>
      <c r="AA11" s="366">
        <f t="shared" si="3"/>
        <v>30000000</v>
      </c>
    </row>
    <row r="12" spans="1:27" ht="12.75">
      <c r="A12" s="291" t="s">
        <v>233</v>
      </c>
      <c r="B12" s="136"/>
      <c r="C12" s="60">
        <v>55462844</v>
      </c>
      <c r="D12" s="340"/>
      <c r="E12" s="60">
        <v>30000000</v>
      </c>
      <c r="F12" s="59">
        <v>30000000</v>
      </c>
      <c r="G12" s="59">
        <v>3433366</v>
      </c>
      <c r="H12" s="60">
        <v>6759254</v>
      </c>
      <c r="I12" s="60">
        <v>1294103</v>
      </c>
      <c r="J12" s="59">
        <v>11486723</v>
      </c>
      <c r="K12" s="59">
        <v>3259980</v>
      </c>
      <c r="L12" s="60">
        <v>3997701</v>
      </c>
      <c r="M12" s="60">
        <v>582410</v>
      </c>
      <c r="N12" s="59">
        <v>7840091</v>
      </c>
      <c r="O12" s="59"/>
      <c r="P12" s="60"/>
      <c r="Q12" s="60"/>
      <c r="R12" s="59"/>
      <c r="S12" s="59"/>
      <c r="T12" s="60"/>
      <c r="U12" s="60"/>
      <c r="V12" s="59"/>
      <c r="W12" s="59">
        <v>19326814</v>
      </c>
      <c r="X12" s="60">
        <v>15000000</v>
      </c>
      <c r="Y12" s="59">
        <v>4326814</v>
      </c>
      <c r="Z12" s="61">
        <v>28.85</v>
      </c>
      <c r="AA12" s="62">
        <v>30000000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300240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300240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6252456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232801</v>
      </c>
      <c r="L22" s="343">
        <f t="shared" si="6"/>
        <v>536923</v>
      </c>
      <c r="M22" s="343">
        <f t="shared" si="6"/>
        <v>904837</v>
      </c>
      <c r="N22" s="345">
        <f t="shared" si="6"/>
        <v>1674561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1674561</v>
      </c>
      <c r="X22" s="343">
        <f t="shared" si="6"/>
        <v>0</v>
      </c>
      <c r="Y22" s="345">
        <f t="shared" si="6"/>
        <v>1674561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765859</v>
      </c>
      <c r="D24" s="340"/>
      <c r="E24" s="60"/>
      <c r="F24" s="59"/>
      <c r="G24" s="59"/>
      <c r="H24" s="60"/>
      <c r="I24" s="60"/>
      <c r="J24" s="59"/>
      <c r="K24" s="59"/>
      <c r="L24" s="60"/>
      <c r="M24" s="60">
        <v>560734</v>
      </c>
      <c r="N24" s="59">
        <v>560734</v>
      </c>
      <c r="O24" s="59"/>
      <c r="P24" s="60"/>
      <c r="Q24" s="60"/>
      <c r="R24" s="59"/>
      <c r="S24" s="59"/>
      <c r="T24" s="60"/>
      <c r="U24" s="60"/>
      <c r="V24" s="59"/>
      <c r="W24" s="59">
        <v>560734</v>
      </c>
      <c r="X24" s="60"/>
      <c r="Y24" s="59">
        <v>560734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>
        <v>5486597</v>
      </c>
      <c r="D26" s="363"/>
      <c r="E26" s="362"/>
      <c r="F26" s="364"/>
      <c r="G26" s="364"/>
      <c r="H26" s="362"/>
      <c r="I26" s="362"/>
      <c r="J26" s="364"/>
      <c r="K26" s="364">
        <v>232801</v>
      </c>
      <c r="L26" s="362">
        <v>536923</v>
      </c>
      <c r="M26" s="362">
        <v>344103</v>
      </c>
      <c r="N26" s="364">
        <v>1113827</v>
      </c>
      <c r="O26" s="364"/>
      <c r="P26" s="362"/>
      <c r="Q26" s="362"/>
      <c r="R26" s="364"/>
      <c r="S26" s="364"/>
      <c r="T26" s="362"/>
      <c r="U26" s="362"/>
      <c r="V26" s="364"/>
      <c r="W26" s="364">
        <v>1113827</v>
      </c>
      <c r="X26" s="362"/>
      <c r="Y26" s="364">
        <v>1113827</v>
      </c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257158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257158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79058803</v>
      </c>
      <c r="D60" s="346">
        <f t="shared" si="14"/>
        <v>0</v>
      </c>
      <c r="E60" s="219">
        <f t="shared" si="14"/>
        <v>66500000</v>
      </c>
      <c r="F60" s="264">
        <f t="shared" si="14"/>
        <v>66500000</v>
      </c>
      <c r="G60" s="264">
        <f t="shared" si="14"/>
        <v>3435761</v>
      </c>
      <c r="H60" s="219">
        <f t="shared" si="14"/>
        <v>6756859</v>
      </c>
      <c r="I60" s="219">
        <f t="shared" si="14"/>
        <v>1294103</v>
      </c>
      <c r="J60" s="264">
        <f t="shared" si="14"/>
        <v>11486723</v>
      </c>
      <c r="K60" s="264">
        <f t="shared" si="14"/>
        <v>3492781</v>
      </c>
      <c r="L60" s="219">
        <f t="shared" si="14"/>
        <v>10108210</v>
      </c>
      <c r="M60" s="219">
        <f t="shared" si="14"/>
        <v>9415585</v>
      </c>
      <c r="N60" s="264">
        <f t="shared" si="14"/>
        <v>23016576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34503299</v>
      </c>
      <c r="X60" s="219">
        <f t="shared" si="14"/>
        <v>33250000</v>
      </c>
      <c r="Y60" s="264">
        <f t="shared" si="14"/>
        <v>1253299</v>
      </c>
      <c r="Z60" s="337">
        <f>+IF(X60&lt;&gt;0,+(Y60/X60)*100,0)</f>
        <v>3.76932030075188</v>
      </c>
      <c r="AA60" s="232">
        <f>+AA57+AA54+AA51+AA40+AA37+AA34+AA22+AA5</f>
        <v>66500000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2019-01-31T14:12:55Z</dcterms:created>
  <dcterms:modified xsi:type="dcterms:W3CDTF">2019-01-31T14:13:01Z</dcterms:modified>
  <cp:category/>
  <cp:version/>
  <cp:contentType/>
  <cp:contentStatus/>
</cp:coreProperties>
</file>