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<sst xmlns="http://schemas.openxmlformats.org/spreadsheetml/2006/main" count="859" uniqueCount="304">
  <si>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Emadlangeni(KZN253)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</si>
  <si>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</si>
  <si>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</si>
  <si>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</si>
  <si>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</si>
  <si>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</si>
  <si>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</si>
  <si>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</si>
  <si>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</si>
  <si>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</si>
  <si>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</si>
  <si>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</si>
  <si>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</si>
  <si>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</si>
  <si>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</si>
  <si>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</si>
  <si>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</si>
  <si>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</si>
  <si>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</si>
  <si>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</si>
  <si>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</si>
  <si>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</si>
  <si>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</si>
  <si>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</si>
  <si>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</si>
  <si>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</si>
  <si>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</si>
  <si>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</si>
  <si>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</si>
  <si>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</si>
  <si>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</si>
  <si>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</si>
  <si>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</si>
  <si>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</si>
  <si>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</si>
  <si>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</si>
  <si>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</si>
  <si>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</si>
  <si>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</si>
  <si>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</si>
  <si>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</si>
  <si>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</si>
  <si>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</si>
  <si>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</si>
  <si>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</si>
  <si>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</si>
  <si>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</si>
  <si>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</si>
  <si>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</si>
  <si>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</si>
  <si>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</si>
  <si>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</si>
  <si>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</si>
  <si>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</si>
  <si>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</si>
  <si>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</si>
  <si>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</si>
  <si>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</si>
  <si>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</si>
  <si>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</si>
  <si>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</si>
  <si>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</si>
  <si>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</si>
  <si>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</si>
  <si>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</si>
  <si>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</si>
  <si>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</si>
  <si>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</si>
  <si>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</si>
  <si>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</si>
  <si>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Emadlangeni(KZN253)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</si>
  <si>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</si>
  <si>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</si>
  <si>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</si>
  <si>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</si>
  <si>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</si>
  <si>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</si>
  <si>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</si>
  <si>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</si>
  <si>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</si>
  <si>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</si>
  <si>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</si>
  <si>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</si>
  <si>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</si>
  <si>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</si>
  <si>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</si>
  <si>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</si>
  <si>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</si>
  <si>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</si>
  <si>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</si>
  <si>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</si>
  <si>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</si>
  <si>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</si>
  <si>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</si>
  <si>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</si>
  <si>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</si>
  <si>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</si>
  <si>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</si>
  <si>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</si>
  <si>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</si>
  <si>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Emadlangeni(KZN253)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</si>
  <si>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</si>
  <si>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</si>
  <si>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</si>
  <si>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</si>
  <si>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</si>
  <si>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</si>
  <si>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</si>
  <si>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</si>
  <si>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</si>
  <si>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</si>
  <si>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</si>
  <si>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</si>
  <si>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</si>
  <si>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</si>
  <si>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</si>
  <si>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</si>
  <si>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</si>
  <si>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</si>
  <si>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</si>
  <si>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</si>
  <si>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</si>
  <si>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</si>
  <si>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</si>
  <si>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</si>
  <si>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</si>
  <si>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</si>
  <si>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</si>
  <si>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</si>
  <si>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Emadlangeni(KZN253)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</si>
  <si>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</si>
  <si>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</si>
  <si>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</si>
  <si>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</si>
  <si>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</si>
  <si>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</si>
  <si>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</si>
  <si>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</si>
  <si>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</si>
  <si>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</si>
  <si>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Emadlangeni(KZN253)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</si>
  <si>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</si>
  <si>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</si>
  <si>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</si>
  <si>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</si>
  <si>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</si>
  <si>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</si>
  <si>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</si>
  <si>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</si>
  <si>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</si>
  <si>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</si>
  <si>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</si>
  <si>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</si>
  <si>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</si>
  <si>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</si>
  <si>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</si>
  <si>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</si>
  <si>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</si>
  <si>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</si>
  <si>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</si>
  <si>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</si>
  <si>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</si>
  <si>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</si>
  <si>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</si>
  <si>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</si>
  <si>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</si>
  <si>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</si>
  <si>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</si>
  <si>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</si>
  <si>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</si>
  <si>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</si>
  <si>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</si>
  <si>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</si>
  <si>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</si>
  <si>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Emadlangeni(KZN253)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</si>
  <si>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</si>
  <si>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</si>
  <si>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</si>
  <si>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</si>
  <si>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</si>
  <si>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</si>
  <si>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</si>
  <si>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</si>
  <si>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</si>
  <si>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</si>
  <si>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</si>
  <si>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</si>
  <si>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</si>
  <si>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</si>
  <si>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</si>
  <si>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</si>
  <si>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</si>
  <si>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</si>
  <si>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</si>
  <si>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</si>
  <si>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</si>
  <si>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</si>
  <si>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</si>
  <si>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</si>
  <si>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</si>
  <si>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</si>
  <si>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</si>
  <si>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Emadlangeni(KZN253)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</si>
  <si>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</si>
  <si>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</si>
  <si>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</si>
  <si>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</si>
  <si>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</si>
  <si>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</si>
  <si>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</si>
  <si>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</si>
  <si>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</si>
  <si>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</si>
  <si>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</si>
  <si>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</si>
  <si>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</si>
  <si>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</si>
  <si>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</si>
  <si>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</si>
  <si>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</si>
  <si>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</si>
  <si>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</si>
  <si>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</si>
  <si>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</si>
  <si>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</si>
  <si>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</si>
  <si>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</si>
  <si>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</si>
  <si>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Emadlangeni(KZN253)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</si>
  <si>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</si>
  <si>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</si>
  <si>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</si>
  <si>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</si>
  <si>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</si>
  <si>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</si>
  <si>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</si>
  <si>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</si>
  <si>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</si>
  <si>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</si>
  <si>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</si>
  <si>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</si>
  <si>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</si>
  <si>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</si>
  <si>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</si>
  <si>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</si>
  <si>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</si>
  <si>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</si>
  <si>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</si>
  <si>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</si>
  <si>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</si>
  <si>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</si>
  <si>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</si>
  <si>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</si>
  <si>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</si>
  <si>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</si>
  <si>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</si>
  <si>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</si>
  <si>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</si>
  <si>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</si>
  <si>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</si>
  <si>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</si>
  <si>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</si>
  <si>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</si>
  <si>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</si>
  <si>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Emadlangeni(KZN253)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</si>
  <si>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</si>
  <si>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</si>
  <si>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Emadlangeni(KZN253)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</si>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</sst>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17330631</v>
      </c>
      <c r="C5" s="19">
        <v>0</v>
      </c>
      <c r="D5" s="59">
        <v>21460333</v>
      </c>
      <c r="E5" s="60">
        <v>21460333</v>
      </c>
      <c r="F5" s="60">
        <v>1662880</v>
      </c>
      <c r="G5" s="60">
        <v>1672141</v>
      </c>
      <c r="H5" s="60">
        <v>1672141</v>
      </c>
      <c r="I5" s="60">
        <v>5007162</v>
      </c>
      <c r="J5" s="60">
        <v>1696012</v>
      </c>
      <c r="K5" s="60">
        <v>1853174</v>
      </c>
      <c r="L5" s="60">
        <v>1983826</v>
      </c>
      <c r="M5" s="60">
        <v>5533012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10540174</v>
      </c>
      <c r="W5" s="60">
        <v>9162342</v>
      </c>
      <c r="X5" s="60">
        <v>1377832</v>
      </c>
      <c r="Y5" s="61">
        <v>15.04</v>
      </c>
      <c r="Z5" s="62">
        <v>21460333</v>
      </c>
    </row>
    <row r="6" spans="1:26" ht="12.75">
      <c r="A6" s="58" t="s">
        <v>32</v>
      </c>
      <c r="B6" s="19">
        <v>13961297</v>
      </c>
      <c r="C6" s="19">
        <v>0</v>
      </c>
      <c r="D6" s="59">
        <v>18105503</v>
      </c>
      <c r="E6" s="60">
        <v>18105503</v>
      </c>
      <c r="F6" s="60">
        <v>1465826</v>
      </c>
      <c r="G6" s="60">
        <v>1297769</v>
      </c>
      <c r="H6" s="60">
        <v>1340303</v>
      </c>
      <c r="I6" s="60">
        <v>4103898</v>
      </c>
      <c r="J6" s="60">
        <v>1322347</v>
      </c>
      <c r="K6" s="60">
        <v>1260141</v>
      </c>
      <c r="L6" s="60">
        <v>1169271</v>
      </c>
      <c r="M6" s="60">
        <v>3751759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7855657</v>
      </c>
      <c r="W6" s="60">
        <v>9052752</v>
      </c>
      <c r="X6" s="60">
        <v>-1197095</v>
      </c>
      <c r="Y6" s="61">
        <v>-13.22</v>
      </c>
      <c r="Z6" s="62">
        <v>18105503</v>
      </c>
    </row>
    <row r="7" spans="1:26" ht="12.75">
      <c r="A7" s="58" t="s">
        <v>33</v>
      </c>
      <c r="B7" s="19">
        <v>1141783</v>
      </c>
      <c r="C7" s="19">
        <v>0</v>
      </c>
      <c r="D7" s="59">
        <v>1420246</v>
      </c>
      <c r="E7" s="60">
        <v>1420246</v>
      </c>
      <c r="F7" s="60">
        <v>0</v>
      </c>
      <c r="G7" s="60">
        <v>0</v>
      </c>
      <c r="H7" s="60">
        <v>0</v>
      </c>
      <c r="I7" s="60">
        <v>0</v>
      </c>
      <c r="J7" s="60">
        <v>73982</v>
      </c>
      <c r="K7" s="60">
        <v>80962</v>
      </c>
      <c r="L7" s="60">
        <v>0</v>
      </c>
      <c r="M7" s="60">
        <v>154944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154944</v>
      </c>
      <c r="W7" s="60">
        <v>710124</v>
      </c>
      <c r="X7" s="60">
        <v>-555180</v>
      </c>
      <c r="Y7" s="61">
        <v>-78.18</v>
      </c>
      <c r="Z7" s="62">
        <v>1420246</v>
      </c>
    </row>
    <row r="8" spans="1:26" ht="12.75">
      <c r="A8" s="58" t="s">
        <v>34</v>
      </c>
      <c r="B8" s="19">
        <v>29062000</v>
      </c>
      <c r="C8" s="19">
        <v>0</v>
      </c>
      <c r="D8" s="59">
        <v>31368000</v>
      </c>
      <c r="E8" s="60">
        <v>31368000</v>
      </c>
      <c r="F8" s="60">
        <v>11377000</v>
      </c>
      <c r="G8" s="60">
        <v>2370122</v>
      </c>
      <c r="H8" s="60">
        <v>551450</v>
      </c>
      <c r="I8" s="60">
        <v>14298572</v>
      </c>
      <c r="J8" s="60">
        <v>399732</v>
      </c>
      <c r="K8" s="60">
        <v>774957</v>
      </c>
      <c r="L8" s="60">
        <v>11208646</v>
      </c>
      <c r="M8" s="60">
        <v>12383335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26681907</v>
      </c>
      <c r="W8" s="60">
        <v>15684000</v>
      </c>
      <c r="X8" s="60">
        <v>10997907</v>
      </c>
      <c r="Y8" s="61">
        <v>70.12</v>
      </c>
      <c r="Z8" s="62">
        <v>31368000</v>
      </c>
    </row>
    <row r="9" spans="1:26" ht="12.75">
      <c r="A9" s="58" t="s">
        <v>35</v>
      </c>
      <c r="B9" s="19">
        <v>3125513</v>
      </c>
      <c r="C9" s="19">
        <v>0</v>
      </c>
      <c r="D9" s="59">
        <v>2992419</v>
      </c>
      <c r="E9" s="60">
        <v>2992419</v>
      </c>
      <c r="F9" s="60">
        <v>548533</v>
      </c>
      <c r="G9" s="60">
        <v>603265</v>
      </c>
      <c r="H9" s="60">
        <v>629088</v>
      </c>
      <c r="I9" s="60">
        <v>1780886</v>
      </c>
      <c r="J9" s="60">
        <v>432995</v>
      </c>
      <c r="K9" s="60">
        <v>296790</v>
      </c>
      <c r="L9" s="60">
        <v>328118</v>
      </c>
      <c r="M9" s="60">
        <v>1057903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2838789</v>
      </c>
      <c r="W9" s="60">
        <v>3056082</v>
      </c>
      <c r="X9" s="60">
        <v>-217293</v>
      </c>
      <c r="Y9" s="61">
        <v>-7.11</v>
      </c>
      <c r="Z9" s="62">
        <v>2992419</v>
      </c>
    </row>
    <row r="10" spans="1:26" ht="22.5">
      <c r="A10" s="63" t="s">
        <v>279</v>
      </c>
      <c r="B10" s="64">
        <f>SUM(B5:B9)</f>
        <v>64621224</v>
      </c>
      <c r="C10" s="64">
        <f>SUM(C5:C9)</f>
        <v>0</v>
      </c>
      <c r="D10" s="65">
        <f aca="true" t="shared" si="0" ref="D10:Z10">SUM(D5:D9)</f>
        <v>75346501</v>
      </c>
      <c r="E10" s="66">
        <f t="shared" si="0"/>
        <v>75346501</v>
      </c>
      <c r="F10" s="66">
        <f t="shared" si="0"/>
        <v>15054239</v>
      </c>
      <c r="G10" s="66">
        <f t="shared" si="0"/>
        <v>5943297</v>
      </c>
      <c r="H10" s="66">
        <f t="shared" si="0"/>
        <v>4192982</v>
      </c>
      <c r="I10" s="66">
        <f t="shared" si="0"/>
        <v>25190518</v>
      </c>
      <c r="J10" s="66">
        <f t="shared" si="0"/>
        <v>3925068</v>
      </c>
      <c r="K10" s="66">
        <f t="shared" si="0"/>
        <v>4266024</v>
      </c>
      <c r="L10" s="66">
        <f t="shared" si="0"/>
        <v>14689861</v>
      </c>
      <c r="M10" s="66">
        <f t="shared" si="0"/>
        <v>22880953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48071471</v>
      </c>
      <c r="W10" s="66">
        <f t="shared" si="0"/>
        <v>37665300</v>
      </c>
      <c r="X10" s="66">
        <f t="shared" si="0"/>
        <v>10406171</v>
      </c>
      <c r="Y10" s="67">
        <f>+IF(W10&lt;&gt;0,(X10/W10)*100,0)</f>
        <v>27.628005086910235</v>
      </c>
      <c r="Z10" s="68">
        <f t="shared" si="0"/>
        <v>75346501</v>
      </c>
    </row>
    <row r="11" spans="1:26" ht="12.75">
      <c r="A11" s="58" t="s">
        <v>37</v>
      </c>
      <c r="B11" s="19">
        <v>32484683</v>
      </c>
      <c r="C11" s="19">
        <v>0</v>
      </c>
      <c r="D11" s="59">
        <v>30300747</v>
      </c>
      <c r="E11" s="60">
        <v>30300747</v>
      </c>
      <c r="F11" s="60">
        <v>2697565</v>
      </c>
      <c r="G11" s="60">
        <v>2458909</v>
      </c>
      <c r="H11" s="60">
        <v>2519312</v>
      </c>
      <c r="I11" s="60">
        <v>7675786</v>
      </c>
      <c r="J11" s="60">
        <v>2661694</v>
      </c>
      <c r="K11" s="60">
        <v>2446408</v>
      </c>
      <c r="L11" s="60">
        <v>4028793</v>
      </c>
      <c r="M11" s="60">
        <v>9136895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16812681</v>
      </c>
      <c r="W11" s="60">
        <v>15180372</v>
      </c>
      <c r="X11" s="60">
        <v>1632309</v>
      </c>
      <c r="Y11" s="61">
        <v>10.75</v>
      </c>
      <c r="Z11" s="62">
        <v>30300747</v>
      </c>
    </row>
    <row r="12" spans="1:26" ht="12.75">
      <c r="A12" s="58" t="s">
        <v>38</v>
      </c>
      <c r="B12" s="19">
        <v>3185252</v>
      </c>
      <c r="C12" s="19">
        <v>0</v>
      </c>
      <c r="D12" s="59">
        <v>3721841</v>
      </c>
      <c r="E12" s="60">
        <v>3721841</v>
      </c>
      <c r="F12" s="60">
        <v>265438</v>
      </c>
      <c r="G12" s="60">
        <v>265438</v>
      </c>
      <c r="H12" s="60">
        <v>265438</v>
      </c>
      <c r="I12" s="60">
        <v>796314</v>
      </c>
      <c r="J12" s="60">
        <v>265438</v>
      </c>
      <c r="K12" s="60">
        <v>265438</v>
      </c>
      <c r="L12" s="60">
        <v>266438</v>
      </c>
      <c r="M12" s="60">
        <v>797314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1593628</v>
      </c>
      <c r="W12" s="60">
        <v>1860918</v>
      </c>
      <c r="X12" s="60">
        <v>-267290</v>
      </c>
      <c r="Y12" s="61">
        <v>-14.36</v>
      </c>
      <c r="Z12" s="62">
        <v>3721841</v>
      </c>
    </row>
    <row r="13" spans="1:26" ht="12.75">
      <c r="A13" s="58" t="s">
        <v>280</v>
      </c>
      <c r="B13" s="19">
        <v>9027938</v>
      </c>
      <c r="C13" s="19">
        <v>0</v>
      </c>
      <c r="D13" s="59">
        <v>8279951</v>
      </c>
      <c r="E13" s="60">
        <v>8279951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4139976</v>
      </c>
      <c r="X13" s="60">
        <v>-4139976</v>
      </c>
      <c r="Y13" s="61">
        <v>-100</v>
      </c>
      <c r="Z13" s="62">
        <v>8279951</v>
      </c>
    </row>
    <row r="14" spans="1:26" ht="12.75">
      <c r="A14" s="58" t="s">
        <v>40</v>
      </c>
      <c r="B14" s="19">
        <v>0</v>
      </c>
      <c r="C14" s="19">
        <v>0</v>
      </c>
      <c r="D14" s="59">
        <v>83069</v>
      </c>
      <c r="E14" s="60">
        <v>83069</v>
      </c>
      <c r="F14" s="60">
        <v>0</v>
      </c>
      <c r="G14" s="60">
        <v>10176</v>
      </c>
      <c r="H14" s="60">
        <v>10404</v>
      </c>
      <c r="I14" s="60">
        <v>20580</v>
      </c>
      <c r="J14" s="60">
        <v>9914</v>
      </c>
      <c r="K14" s="60">
        <v>15034</v>
      </c>
      <c r="L14" s="60">
        <v>12415</v>
      </c>
      <c r="M14" s="60">
        <v>37363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57943</v>
      </c>
      <c r="W14" s="60">
        <v>41532</v>
      </c>
      <c r="X14" s="60">
        <v>16411</v>
      </c>
      <c r="Y14" s="61">
        <v>39.51</v>
      </c>
      <c r="Z14" s="62">
        <v>83069</v>
      </c>
    </row>
    <row r="15" spans="1:26" ht="12.75">
      <c r="A15" s="58" t="s">
        <v>41</v>
      </c>
      <c r="B15" s="19">
        <v>12648828</v>
      </c>
      <c r="C15" s="19">
        <v>0</v>
      </c>
      <c r="D15" s="59">
        <v>10911468</v>
      </c>
      <c r="E15" s="60">
        <v>10911468</v>
      </c>
      <c r="F15" s="60">
        <v>1703340</v>
      </c>
      <c r="G15" s="60">
        <v>1744944</v>
      </c>
      <c r="H15" s="60">
        <v>1333590</v>
      </c>
      <c r="I15" s="60">
        <v>4781874</v>
      </c>
      <c r="J15" s="60">
        <v>992837</v>
      </c>
      <c r="K15" s="60">
        <v>983565</v>
      </c>
      <c r="L15" s="60">
        <v>101166</v>
      </c>
      <c r="M15" s="60">
        <v>2077568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6859442</v>
      </c>
      <c r="W15" s="60">
        <v>6566118</v>
      </c>
      <c r="X15" s="60">
        <v>293324</v>
      </c>
      <c r="Y15" s="61">
        <v>4.47</v>
      </c>
      <c r="Z15" s="62">
        <v>10911468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15998193</v>
      </c>
      <c r="C17" s="19">
        <v>0</v>
      </c>
      <c r="D17" s="59">
        <v>21149426</v>
      </c>
      <c r="E17" s="60">
        <v>21149426</v>
      </c>
      <c r="F17" s="60">
        <v>603368</v>
      </c>
      <c r="G17" s="60">
        <v>648795</v>
      </c>
      <c r="H17" s="60">
        <v>913428</v>
      </c>
      <c r="I17" s="60">
        <v>2165591</v>
      </c>
      <c r="J17" s="60">
        <v>1142384</v>
      </c>
      <c r="K17" s="60">
        <v>1449893</v>
      </c>
      <c r="L17" s="60">
        <v>1675643</v>
      </c>
      <c r="M17" s="60">
        <v>4267920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6433511</v>
      </c>
      <c r="W17" s="60">
        <v>10949712</v>
      </c>
      <c r="X17" s="60">
        <v>-4516201</v>
      </c>
      <c r="Y17" s="61">
        <v>-41.24</v>
      </c>
      <c r="Z17" s="62">
        <v>21149426</v>
      </c>
    </row>
    <row r="18" spans="1:26" ht="12.75">
      <c r="A18" s="70" t="s">
        <v>44</v>
      </c>
      <c r="B18" s="71">
        <f>SUM(B11:B17)</f>
        <v>73344894</v>
      </c>
      <c r="C18" s="71">
        <f>SUM(C11:C17)</f>
        <v>0</v>
      </c>
      <c r="D18" s="72">
        <f aca="true" t="shared" si="1" ref="D18:Z18">SUM(D11:D17)</f>
        <v>74446502</v>
      </c>
      <c r="E18" s="73">
        <f t="shared" si="1"/>
        <v>74446502</v>
      </c>
      <c r="F18" s="73">
        <f t="shared" si="1"/>
        <v>5269711</v>
      </c>
      <c r="G18" s="73">
        <f t="shared" si="1"/>
        <v>5128262</v>
      </c>
      <c r="H18" s="73">
        <f t="shared" si="1"/>
        <v>5042172</v>
      </c>
      <c r="I18" s="73">
        <f t="shared" si="1"/>
        <v>15440145</v>
      </c>
      <c r="J18" s="73">
        <f t="shared" si="1"/>
        <v>5072267</v>
      </c>
      <c r="K18" s="73">
        <f t="shared" si="1"/>
        <v>5160338</v>
      </c>
      <c r="L18" s="73">
        <f t="shared" si="1"/>
        <v>6084455</v>
      </c>
      <c r="M18" s="73">
        <f t="shared" si="1"/>
        <v>16317060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31757205</v>
      </c>
      <c r="W18" s="73">
        <f t="shared" si="1"/>
        <v>38738628</v>
      </c>
      <c r="X18" s="73">
        <f t="shared" si="1"/>
        <v>-6981423</v>
      </c>
      <c r="Y18" s="67">
        <f>+IF(W18&lt;&gt;0,(X18/W18)*100,0)</f>
        <v>-18.02186437785045</v>
      </c>
      <c r="Z18" s="74">
        <f t="shared" si="1"/>
        <v>74446502</v>
      </c>
    </row>
    <row r="19" spans="1:26" ht="12.75">
      <c r="A19" s="70" t="s">
        <v>45</v>
      </c>
      <c r="B19" s="75">
        <f>+B10-B18</f>
        <v>-8723670</v>
      </c>
      <c r="C19" s="75">
        <f>+C10-C18</f>
        <v>0</v>
      </c>
      <c r="D19" s="76">
        <f aca="true" t="shared" si="2" ref="D19:Z19">+D10-D18</f>
        <v>899999</v>
      </c>
      <c r="E19" s="77">
        <f t="shared" si="2"/>
        <v>899999</v>
      </c>
      <c r="F19" s="77">
        <f t="shared" si="2"/>
        <v>9784528</v>
      </c>
      <c r="G19" s="77">
        <f t="shared" si="2"/>
        <v>815035</v>
      </c>
      <c r="H19" s="77">
        <f t="shared" si="2"/>
        <v>-849190</v>
      </c>
      <c r="I19" s="77">
        <f t="shared" si="2"/>
        <v>9750373</v>
      </c>
      <c r="J19" s="77">
        <f t="shared" si="2"/>
        <v>-1147199</v>
      </c>
      <c r="K19" s="77">
        <f t="shared" si="2"/>
        <v>-894314</v>
      </c>
      <c r="L19" s="77">
        <f t="shared" si="2"/>
        <v>8605406</v>
      </c>
      <c r="M19" s="77">
        <f t="shared" si="2"/>
        <v>6563893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16314266</v>
      </c>
      <c r="W19" s="77">
        <f>IF(E10=E18,0,W10-W18)</f>
        <v>-1073328</v>
      </c>
      <c r="X19" s="77">
        <f t="shared" si="2"/>
        <v>17387594</v>
      </c>
      <c r="Y19" s="78">
        <f>+IF(W19&lt;&gt;0,(X19/W19)*100,0)</f>
        <v>-1619.9702234545264</v>
      </c>
      <c r="Z19" s="79">
        <f t="shared" si="2"/>
        <v>899999</v>
      </c>
    </row>
    <row r="20" spans="1:26" ht="12.75">
      <c r="A20" s="58" t="s">
        <v>46</v>
      </c>
      <c r="B20" s="19">
        <v>19657967</v>
      </c>
      <c r="C20" s="19">
        <v>0</v>
      </c>
      <c r="D20" s="59">
        <v>15247000</v>
      </c>
      <c r="E20" s="60">
        <v>15247000</v>
      </c>
      <c r="F20" s="60">
        <v>0</v>
      </c>
      <c r="G20" s="60">
        <v>0</v>
      </c>
      <c r="H20" s="60">
        <v>0</v>
      </c>
      <c r="I20" s="60">
        <v>0</v>
      </c>
      <c r="J20" s="60">
        <v>101774</v>
      </c>
      <c r="K20" s="60">
        <v>0</v>
      </c>
      <c r="L20" s="60">
        <v>0</v>
      </c>
      <c r="M20" s="60">
        <v>101774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101774</v>
      </c>
      <c r="W20" s="60">
        <v>7623498</v>
      </c>
      <c r="X20" s="60">
        <v>-7521724</v>
      </c>
      <c r="Y20" s="61">
        <v>-98.66</v>
      </c>
      <c r="Z20" s="62">
        <v>15247000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10934297</v>
      </c>
      <c r="C22" s="86">
        <f>SUM(C19:C21)</f>
        <v>0</v>
      </c>
      <c r="D22" s="87">
        <f aca="true" t="shared" si="3" ref="D22:Z22">SUM(D19:D21)</f>
        <v>16146999</v>
      </c>
      <c r="E22" s="88">
        <f t="shared" si="3"/>
        <v>16146999</v>
      </c>
      <c r="F22" s="88">
        <f t="shared" si="3"/>
        <v>9784528</v>
      </c>
      <c r="G22" s="88">
        <f t="shared" si="3"/>
        <v>815035</v>
      </c>
      <c r="H22" s="88">
        <f t="shared" si="3"/>
        <v>-849190</v>
      </c>
      <c r="I22" s="88">
        <f t="shared" si="3"/>
        <v>9750373</v>
      </c>
      <c r="J22" s="88">
        <f t="shared" si="3"/>
        <v>-1045425</v>
      </c>
      <c r="K22" s="88">
        <f t="shared" si="3"/>
        <v>-894314</v>
      </c>
      <c r="L22" s="88">
        <f t="shared" si="3"/>
        <v>8605406</v>
      </c>
      <c r="M22" s="88">
        <f t="shared" si="3"/>
        <v>6665667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16416040</v>
      </c>
      <c r="W22" s="88">
        <f t="shared" si="3"/>
        <v>6550170</v>
      </c>
      <c r="X22" s="88">
        <f t="shared" si="3"/>
        <v>9865870</v>
      </c>
      <c r="Y22" s="89">
        <f>+IF(W22&lt;&gt;0,(X22/W22)*100,0)</f>
        <v>150.62006024271128</v>
      </c>
      <c r="Z22" s="90">
        <f t="shared" si="3"/>
        <v>16146999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10934297</v>
      </c>
      <c r="C24" s="75">
        <f>SUM(C22:C23)</f>
        <v>0</v>
      </c>
      <c r="D24" s="76">
        <f aca="true" t="shared" si="4" ref="D24:Z24">SUM(D22:D23)</f>
        <v>16146999</v>
      </c>
      <c r="E24" s="77">
        <f t="shared" si="4"/>
        <v>16146999</v>
      </c>
      <c r="F24" s="77">
        <f t="shared" si="4"/>
        <v>9784528</v>
      </c>
      <c r="G24" s="77">
        <f t="shared" si="4"/>
        <v>815035</v>
      </c>
      <c r="H24" s="77">
        <f t="shared" si="4"/>
        <v>-849190</v>
      </c>
      <c r="I24" s="77">
        <f t="shared" si="4"/>
        <v>9750373</v>
      </c>
      <c r="J24" s="77">
        <f t="shared" si="4"/>
        <v>-1045425</v>
      </c>
      <c r="K24" s="77">
        <f t="shared" si="4"/>
        <v>-894314</v>
      </c>
      <c r="L24" s="77">
        <f t="shared" si="4"/>
        <v>8605406</v>
      </c>
      <c r="M24" s="77">
        <f t="shared" si="4"/>
        <v>6665667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16416040</v>
      </c>
      <c r="W24" s="77">
        <f t="shared" si="4"/>
        <v>6550170</v>
      </c>
      <c r="X24" s="77">
        <f t="shared" si="4"/>
        <v>9865870</v>
      </c>
      <c r="Y24" s="78">
        <f>+IF(W24&lt;&gt;0,(X24/W24)*100,0)</f>
        <v>150.62006024271128</v>
      </c>
      <c r="Z24" s="79">
        <f t="shared" si="4"/>
        <v>16146999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19282127</v>
      </c>
      <c r="C27" s="22">
        <v>0</v>
      </c>
      <c r="D27" s="99">
        <v>16147000</v>
      </c>
      <c r="E27" s="100">
        <v>16147000</v>
      </c>
      <c r="F27" s="100">
        <v>1802582</v>
      </c>
      <c r="G27" s="100">
        <v>265493</v>
      </c>
      <c r="H27" s="100">
        <v>99083</v>
      </c>
      <c r="I27" s="100">
        <v>2167158</v>
      </c>
      <c r="J27" s="100">
        <v>101774</v>
      </c>
      <c r="K27" s="100">
        <v>450670</v>
      </c>
      <c r="L27" s="100">
        <v>2352436</v>
      </c>
      <c r="M27" s="100">
        <v>2904880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5072038</v>
      </c>
      <c r="W27" s="100">
        <v>8073500</v>
      </c>
      <c r="X27" s="100">
        <v>-3001462</v>
      </c>
      <c r="Y27" s="101">
        <v>-37.18</v>
      </c>
      <c r="Z27" s="102">
        <v>16147000</v>
      </c>
    </row>
    <row r="28" spans="1:26" ht="12.75">
      <c r="A28" s="103" t="s">
        <v>46</v>
      </c>
      <c r="B28" s="19">
        <v>19215875</v>
      </c>
      <c r="C28" s="19">
        <v>0</v>
      </c>
      <c r="D28" s="59">
        <v>15247000</v>
      </c>
      <c r="E28" s="60">
        <v>15247000</v>
      </c>
      <c r="F28" s="60">
        <v>1802582</v>
      </c>
      <c r="G28" s="60">
        <v>265493</v>
      </c>
      <c r="H28" s="60">
        <v>99083</v>
      </c>
      <c r="I28" s="60">
        <v>2167158</v>
      </c>
      <c r="J28" s="60">
        <v>101774</v>
      </c>
      <c r="K28" s="60">
        <v>450670</v>
      </c>
      <c r="L28" s="60">
        <v>2352436</v>
      </c>
      <c r="M28" s="60">
        <v>2904880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5072038</v>
      </c>
      <c r="W28" s="60">
        <v>7623500</v>
      </c>
      <c r="X28" s="60">
        <v>-2551462</v>
      </c>
      <c r="Y28" s="61">
        <v>-33.47</v>
      </c>
      <c r="Z28" s="62">
        <v>15247000</v>
      </c>
    </row>
    <row r="29" spans="1:26" ht="12.75">
      <c r="A29" s="58" t="s">
        <v>284</v>
      </c>
      <c r="B29" s="19">
        <v>66252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900000</v>
      </c>
      <c r="E31" s="60">
        <v>900000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450000</v>
      </c>
      <c r="X31" s="60">
        <v>-450000</v>
      </c>
      <c r="Y31" s="61">
        <v>-100</v>
      </c>
      <c r="Z31" s="62">
        <v>900000</v>
      </c>
    </row>
    <row r="32" spans="1:26" ht="12.75">
      <c r="A32" s="70" t="s">
        <v>54</v>
      </c>
      <c r="B32" s="22">
        <f>SUM(B28:B31)</f>
        <v>19282127</v>
      </c>
      <c r="C32" s="22">
        <f>SUM(C28:C31)</f>
        <v>0</v>
      </c>
      <c r="D32" s="99">
        <f aca="true" t="shared" si="5" ref="D32:Z32">SUM(D28:D31)</f>
        <v>16147000</v>
      </c>
      <c r="E32" s="100">
        <f t="shared" si="5"/>
        <v>16147000</v>
      </c>
      <c r="F32" s="100">
        <f t="shared" si="5"/>
        <v>1802582</v>
      </c>
      <c r="G32" s="100">
        <f t="shared" si="5"/>
        <v>265493</v>
      </c>
      <c r="H32" s="100">
        <f t="shared" si="5"/>
        <v>99083</v>
      </c>
      <c r="I32" s="100">
        <f t="shared" si="5"/>
        <v>2167158</v>
      </c>
      <c r="J32" s="100">
        <f t="shared" si="5"/>
        <v>101774</v>
      </c>
      <c r="K32" s="100">
        <f t="shared" si="5"/>
        <v>450670</v>
      </c>
      <c r="L32" s="100">
        <f t="shared" si="5"/>
        <v>2352436</v>
      </c>
      <c r="M32" s="100">
        <f t="shared" si="5"/>
        <v>2904880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5072038</v>
      </c>
      <c r="W32" s="100">
        <f t="shared" si="5"/>
        <v>8073500</v>
      </c>
      <c r="X32" s="100">
        <f t="shared" si="5"/>
        <v>-3001462</v>
      </c>
      <c r="Y32" s="101">
        <f>+IF(W32&lt;&gt;0,(X32/W32)*100,0)</f>
        <v>-37.17671394067009</v>
      </c>
      <c r="Z32" s="102">
        <f t="shared" si="5"/>
        <v>16147000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37268345</v>
      </c>
      <c r="C35" s="19">
        <v>0</v>
      </c>
      <c r="D35" s="59">
        <v>14930844</v>
      </c>
      <c r="E35" s="60">
        <v>14930844</v>
      </c>
      <c r="F35" s="60">
        <v>77450971</v>
      </c>
      <c r="G35" s="60">
        <v>77307122</v>
      </c>
      <c r="H35" s="60">
        <v>75792556</v>
      </c>
      <c r="I35" s="60">
        <v>75792556</v>
      </c>
      <c r="J35" s="60">
        <v>73343865</v>
      </c>
      <c r="K35" s="60">
        <v>71470984</v>
      </c>
      <c r="L35" s="60">
        <v>77646508</v>
      </c>
      <c r="M35" s="60">
        <v>77646508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77646508</v>
      </c>
      <c r="W35" s="60">
        <v>7465422</v>
      </c>
      <c r="X35" s="60">
        <v>70181086</v>
      </c>
      <c r="Y35" s="61">
        <v>940.08</v>
      </c>
      <c r="Z35" s="62">
        <v>14930844</v>
      </c>
    </row>
    <row r="36" spans="1:26" ht="12.75">
      <c r="A36" s="58" t="s">
        <v>57</v>
      </c>
      <c r="B36" s="19">
        <v>164083391</v>
      </c>
      <c r="C36" s="19">
        <v>0</v>
      </c>
      <c r="D36" s="59">
        <v>211087054</v>
      </c>
      <c r="E36" s="60">
        <v>211087054</v>
      </c>
      <c r="F36" s="60">
        <v>159864944</v>
      </c>
      <c r="G36" s="60">
        <v>159864944</v>
      </c>
      <c r="H36" s="60">
        <v>161760498</v>
      </c>
      <c r="I36" s="60">
        <v>161760498</v>
      </c>
      <c r="J36" s="60">
        <v>162896033</v>
      </c>
      <c r="K36" s="60">
        <v>165605229</v>
      </c>
      <c r="L36" s="60">
        <v>167732325</v>
      </c>
      <c r="M36" s="60">
        <v>167732325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167732325</v>
      </c>
      <c r="W36" s="60">
        <v>105543527</v>
      </c>
      <c r="X36" s="60">
        <v>62188798</v>
      </c>
      <c r="Y36" s="61">
        <v>58.92</v>
      </c>
      <c r="Z36" s="62">
        <v>211087054</v>
      </c>
    </row>
    <row r="37" spans="1:26" ht="12.75">
      <c r="A37" s="58" t="s">
        <v>58</v>
      </c>
      <c r="B37" s="19">
        <v>17522479</v>
      </c>
      <c r="C37" s="19">
        <v>0</v>
      </c>
      <c r="D37" s="59">
        <v>8725774</v>
      </c>
      <c r="E37" s="60">
        <v>8725774</v>
      </c>
      <c r="F37" s="60">
        <v>62108157</v>
      </c>
      <c r="G37" s="60">
        <v>61339119</v>
      </c>
      <c r="H37" s="60">
        <v>60643659</v>
      </c>
      <c r="I37" s="60">
        <v>60643659</v>
      </c>
      <c r="J37" s="60">
        <v>60006468</v>
      </c>
      <c r="K37" s="60">
        <v>59347032</v>
      </c>
      <c r="L37" s="60">
        <v>59058411</v>
      </c>
      <c r="M37" s="60">
        <v>59058411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59058411</v>
      </c>
      <c r="W37" s="60">
        <v>4362887</v>
      </c>
      <c r="X37" s="60">
        <v>54695524</v>
      </c>
      <c r="Y37" s="61">
        <v>1253.65</v>
      </c>
      <c r="Z37" s="62">
        <v>8725774</v>
      </c>
    </row>
    <row r="38" spans="1:26" ht="12.75">
      <c r="A38" s="58" t="s">
        <v>59</v>
      </c>
      <c r="B38" s="19">
        <v>16193883</v>
      </c>
      <c r="C38" s="19">
        <v>0</v>
      </c>
      <c r="D38" s="59">
        <v>12280392</v>
      </c>
      <c r="E38" s="60">
        <v>12280392</v>
      </c>
      <c r="F38" s="60">
        <v>2328379</v>
      </c>
      <c r="G38" s="60">
        <v>2325670</v>
      </c>
      <c r="H38" s="60">
        <v>2311501</v>
      </c>
      <c r="I38" s="60">
        <v>2311501</v>
      </c>
      <c r="J38" s="60">
        <v>2297332</v>
      </c>
      <c r="K38" s="60">
        <v>2283164</v>
      </c>
      <c r="L38" s="60">
        <v>2268995</v>
      </c>
      <c r="M38" s="60">
        <v>2268995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2268995</v>
      </c>
      <c r="W38" s="60">
        <v>6140196</v>
      </c>
      <c r="X38" s="60">
        <v>-3871201</v>
      </c>
      <c r="Y38" s="61">
        <v>-63.05</v>
      </c>
      <c r="Z38" s="62">
        <v>12280392</v>
      </c>
    </row>
    <row r="39" spans="1:26" ht="12.75">
      <c r="A39" s="58" t="s">
        <v>60</v>
      </c>
      <c r="B39" s="19">
        <v>167635374</v>
      </c>
      <c r="C39" s="19">
        <v>0</v>
      </c>
      <c r="D39" s="59">
        <v>205011732</v>
      </c>
      <c r="E39" s="60">
        <v>205011732</v>
      </c>
      <c r="F39" s="60">
        <v>172879378</v>
      </c>
      <c r="G39" s="60">
        <v>173507279</v>
      </c>
      <c r="H39" s="60">
        <v>174597894</v>
      </c>
      <c r="I39" s="60">
        <v>174597894</v>
      </c>
      <c r="J39" s="60">
        <v>173936100</v>
      </c>
      <c r="K39" s="60">
        <v>175446017</v>
      </c>
      <c r="L39" s="60">
        <v>184051427</v>
      </c>
      <c r="M39" s="60">
        <v>184051427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184051427</v>
      </c>
      <c r="W39" s="60">
        <v>102505866</v>
      </c>
      <c r="X39" s="60">
        <v>81545561</v>
      </c>
      <c r="Y39" s="61">
        <v>79.55</v>
      </c>
      <c r="Z39" s="62">
        <v>205011732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12017980</v>
      </c>
      <c r="C42" s="19">
        <v>0</v>
      </c>
      <c r="D42" s="59">
        <v>11553884</v>
      </c>
      <c r="E42" s="60">
        <v>11553884</v>
      </c>
      <c r="F42" s="60">
        <v>13103995</v>
      </c>
      <c r="G42" s="60">
        <v>350277</v>
      </c>
      <c r="H42" s="60">
        <v>2665610</v>
      </c>
      <c r="I42" s="60">
        <v>16119882</v>
      </c>
      <c r="J42" s="60">
        <v>-1202006</v>
      </c>
      <c r="K42" s="60">
        <v>-712752</v>
      </c>
      <c r="L42" s="60">
        <v>7124884</v>
      </c>
      <c r="M42" s="60">
        <v>5210126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21330008</v>
      </c>
      <c r="W42" s="60">
        <v>5748192</v>
      </c>
      <c r="X42" s="60">
        <v>15581816</v>
      </c>
      <c r="Y42" s="61">
        <v>271.07</v>
      </c>
      <c r="Z42" s="62">
        <v>11553884</v>
      </c>
    </row>
    <row r="43" spans="1:26" ht="12.75">
      <c r="A43" s="58" t="s">
        <v>63</v>
      </c>
      <c r="B43" s="19">
        <v>-19312357</v>
      </c>
      <c r="C43" s="19">
        <v>0</v>
      </c>
      <c r="D43" s="59">
        <v>-15246996</v>
      </c>
      <c r="E43" s="60">
        <v>-15246996</v>
      </c>
      <c r="F43" s="60">
        <v>-1802582</v>
      </c>
      <c r="G43" s="60">
        <v>-265493</v>
      </c>
      <c r="H43" s="60">
        <v>-99083</v>
      </c>
      <c r="I43" s="60">
        <v>-2167158</v>
      </c>
      <c r="J43" s="60">
        <v>-101774</v>
      </c>
      <c r="K43" s="60">
        <v>-450670</v>
      </c>
      <c r="L43" s="60">
        <v>-2352436</v>
      </c>
      <c r="M43" s="60">
        <v>-2904880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-5072038</v>
      </c>
      <c r="W43" s="60">
        <v>-7623498</v>
      </c>
      <c r="X43" s="60">
        <v>2551460</v>
      </c>
      <c r="Y43" s="61">
        <v>-33.47</v>
      </c>
      <c r="Z43" s="62">
        <v>-15246996</v>
      </c>
    </row>
    <row r="44" spans="1:26" ht="12.75">
      <c r="A44" s="58" t="s">
        <v>64</v>
      </c>
      <c r="B44" s="19">
        <v>5005</v>
      </c>
      <c r="C44" s="19">
        <v>0</v>
      </c>
      <c r="D44" s="59">
        <v>-84876</v>
      </c>
      <c r="E44" s="60">
        <v>-84876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-42438</v>
      </c>
      <c r="X44" s="60">
        <v>42438</v>
      </c>
      <c r="Y44" s="61">
        <v>-100</v>
      </c>
      <c r="Z44" s="62">
        <v>-84876</v>
      </c>
    </row>
    <row r="45" spans="1:26" ht="12.75">
      <c r="A45" s="70" t="s">
        <v>65</v>
      </c>
      <c r="B45" s="22">
        <v>7538350</v>
      </c>
      <c r="C45" s="22">
        <v>0</v>
      </c>
      <c r="D45" s="99">
        <v>5920195</v>
      </c>
      <c r="E45" s="100">
        <v>5920195</v>
      </c>
      <c r="F45" s="100">
        <v>18839763</v>
      </c>
      <c r="G45" s="100">
        <v>18924547</v>
      </c>
      <c r="H45" s="100">
        <v>21491074</v>
      </c>
      <c r="I45" s="100">
        <v>21491074</v>
      </c>
      <c r="J45" s="100">
        <v>20187294</v>
      </c>
      <c r="K45" s="100">
        <v>19023872</v>
      </c>
      <c r="L45" s="100">
        <v>23796320</v>
      </c>
      <c r="M45" s="100">
        <v>23796320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23796320</v>
      </c>
      <c r="W45" s="100">
        <v>7780439</v>
      </c>
      <c r="X45" s="100">
        <v>16015881</v>
      </c>
      <c r="Y45" s="101">
        <v>205.85</v>
      </c>
      <c r="Z45" s="102">
        <v>5920195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1694434</v>
      </c>
      <c r="C49" s="52">
        <v>0</v>
      </c>
      <c r="D49" s="129">
        <v>1392810</v>
      </c>
      <c r="E49" s="54">
        <v>-196133</v>
      </c>
      <c r="F49" s="54">
        <v>0</v>
      </c>
      <c r="G49" s="54">
        <v>0</v>
      </c>
      <c r="H49" s="54">
        <v>0</v>
      </c>
      <c r="I49" s="54">
        <v>-1350417</v>
      </c>
      <c r="J49" s="54">
        <v>0</v>
      </c>
      <c r="K49" s="54">
        <v>0</v>
      </c>
      <c r="L49" s="54">
        <v>0</v>
      </c>
      <c r="M49" s="54">
        <v>1018463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991785</v>
      </c>
      <c r="W49" s="54">
        <v>3470985</v>
      </c>
      <c r="X49" s="54">
        <v>22225400</v>
      </c>
      <c r="Y49" s="54">
        <v>29247327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158220</v>
      </c>
      <c r="C51" s="52">
        <v>0</v>
      </c>
      <c r="D51" s="129">
        <v>1767</v>
      </c>
      <c r="E51" s="54">
        <v>1</v>
      </c>
      <c r="F51" s="54">
        <v>0</v>
      </c>
      <c r="G51" s="54">
        <v>0</v>
      </c>
      <c r="H51" s="54">
        <v>0</v>
      </c>
      <c r="I51" s="54">
        <v>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159992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65.80665650929606</v>
      </c>
      <c r="C58" s="5">
        <f>IF(C67=0,0,+(C76/C67)*100)</f>
        <v>0</v>
      </c>
      <c r="D58" s="6">
        <f aca="true" t="shared" si="6" ref="D58:Z58">IF(D67=0,0,+(D76/D67)*100)</f>
        <v>66.17699499972454</v>
      </c>
      <c r="E58" s="7">
        <f t="shared" si="6"/>
        <v>66.17699499972454</v>
      </c>
      <c r="F58" s="7">
        <f t="shared" si="6"/>
        <v>30.40801029328503</v>
      </c>
      <c r="G58" s="7">
        <f t="shared" si="6"/>
        <v>36.801510537969754</v>
      </c>
      <c r="H58" s="7">
        <f t="shared" si="6"/>
        <v>221.30398862821806</v>
      </c>
      <c r="I58" s="7">
        <f t="shared" si="6"/>
        <v>95.65080702712991</v>
      </c>
      <c r="J58" s="7">
        <f t="shared" si="6"/>
        <v>199.35067366075407</v>
      </c>
      <c r="K58" s="7">
        <f t="shared" si="6"/>
        <v>124.01999155241279</v>
      </c>
      <c r="L58" s="7">
        <f t="shared" si="6"/>
        <v>39.454130335983955</v>
      </c>
      <c r="M58" s="7">
        <f t="shared" si="6"/>
        <v>119.7905581085414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107.29962481723692</v>
      </c>
      <c r="W58" s="7">
        <f t="shared" si="6"/>
        <v>66.17700682741467</v>
      </c>
      <c r="X58" s="7">
        <f t="shared" si="6"/>
        <v>0</v>
      </c>
      <c r="Y58" s="7">
        <f t="shared" si="6"/>
        <v>0</v>
      </c>
      <c r="Z58" s="8">
        <f t="shared" si="6"/>
        <v>66.17699499972454</v>
      </c>
    </row>
    <row r="59" spans="1:26" ht="12.75">
      <c r="A59" s="37" t="s">
        <v>31</v>
      </c>
      <c r="B59" s="9">
        <f aca="true" t="shared" si="7" ref="B59:Z66">IF(B68=0,0,+(B77/B68)*100)</f>
        <v>54.67560397976219</v>
      </c>
      <c r="C59" s="9">
        <f t="shared" si="7"/>
        <v>0</v>
      </c>
      <c r="D59" s="2">
        <f t="shared" si="7"/>
        <v>60.00002728559119</v>
      </c>
      <c r="E59" s="10">
        <f t="shared" si="7"/>
        <v>60.00002728559119</v>
      </c>
      <c r="F59" s="10">
        <f t="shared" si="7"/>
        <v>15.52372991436544</v>
      </c>
      <c r="G59" s="10">
        <f t="shared" si="7"/>
        <v>16.740334696655363</v>
      </c>
      <c r="H59" s="10">
        <f t="shared" si="7"/>
        <v>352.06444911045185</v>
      </c>
      <c r="I59" s="10">
        <f t="shared" si="7"/>
        <v>128.31773767255783</v>
      </c>
      <c r="J59" s="10">
        <f t="shared" si="7"/>
        <v>276.8124282139513</v>
      </c>
      <c r="K59" s="10">
        <f t="shared" si="7"/>
        <v>183.51908671285048</v>
      </c>
      <c r="L59" s="10">
        <f t="shared" si="7"/>
        <v>36.29723574547364</v>
      </c>
      <c r="M59" s="10">
        <f t="shared" si="7"/>
        <v>159.33046955256918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144.5977172672861</v>
      </c>
      <c r="W59" s="10">
        <f t="shared" si="7"/>
        <v>60.00005238835223</v>
      </c>
      <c r="X59" s="10">
        <f t="shared" si="7"/>
        <v>0</v>
      </c>
      <c r="Y59" s="10">
        <f t="shared" si="7"/>
        <v>0</v>
      </c>
      <c r="Z59" s="11">
        <f t="shared" si="7"/>
        <v>60.00002728559119</v>
      </c>
    </row>
    <row r="60" spans="1:26" ht="12.75">
      <c r="A60" s="38" t="s">
        <v>32</v>
      </c>
      <c r="B60" s="12">
        <f t="shared" si="7"/>
        <v>77.90943778360993</v>
      </c>
      <c r="C60" s="12">
        <f t="shared" si="7"/>
        <v>0</v>
      </c>
      <c r="D60" s="3">
        <f t="shared" si="7"/>
        <v>72.42874169251195</v>
      </c>
      <c r="E60" s="13">
        <f t="shared" si="7"/>
        <v>72.42874169251195</v>
      </c>
      <c r="F60" s="13">
        <f t="shared" si="7"/>
        <v>52.298021729727814</v>
      </c>
      <c r="G60" s="13">
        <f t="shared" si="7"/>
        <v>71.83058001847786</v>
      </c>
      <c r="H60" s="13">
        <f t="shared" si="7"/>
        <v>104.3875899703276</v>
      </c>
      <c r="I60" s="13">
        <f t="shared" si="7"/>
        <v>75.4868420219021</v>
      </c>
      <c r="J60" s="13">
        <f t="shared" si="7"/>
        <v>100</v>
      </c>
      <c r="K60" s="13">
        <f t="shared" si="7"/>
        <v>36.520119573920695</v>
      </c>
      <c r="L60" s="13">
        <f t="shared" si="7"/>
        <v>44.810227911237</v>
      </c>
      <c r="M60" s="13">
        <f t="shared" si="7"/>
        <v>61.47796273694552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68.79638456719788</v>
      </c>
      <c r="W60" s="13">
        <f t="shared" si="7"/>
        <v>72.42873769214046</v>
      </c>
      <c r="X60" s="13">
        <f t="shared" si="7"/>
        <v>0</v>
      </c>
      <c r="Y60" s="13">
        <f t="shared" si="7"/>
        <v>0</v>
      </c>
      <c r="Z60" s="14">
        <f t="shared" si="7"/>
        <v>72.42874169251195</v>
      </c>
    </row>
    <row r="61" spans="1:26" ht="12.75">
      <c r="A61" s="39" t="s">
        <v>103</v>
      </c>
      <c r="B61" s="12">
        <f t="shared" si="7"/>
        <v>75.45494591201476</v>
      </c>
      <c r="C61" s="12">
        <f t="shared" si="7"/>
        <v>0</v>
      </c>
      <c r="D61" s="3">
        <f t="shared" si="7"/>
        <v>70.00000611749132</v>
      </c>
      <c r="E61" s="13">
        <f t="shared" si="7"/>
        <v>70.00000611749132</v>
      </c>
      <c r="F61" s="13">
        <f t="shared" si="7"/>
        <v>52.73971533165327</v>
      </c>
      <c r="G61" s="13">
        <f t="shared" si="7"/>
        <v>73.79960400883718</v>
      </c>
      <c r="H61" s="13">
        <f t="shared" si="7"/>
        <v>107.65744163340392</v>
      </c>
      <c r="I61" s="13">
        <f t="shared" si="7"/>
        <v>77.26833113972087</v>
      </c>
      <c r="J61" s="13">
        <f t="shared" si="7"/>
        <v>100</v>
      </c>
      <c r="K61" s="13">
        <f t="shared" si="7"/>
        <v>37.93129771662173</v>
      </c>
      <c r="L61" s="13">
        <f t="shared" si="7"/>
        <v>43.90518315676663</v>
      </c>
      <c r="M61" s="13">
        <f t="shared" si="7"/>
        <v>61.782636536828505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69.90715724045374</v>
      </c>
      <c r="W61" s="13">
        <f t="shared" si="7"/>
        <v>70.00001468198094</v>
      </c>
      <c r="X61" s="13">
        <f t="shared" si="7"/>
        <v>0</v>
      </c>
      <c r="Y61" s="13">
        <f t="shared" si="7"/>
        <v>0</v>
      </c>
      <c r="Z61" s="14">
        <f t="shared" si="7"/>
        <v>70.00000611749132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95.00009380687041</v>
      </c>
      <c r="E64" s="13">
        <f t="shared" si="7"/>
        <v>95.00009380687041</v>
      </c>
      <c r="F64" s="13">
        <f t="shared" si="7"/>
        <v>47.39038113572332</v>
      </c>
      <c r="G64" s="13">
        <f t="shared" si="7"/>
        <v>52.588196231426906</v>
      </c>
      <c r="H64" s="13">
        <f t="shared" si="7"/>
        <v>71.27832655432887</v>
      </c>
      <c r="I64" s="13">
        <f t="shared" si="7"/>
        <v>57.070554986145375</v>
      </c>
      <c r="J64" s="13">
        <f t="shared" si="7"/>
        <v>100</v>
      </c>
      <c r="K64" s="13">
        <f t="shared" si="7"/>
        <v>23.170083838299995</v>
      </c>
      <c r="L64" s="13">
        <f t="shared" si="7"/>
        <v>52.68946625715946</v>
      </c>
      <c r="M64" s="13">
        <f t="shared" si="7"/>
        <v>58.61985003181982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57.84459961044149</v>
      </c>
      <c r="W64" s="13">
        <f t="shared" si="7"/>
        <v>94.99993177693787</v>
      </c>
      <c r="X64" s="13">
        <f t="shared" si="7"/>
        <v>0</v>
      </c>
      <c r="Y64" s="13">
        <f t="shared" si="7"/>
        <v>0</v>
      </c>
      <c r="Z64" s="14">
        <f t="shared" si="7"/>
        <v>95.00009380687041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29141400</v>
      </c>
      <c r="C67" s="24"/>
      <c r="D67" s="25">
        <v>36430193</v>
      </c>
      <c r="E67" s="26">
        <v>36430193</v>
      </c>
      <c r="F67" s="26">
        <v>3369964</v>
      </c>
      <c r="G67" s="26">
        <v>3293661</v>
      </c>
      <c r="H67" s="26">
        <v>3292360</v>
      </c>
      <c r="I67" s="26">
        <v>9955985</v>
      </c>
      <c r="J67" s="26">
        <v>3018359</v>
      </c>
      <c r="K67" s="26">
        <v>3113315</v>
      </c>
      <c r="L67" s="26">
        <v>3153097</v>
      </c>
      <c r="M67" s="26">
        <v>9284771</v>
      </c>
      <c r="N67" s="26"/>
      <c r="O67" s="26"/>
      <c r="P67" s="26"/>
      <c r="Q67" s="26"/>
      <c r="R67" s="26"/>
      <c r="S67" s="26"/>
      <c r="T67" s="26"/>
      <c r="U67" s="26"/>
      <c r="V67" s="26">
        <v>19240756</v>
      </c>
      <c r="W67" s="26">
        <v>18215094</v>
      </c>
      <c r="X67" s="26"/>
      <c r="Y67" s="25"/>
      <c r="Z67" s="27">
        <v>36430193</v>
      </c>
    </row>
    <row r="68" spans="1:26" ht="12.75" hidden="1">
      <c r="A68" s="37" t="s">
        <v>31</v>
      </c>
      <c r="B68" s="19">
        <v>15180103</v>
      </c>
      <c r="C68" s="19"/>
      <c r="D68" s="20">
        <v>18324690</v>
      </c>
      <c r="E68" s="21">
        <v>18324690</v>
      </c>
      <c r="F68" s="21">
        <v>1662880</v>
      </c>
      <c r="G68" s="21">
        <v>1672141</v>
      </c>
      <c r="H68" s="21">
        <v>1672141</v>
      </c>
      <c r="I68" s="21">
        <v>5007162</v>
      </c>
      <c r="J68" s="21">
        <v>1696012</v>
      </c>
      <c r="K68" s="21">
        <v>1853174</v>
      </c>
      <c r="L68" s="21">
        <v>1983826</v>
      </c>
      <c r="M68" s="21">
        <v>5533012</v>
      </c>
      <c r="N68" s="21"/>
      <c r="O68" s="21"/>
      <c r="P68" s="21"/>
      <c r="Q68" s="21"/>
      <c r="R68" s="21"/>
      <c r="S68" s="21"/>
      <c r="T68" s="21"/>
      <c r="U68" s="21"/>
      <c r="V68" s="21">
        <v>10540174</v>
      </c>
      <c r="W68" s="21">
        <v>9162342</v>
      </c>
      <c r="X68" s="21"/>
      <c r="Y68" s="20"/>
      <c r="Z68" s="23">
        <v>18324690</v>
      </c>
    </row>
    <row r="69" spans="1:26" ht="12.75" hidden="1">
      <c r="A69" s="38" t="s">
        <v>32</v>
      </c>
      <c r="B69" s="19">
        <v>13961297</v>
      </c>
      <c r="C69" s="19"/>
      <c r="D69" s="20">
        <v>18105503</v>
      </c>
      <c r="E69" s="21">
        <v>18105503</v>
      </c>
      <c r="F69" s="21">
        <v>1465826</v>
      </c>
      <c r="G69" s="21">
        <v>1297769</v>
      </c>
      <c r="H69" s="21">
        <v>1340303</v>
      </c>
      <c r="I69" s="21">
        <v>4103898</v>
      </c>
      <c r="J69" s="21">
        <v>1322347</v>
      </c>
      <c r="K69" s="21">
        <v>1260141</v>
      </c>
      <c r="L69" s="21">
        <v>1169271</v>
      </c>
      <c r="M69" s="21">
        <v>3751759</v>
      </c>
      <c r="N69" s="21"/>
      <c r="O69" s="21"/>
      <c r="P69" s="21"/>
      <c r="Q69" s="21"/>
      <c r="R69" s="21"/>
      <c r="S69" s="21"/>
      <c r="T69" s="21"/>
      <c r="U69" s="21"/>
      <c r="V69" s="21">
        <v>7855657</v>
      </c>
      <c r="W69" s="21">
        <v>9052752</v>
      </c>
      <c r="X69" s="21"/>
      <c r="Y69" s="20"/>
      <c r="Z69" s="23">
        <v>18105503</v>
      </c>
    </row>
    <row r="70" spans="1:26" ht="12.75" hidden="1">
      <c r="A70" s="39" t="s">
        <v>103</v>
      </c>
      <c r="B70" s="19">
        <v>12565175</v>
      </c>
      <c r="C70" s="19"/>
      <c r="D70" s="20">
        <v>16346570</v>
      </c>
      <c r="E70" s="21">
        <v>16346570</v>
      </c>
      <c r="F70" s="21">
        <v>1344793</v>
      </c>
      <c r="G70" s="21">
        <v>1177299</v>
      </c>
      <c r="H70" s="21">
        <v>1219833</v>
      </c>
      <c r="I70" s="21">
        <v>3741925</v>
      </c>
      <c r="J70" s="21">
        <v>1201877</v>
      </c>
      <c r="K70" s="21">
        <v>1139671</v>
      </c>
      <c r="L70" s="21">
        <v>1048801</v>
      </c>
      <c r="M70" s="21">
        <v>3390349</v>
      </c>
      <c r="N70" s="21"/>
      <c r="O70" s="21"/>
      <c r="P70" s="21"/>
      <c r="Q70" s="21"/>
      <c r="R70" s="21"/>
      <c r="S70" s="21"/>
      <c r="T70" s="21"/>
      <c r="U70" s="21"/>
      <c r="V70" s="21">
        <v>7132274</v>
      </c>
      <c r="W70" s="21">
        <v>8173284</v>
      </c>
      <c r="X70" s="21"/>
      <c r="Y70" s="20"/>
      <c r="Z70" s="23">
        <v>16346570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1396122</v>
      </c>
      <c r="C73" s="19"/>
      <c r="D73" s="20">
        <v>1758933</v>
      </c>
      <c r="E73" s="21">
        <v>1758933</v>
      </c>
      <c r="F73" s="21">
        <v>121033</v>
      </c>
      <c r="G73" s="21">
        <v>120470</v>
      </c>
      <c r="H73" s="21">
        <v>120470</v>
      </c>
      <c r="I73" s="21">
        <v>361973</v>
      </c>
      <c r="J73" s="21">
        <v>120470</v>
      </c>
      <c r="K73" s="21">
        <v>120470</v>
      </c>
      <c r="L73" s="21">
        <v>120470</v>
      </c>
      <c r="M73" s="21">
        <v>361410</v>
      </c>
      <c r="N73" s="21"/>
      <c r="O73" s="21"/>
      <c r="P73" s="21"/>
      <c r="Q73" s="21"/>
      <c r="R73" s="21"/>
      <c r="S73" s="21"/>
      <c r="T73" s="21"/>
      <c r="U73" s="21"/>
      <c r="V73" s="21">
        <v>723383</v>
      </c>
      <c r="W73" s="21">
        <v>879468</v>
      </c>
      <c r="X73" s="21"/>
      <c r="Y73" s="20"/>
      <c r="Z73" s="23">
        <v>1758933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241258</v>
      </c>
      <c r="G75" s="30">
        <v>323751</v>
      </c>
      <c r="H75" s="30">
        <v>279916</v>
      </c>
      <c r="I75" s="30">
        <v>844925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844925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19176981</v>
      </c>
      <c r="C76" s="32"/>
      <c r="D76" s="33">
        <v>24108407</v>
      </c>
      <c r="E76" s="34">
        <v>24108407</v>
      </c>
      <c r="F76" s="34">
        <v>1024739</v>
      </c>
      <c r="G76" s="34">
        <v>1212117</v>
      </c>
      <c r="H76" s="34">
        <v>7286124</v>
      </c>
      <c r="I76" s="34">
        <v>9522980</v>
      </c>
      <c r="J76" s="34">
        <v>6017119</v>
      </c>
      <c r="K76" s="34">
        <v>3861133</v>
      </c>
      <c r="L76" s="34">
        <v>1244027</v>
      </c>
      <c r="M76" s="34">
        <v>11122279</v>
      </c>
      <c r="N76" s="34"/>
      <c r="O76" s="34"/>
      <c r="P76" s="34"/>
      <c r="Q76" s="34"/>
      <c r="R76" s="34"/>
      <c r="S76" s="34"/>
      <c r="T76" s="34"/>
      <c r="U76" s="34"/>
      <c r="V76" s="34">
        <v>20645259</v>
      </c>
      <c r="W76" s="34">
        <v>12054204</v>
      </c>
      <c r="X76" s="34"/>
      <c r="Y76" s="33"/>
      <c r="Z76" s="35">
        <v>24108407</v>
      </c>
    </row>
    <row r="77" spans="1:26" ht="12.75" hidden="1">
      <c r="A77" s="37" t="s">
        <v>31</v>
      </c>
      <c r="B77" s="19">
        <v>8299813</v>
      </c>
      <c r="C77" s="19"/>
      <c r="D77" s="20">
        <v>10994819</v>
      </c>
      <c r="E77" s="21">
        <v>10994819</v>
      </c>
      <c r="F77" s="21">
        <v>258141</v>
      </c>
      <c r="G77" s="21">
        <v>279922</v>
      </c>
      <c r="H77" s="21">
        <v>5887014</v>
      </c>
      <c r="I77" s="21">
        <v>6425077</v>
      </c>
      <c r="J77" s="21">
        <v>4694772</v>
      </c>
      <c r="K77" s="21">
        <v>3400928</v>
      </c>
      <c r="L77" s="21">
        <v>720074</v>
      </c>
      <c r="M77" s="21">
        <v>8815774</v>
      </c>
      <c r="N77" s="21"/>
      <c r="O77" s="21"/>
      <c r="P77" s="21"/>
      <c r="Q77" s="21"/>
      <c r="R77" s="21"/>
      <c r="S77" s="21"/>
      <c r="T77" s="21"/>
      <c r="U77" s="21"/>
      <c r="V77" s="21">
        <v>15240851</v>
      </c>
      <c r="W77" s="21">
        <v>5497410</v>
      </c>
      <c r="X77" s="21"/>
      <c r="Y77" s="20"/>
      <c r="Z77" s="23">
        <v>10994819</v>
      </c>
    </row>
    <row r="78" spans="1:26" ht="12.75" hidden="1">
      <c r="A78" s="38" t="s">
        <v>32</v>
      </c>
      <c r="B78" s="19">
        <v>10877168</v>
      </c>
      <c r="C78" s="19"/>
      <c r="D78" s="20">
        <v>13113588</v>
      </c>
      <c r="E78" s="21">
        <v>13113588</v>
      </c>
      <c r="F78" s="21">
        <v>766598</v>
      </c>
      <c r="G78" s="21">
        <v>932195</v>
      </c>
      <c r="H78" s="21">
        <v>1399110</v>
      </c>
      <c r="I78" s="21">
        <v>3097903</v>
      </c>
      <c r="J78" s="21">
        <v>1322347</v>
      </c>
      <c r="K78" s="21">
        <v>460205</v>
      </c>
      <c r="L78" s="21">
        <v>523953</v>
      </c>
      <c r="M78" s="21">
        <v>2306505</v>
      </c>
      <c r="N78" s="21"/>
      <c r="O78" s="21"/>
      <c r="P78" s="21"/>
      <c r="Q78" s="21"/>
      <c r="R78" s="21"/>
      <c r="S78" s="21"/>
      <c r="T78" s="21"/>
      <c r="U78" s="21"/>
      <c r="V78" s="21">
        <v>5404408</v>
      </c>
      <c r="W78" s="21">
        <v>6556794</v>
      </c>
      <c r="X78" s="21"/>
      <c r="Y78" s="20"/>
      <c r="Z78" s="23">
        <v>13113588</v>
      </c>
    </row>
    <row r="79" spans="1:26" ht="12.75" hidden="1">
      <c r="A79" s="39" t="s">
        <v>103</v>
      </c>
      <c r="B79" s="19">
        <v>9481046</v>
      </c>
      <c r="C79" s="19"/>
      <c r="D79" s="20">
        <v>11442600</v>
      </c>
      <c r="E79" s="21">
        <v>11442600</v>
      </c>
      <c r="F79" s="21">
        <v>709240</v>
      </c>
      <c r="G79" s="21">
        <v>868842</v>
      </c>
      <c r="H79" s="21">
        <v>1313241</v>
      </c>
      <c r="I79" s="21">
        <v>2891323</v>
      </c>
      <c r="J79" s="21">
        <v>1201877</v>
      </c>
      <c r="K79" s="21">
        <v>432292</v>
      </c>
      <c r="L79" s="21">
        <v>460478</v>
      </c>
      <c r="M79" s="21">
        <v>2094647</v>
      </c>
      <c r="N79" s="21"/>
      <c r="O79" s="21"/>
      <c r="P79" s="21"/>
      <c r="Q79" s="21"/>
      <c r="R79" s="21"/>
      <c r="S79" s="21"/>
      <c r="T79" s="21"/>
      <c r="U79" s="21"/>
      <c r="V79" s="21">
        <v>4985970</v>
      </c>
      <c r="W79" s="21">
        <v>5721300</v>
      </c>
      <c r="X79" s="21"/>
      <c r="Y79" s="20"/>
      <c r="Z79" s="23">
        <v>11442600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1396122</v>
      </c>
      <c r="C82" s="19"/>
      <c r="D82" s="20">
        <v>1670988</v>
      </c>
      <c r="E82" s="21">
        <v>1670988</v>
      </c>
      <c r="F82" s="21">
        <v>57358</v>
      </c>
      <c r="G82" s="21">
        <v>63353</v>
      </c>
      <c r="H82" s="21">
        <v>85869</v>
      </c>
      <c r="I82" s="21">
        <v>206580</v>
      </c>
      <c r="J82" s="21">
        <v>120470</v>
      </c>
      <c r="K82" s="21">
        <v>27913</v>
      </c>
      <c r="L82" s="21">
        <v>63475</v>
      </c>
      <c r="M82" s="21">
        <v>211858</v>
      </c>
      <c r="N82" s="21"/>
      <c r="O82" s="21"/>
      <c r="P82" s="21"/>
      <c r="Q82" s="21"/>
      <c r="R82" s="21"/>
      <c r="S82" s="21"/>
      <c r="T82" s="21"/>
      <c r="U82" s="21"/>
      <c r="V82" s="21">
        <v>418438</v>
      </c>
      <c r="W82" s="21">
        <v>835494</v>
      </c>
      <c r="X82" s="21"/>
      <c r="Y82" s="20"/>
      <c r="Z82" s="23">
        <v>1670988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70317894</v>
      </c>
      <c r="D5" s="153">
        <f>SUM(D6:D8)</f>
        <v>0</v>
      </c>
      <c r="E5" s="154">
        <f t="shared" si="0"/>
        <v>56512385</v>
      </c>
      <c r="F5" s="100">
        <f t="shared" si="0"/>
        <v>56512385</v>
      </c>
      <c r="G5" s="100">
        <f t="shared" si="0"/>
        <v>13348103</v>
      </c>
      <c r="H5" s="100">
        <f t="shared" si="0"/>
        <v>2363187</v>
      </c>
      <c r="I5" s="100">
        <f t="shared" si="0"/>
        <v>2144621</v>
      </c>
      <c r="J5" s="100">
        <f t="shared" si="0"/>
        <v>17855911</v>
      </c>
      <c r="K5" s="100">
        <f t="shared" si="0"/>
        <v>2022781</v>
      </c>
      <c r="L5" s="100">
        <f t="shared" si="0"/>
        <v>2613170</v>
      </c>
      <c r="M5" s="100">
        <f t="shared" si="0"/>
        <v>11306521</v>
      </c>
      <c r="N5" s="100">
        <f t="shared" si="0"/>
        <v>15942472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33798383</v>
      </c>
      <c r="X5" s="100">
        <f t="shared" si="0"/>
        <v>28205166</v>
      </c>
      <c r="Y5" s="100">
        <f t="shared" si="0"/>
        <v>5593217</v>
      </c>
      <c r="Z5" s="137">
        <f>+IF(X5&lt;&gt;0,+(Y5/X5)*100,0)</f>
        <v>19.83047006353375</v>
      </c>
      <c r="AA5" s="153">
        <f>SUM(AA6:AA8)</f>
        <v>56512385</v>
      </c>
    </row>
    <row r="6" spans="1:27" ht="12.75">
      <c r="A6" s="138" t="s">
        <v>75</v>
      </c>
      <c r="B6" s="136"/>
      <c r="C6" s="155"/>
      <c r="D6" s="155"/>
      <c r="E6" s="156">
        <v>27305000</v>
      </c>
      <c r="F6" s="60">
        <v>27305000</v>
      </c>
      <c r="G6" s="60">
        <v>11377000</v>
      </c>
      <c r="H6" s="60"/>
      <c r="I6" s="60"/>
      <c r="J6" s="60">
        <v>11377000</v>
      </c>
      <c r="K6" s="60"/>
      <c r="L6" s="60"/>
      <c r="M6" s="60">
        <v>9102000</v>
      </c>
      <c r="N6" s="60">
        <v>9102000</v>
      </c>
      <c r="O6" s="60"/>
      <c r="P6" s="60"/>
      <c r="Q6" s="60"/>
      <c r="R6" s="60"/>
      <c r="S6" s="60"/>
      <c r="T6" s="60"/>
      <c r="U6" s="60"/>
      <c r="V6" s="60"/>
      <c r="W6" s="60">
        <v>20479000</v>
      </c>
      <c r="X6" s="60">
        <v>13652502</v>
      </c>
      <c r="Y6" s="60">
        <v>6826498</v>
      </c>
      <c r="Z6" s="140">
        <v>50</v>
      </c>
      <c r="AA6" s="155">
        <v>27305000</v>
      </c>
    </row>
    <row r="7" spans="1:27" ht="12.75">
      <c r="A7" s="138" t="s">
        <v>76</v>
      </c>
      <c r="B7" s="136"/>
      <c r="C7" s="157">
        <v>70317894</v>
      </c>
      <c r="D7" s="157"/>
      <c r="E7" s="158">
        <v>29207385</v>
      </c>
      <c r="F7" s="159">
        <v>29207385</v>
      </c>
      <c r="G7" s="159">
        <v>1971103</v>
      </c>
      <c r="H7" s="159">
        <v>2363187</v>
      </c>
      <c r="I7" s="159">
        <v>2144621</v>
      </c>
      <c r="J7" s="159">
        <v>6478911</v>
      </c>
      <c r="K7" s="159">
        <v>2022781</v>
      </c>
      <c r="L7" s="159">
        <v>2613170</v>
      </c>
      <c r="M7" s="159">
        <v>2204521</v>
      </c>
      <c r="N7" s="159">
        <v>6840472</v>
      </c>
      <c r="O7" s="159"/>
      <c r="P7" s="159"/>
      <c r="Q7" s="159"/>
      <c r="R7" s="159"/>
      <c r="S7" s="159"/>
      <c r="T7" s="159"/>
      <c r="U7" s="159"/>
      <c r="V7" s="159"/>
      <c r="W7" s="159">
        <v>13319383</v>
      </c>
      <c r="X7" s="159">
        <v>14552664</v>
      </c>
      <c r="Y7" s="159">
        <v>-1233281</v>
      </c>
      <c r="Z7" s="141">
        <v>-8.47</v>
      </c>
      <c r="AA7" s="157">
        <v>29207385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728613</v>
      </c>
      <c r="F9" s="100">
        <f t="shared" si="1"/>
        <v>728613</v>
      </c>
      <c r="G9" s="100">
        <f t="shared" si="1"/>
        <v>187743</v>
      </c>
      <c r="H9" s="100">
        <f t="shared" si="1"/>
        <v>84013</v>
      </c>
      <c r="I9" s="100">
        <f t="shared" si="1"/>
        <v>326144</v>
      </c>
      <c r="J9" s="100">
        <f t="shared" si="1"/>
        <v>597900</v>
      </c>
      <c r="K9" s="100">
        <f t="shared" si="1"/>
        <v>114415</v>
      </c>
      <c r="L9" s="100">
        <f t="shared" si="1"/>
        <v>184760</v>
      </c>
      <c r="M9" s="100">
        <f t="shared" si="1"/>
        <v>219775</v>
      </c>
      <c r="N9" s="100">
        <f t="shared" si="1"/>
        <v>518950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1116850</v>
      </c>
      <c r="X9" s="100">
        <f t="shared" si="1"/>
        <v>726222</v>
      </c>
      <c r="Y9" s="100">
        <f t="shared" si="1"/>
        <v>390628</v>
      </c>
      <c r="Z9" s="137">
        <f>+IF(X9&lt;&gt;0,+(Y9/X9)*100,0)</f>
        <v>53.78906174695892</v>
      </c>
      <c r="AA9" s="153">
        <f>SUM(AA10:AA14)</f>
        <v>728613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>
        <v>4694</v>
      </c>
      <c r="H10" s="60">
        <v>440</v>
      </c>
      <c r="I10" s="60">
        <v>174720</v>
      </c>
      <c r="J10" s="60">
        <v>179854</v>
      </c>
      <c r="K10" s="60">
        <v>57263</v>
      </c>
      <c r="L10" s="60">
        <v>56222</v>
      </c>
      <c r="M10" s="60">
        <v>111985</v>
      </c>
      <c r="N10" s="60">
        <v>225470</v>
      </c>
      <c r="O10" s="60"/>
      <c r="P10" s="60"/>
      <c r="Q10" s="60"/>
      <c r="R10" s="60"/>
      <c r="S10" s="60"/>
      <c r="T10" s="60"/>
      <c r="U10" s="60"/>
      <c r="V10" s="60"/>
      <c r="W10" s="60">
        <v>405324</v>
      </c>
      <c r="X10" s="60">
        <v>340698</v>
      </c>
      <c r="Y10" s="60">
        <v>64626</v>
      </c>
      <c r="Z10" s="140">
        <v>18.97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728613</v>
      </c>
      <c r="F12" s="60">
        <v>728613</v>
      </c>
      <c r="G12" s="60">
        <v>183049</v>
      </c>
      <c r="H12" s="60">
        <v>83573</v>
      </c>
      <c r="I12" s="60">
        <v>151424</v>
      </c>
      <c r="J12" s="60">
        <v>418046</v>
      </c>
      <c r="K12" s="60">
        <v>57152</v>
      </c>
      <c r="L12" s="60">
        <v>128538</v>
      </c>
      <c r="M12" s="60">
        <v>107790</v>
      </c>
      <c r="N12" s="60">
        <v>293480</v>
      </c>
      <c r="O12" s="60"/>
      <c r="P12" s="60"/>
      <c r="Q12" s="60"/>
      <c r="R12" s="60"/>
      <c r="S12" s="60"/>
      <c r="T12" s="60"/>
      <c r="U12" s="60"/>
      <c r="V12" s="60"/>
      <c r="W12" s="60">
        <v>711526</v>
      </c>
      <c r="X12" s="60">
        <v>385524</v>
      </c>
      <c r="Y12" s="60">
        <v>326002</v>
      </c>
      <c r="Z12" s="140">
        <v>84.56</v>
      </c>
      <c r="AA12" s="155">
        <v>728613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15247000</v>
      </c>
      <c r="F15" s="100">
        <f t="shared" si="2"/>
        <v>15247000</v>
      </c>
      <c r="G15" s="100">
        <f t="shared" si="2"/>
        <v>8643</v>
      </c>
      <c r="H15" s="100">
        <f t="shared" si="2"/>
        <v>2073722</v>
      </c>
      <c r="I15" s="100">
        <f t="shared" si="2"/>
        <v>320500</v>
      </c>
      <c r="J15" s="100">
        <f t="shared" si="2"/>
        <v>2402865</v>
      </c>
      <c r="K15" s="100">
        <f t="shared" si="2"/>
        <v>256741</v>
      </c>
      <c r="L15" s="100">
        <f t="shared" si="2"/>
        <v>170668</v>
      </c>
      <c r="M15" s="100">
        <f t="shared" si="2"/>
        <v>1928637</v>
      </c>
      <c r="N15" s="100">
        <f t="shared" si="2"/>
        <v>2356046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4758911</v>
      </c>
      <c r="X15" s="100">
        <f t="shared" si="2"/>
        <v>8215602</v>
      </c>
      <c r="Y15" s="100">
        <f t="shared" si="2"/>
        <v>-3456691</v>
      </c>
      <c r="Z15" s="137">
        <f>+IF(X15&lt;&gt;0,+(Y15/X15)*100,0)</f>
        <v>-42.07471345374326</v>
      </c>
      <c r="AA15" s="153">
        <f>SUM(AA16:AA18)</f>
        <v>15247000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6529</v>
      </c>
      <c r="H16" s="60">
        <v>6928</v>
      </c>
      <c r="I16" s="60">
        <v>219852</v>
      </c>
      <c r="J16" s="60">
        <v>233309</v>
      </c>
      <c r="K16" s="60">
        <v>154271</v>
      </c>
      <c r="L16" s="60">
        <v>140380</v>
      </c>
      <c r="M16" s="60">
        <v>220743</v>
      </c>
      <c r="N16" s="60">
        <v>515394</v>
      </c>
      <c r="O16" s="60"/>
      <c r="P16" s="60"/>
      <c r="Q16" s="60"/>
      <c r="R16" s="60"/>
      <c r="S16" s="60"/>
      <c r="T16" s="60"/>
      <c r="U16" s="60"/>
      <c r="V16" s="60"/>
      <c r="W16" s="60">
        <v>748703</v>
      </c>
      <c r="X16" s="60">
        <v>556992</v>
      </c>
      <c r="Y16" s="60">
        <v>191711</v>
      </c>
      <c r="Z16" s="140">
        <v>34.42</v>
      </c>
      <c r="AA16" s="155"/>
    </row>
    <row r="17" spans="1:27" ht="12.75">
      <c r="A17" s="138" t="s">
        <v>86</v>
      </c>
      <c r="B17" s="136"/>
      <c r="C17" s="155"/>
      <c r="D17" s="155"/>
      <c r="E17" s="156">
        <v>15247000</v>
      </c>
      <c r="F17" s="60">
        <v>15247000</v>
      </c>
      <c r="G17" s="60">
        <v>2114</v>
      </c>
      <c r="H17" s="60">
        <v>2066794</v>
      </c>
      <c r="I17" s="60">
        <v>100648</v>
      </c>
      <c r="J17" s="60">
        <v>2169556</v>
      </c>
      <c r="K17" s="60">
        <v>102470</v>
      </c>
      <c r="L17" s="60">
        <v>30288</v>
      </c>
      <c r="M17" s="60">
        <v>1707894</v>
      </c>
      <c r="N17" s="60">
        <v>1840652</v>
      </c>
      <c r="O17" s="60"/>
      <c r="P17" s="60"/>
      <c r="Q17" s="60"/>
      <c r="R17" s="60"/>
      <c r="S17" s="60"/>
      <c r="T17" s="60"/>
      <c r="U17" s="60"/>
      <c r="V17" s="60"/>
      <c r="W17" s="60">
        <v>4010208</v>
      </c>
      <c r="X17" s="60">
        <v>7658610</v>
      </c>
      <c r="Y17" s="60">
        <v>-3648402</v>
      </c>
      <c r="Z17" s="140">
        <v>-47.64</v>
      </c>
      <c r="AA17" s="155">
        <v>15247000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13961297</v>
      </c>
      <c r="D19" s="153">
        <f>SUM(D20:D23)</f>
        <v>0</v>
      </c>
      <c r="E19" s="154">
        <f t="shared" si="3"/>
        <v>18105503</v>
      </c>
      <c r="F19" s="100">
        <f t="shared" si="3"/>
        <v>18105503</v>
      </c>
      <c r="G19" s="100">
        <f t="shared" si="3"/>
        <v>1465826</v>
      </c>
      <c r="H19" s="100">
        <f t="shared" si="3"/>
        <v>1297769</v>
      </c>
      <c r="I19" s="100">
        <f t="shared" si="3"/>
        <v>1340303</v>
      </c>
      <c r="J19" s="100">
        <f t="shared" si="3"/>
        <v>4103898</v>
      </c>
      <c r="K19" s="100">
        <f t="shared" si="3"/>
        <v>1322347</v>
      </c>
      <c r="L19" s="100">
        <f t="shared" si="3"/>
        <v>1260141</v>
      </c>
      <c r="M19" s="100">
        <f t="shared" si="3"/>
        <v>1169271</v>
      </c>
      <c r="N19" s="100">
        <f t="shared" si="3"/>
        <v>3751759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7855657</v>
      </c>
      <c r="X19" s="100">
        <f t="shared" si="3"/>
        <v>9178248</v>
      </c>
      <c r="Y19" s="100">
        <f t="shared" si="3"/>
        <v>-1322591</v>
      </c>
      <c r="Z19" s="137">
        <f>+IF(X19&lt;&gt;0,+(Y19/X19)*100,0)</f>
        <v>-14.41005952334258</v>
      </c>
      <c r="AA19" s="153">
        <f>SUM(AA20:AA23)</f>
        <v>18105503</v>
      </c>
    </row>
    <row r="20" spans="1:27" ht="12.75">
      <c r="A20" s="138" t="s">
        <v>89</v>
      </c>
      <c r="B20" s="136"/>
      <c r="C20" s="155">
        <v>12565175</v>
      </c>
      <c r="D20" s="155"/>
      <c r="E20" s="156">
        <v>16346570</v>
      </c>
      <c r="F20" s="60">
        <v>16346570</v>
      </c>
      <c r="G20" s="60">
        <v>1344793</v>
      </c>
      <c r="H20" s="60">
        <v>1177299</v>
      </c>
      <c r="I20" s="60">
        <v>1219833</v>
      </c>
      <c r="J20" s="60">
        <v>3741925</v>
      </c>
      <c r="K20" s="60">
        <v>1201877</v>
      </c>
      <c r="L20" s="60">
        <v>1139671</v>
      </c>
      <c r="M20" s="60">
        <v>1048801</v>
      </c>
      <c r="N20" s="60">
        <v>3390349</v>
      </c>
      <c r="O20" s="60"/>
      <c r="P20" s="60"/>
      <c r="Q20" s="60"/>
      <c r="R20" s="60"/>
      <c r="S20" s="60"/>
      <c r="T20" s="60"/>
      <c r="U20" s="60"/>
      <c r="V20" s="60"/>
      <c r="W20" s="60">
        <v>7132274</v>
      </c>
      <c r="X20" s="60">
        <v>8298780</v>
      </c>
      <c r="Y20" s="60">
        <v>-1166506</v>
      </c>
      <c r="Z20" s="140">
        <v>-14.06</v>
      </c>
      <c r="AA20" s="155">
        <v>16346570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1396122</v>
      </c>
      <c r="D23" s="155"/>
      <c r="E23" s="156">
        <v>1758933</v>
      </c>
      <c r="F23" s="60">
        <v>1758933</v>
      </c>
      <c r="G23" s="60">
        <v>121033</v>
      </c>
      <c r="H23" s="60">
        <v>120470</v>
      </c>
      <c r="I23" s="60">
        <v>120470</v>
      </c>
      <c r="J23" s="60">
        <v>361973</v>
      </c>
      <c r="K23" s="60">
        <v>120470</v>
      </c>
      <c r="L23" s="60">
        <v>120470</v>
      </c>
      <c r="M23" s="60">
        <v>120470</v>
      </c>
      <c r="N23" s="60">
        <v>361410</v>
      </c>
      <c r="O23" s="60"/>
      <c r="P23" s="60"/>
      <c r="Q23" s="60"/>
      <c r="R23" s="60"/>
      <c r="S23" s="60"/>
      <c r="T23" s="60"/>
      <c r="U23" s="60"/>
      <c r="V23" s="60"/>
      <c r="W23" s="60">
        <v>723383</v>
      </c>
      <c r="X23" s="60">
        <v>879468</v>
      </c>
      <c r="Y23" s="60">
        <v>-156085</v>
      </c>
      <c r="Z23" s="140">
        <v>-17.75</v>
      </c>
      <c r="AA23" s="155">
        <v>1758933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>
        <v>43924</v>
      </c>
      <c r="H24" s="100">
        <v>124606</v>
      </c>
      <c r="I24" s="100">
        <v>61414</v>
      </c>
      <c r="J24" s="100">
        <v>229944</v>
      </c>
      <c r="K24" s="100">
        <v>310558</v>
      </c>
      <c r="L24" s="100">
        <v>37285</v>
      </c>
      <c r="M24" s="100">
        <v>65657</v>
      </c>
      <c r="N24" s="100">
        <v>413500</v>
      </c>
      <c r="O24" s="100"/>
      <c r="P24" s="100"/>
      <c r="Q24" s="100"/>
      <c r="R24" s="100"/>
      <c r="S24" s="100"/>
      <c r="T24" s="100"/>
      <c r="U24" s="100"/>
      <c r="V24" s="100"/>
      <c r="W24" s="100">
        <v>643444</v>
      </c>
      <c r="X24" s="100">
        <v>396216</v>
      </c>
      <c r="Y24" s="100">
        <v>247228</v>
      </c>
      <c r="Z24" s="137">
        <v>62.4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84279191</v>
      </c>
      <c r="D25" s="168">
        <f>+D5+D9+D15+D19+D24</f>
        <v>0</v>
      </c>
      <c r="E25" s="169">
        <f t="shared" si="4"/>
        <v>90593501</v>
      </c>
      <c r="F25" s="73">
        <f t="shared" si="4"/>
        <v>90593501</v>
      </c>
      <c r="G25" s="73">
        <f t="shared" si="4"/>
        <v>15054239</v>
      </c>
      <c r="H25" s="73">
        <f t="shared" si="4"/>
        <v>5943297</v>
      </c>
      <c r="I25" s="73">
        <f t="shared" si="4"/>
        <v>4192982</v>
      </c>
      <c r="J25" s="73">
        <f t="shared" si="4"/>
        <v>25190518</v>
      </c>
      <c r="K25" s="73">
        <f t="shared" si="4"/>
        <v>4026842</v>
      </c>
      <c r="L25" s="73">
        <f t="shared" si="4"/>
        <v>4266024</v>
      </c>
      <c r="M25" s="73">
        <f t="shared" si="4"/>
        <v>14689861</v>
      </c>
      <c r="N25" s="73">
        <f t="shared" si="4"/>
        <v>22982727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48173245</v>
      </c>
      <c r="X25" s="73">
        <f t="shared" si="4"/>
        <v>46721454</v>
      </c>
      <c r="Y25" s="73">
        <f t="shared" si="4"/>
        <v>1451791</v>
      </c>
      <c r="Z25" s="170">
        <f>+IF(X25&lt;&gt;0,+(Y25/X25)*100,0)</f>
        <v>3.1073326613508216</v>
      </c>
      <c r="AA25" s="168">
        <f>+AA5+AA9+AA15+AA19+AA24</f>
        <v>90593501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61797582</v>
      </c>
      <c r="D28" s="153">
        <f>SUM(D29:D31)</f>
        <v>0</v>
      </c>
      <c r="E28" s="154">
        <f t="shared" si="5"/>
        <v>63535034</v>
      </c>
      <c r="F28" s="100">
        <f t="shared" si="5"/>
        <v>63535034</v>
      </c>
      <c r="G28" s="100">
        <f t="shared" si="5"/>
        <v>1792842</v>
      </c>
      <c r="H28" s="100">
        <f t="shared" si="5"/>
        <v>1196165</v>
      </c>
      <c r="I28" s="100">
        <f t="shared" si="5"/>
        <v>1362019</v>
      </c>
      <c r="J28" s="100">
        <f t="shared" si="5"/>
        <v>4351026</v>
      </c>
      <c r="K28" s="100">
        <f t="shared" si="5"/>
        <v>2198634</v>
      </c>
      <c r="L28" s="100">
        <f t="shared" si="5"/>
        <v>1852925</v>
      </c>
      <c r="M28" s="100">
        <f t="shared" si="5"/>
        <v>2422346</v>
      </c>
      <c r="N28" s="100">
        <f t="shared" si="5"/>
        <v>6473905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10824931</v>
      </c>
      <c r="X28" s="100">
        <f t="shared" si="5"/>
        <v>18204792</v>
      </c>
      <c r="Y28" s="100">
        <f t="shared" si="5"/>
        <v>-7379861</v>
      </c>
      <c r="Z28" s="137">
        <f>+IF(X28&lt;&gt;0,+(Y28/X28)*100,0)</f>
        <v>-40.5380132879299</v>
      </c>
      <c r="AA28" s="153">
        <f>SUM(AA29:AA31)</f>
        <v>63535034</v>
      </c>
    </row>
    <row r="29" spans="1:27" ht="12.75">
      <c r="A29" s="138" t="s">
        <v>75</v>
      </c>
      <c r="B29" s="136"/>
      <c r="C29" s="155">
        <v>3185252</v>
      </c>
      <c r="D29" s="155"/>
      <c r="E29" s="156">
        <v>3721841</v>
      </c>
      <c r="F29" s="60">
        <v>3721841</v>
      </c>
      <c r="G29" s="60">
        <v>1128842</v>
      </c>
      <c r="H29" s="60">
        <v>723780</v>
      </c>
      <c r="I29" s="60">
        <v>678085</v>
      </c>
      <c r="J29" s="60">
        <v>2530707</v>
      </c>
      <c r="K29" s="60">
        <v>693746</v>
      </c>
      <c r="L29" s="60">
        <v>697543</v>
      </c>
      <c r="M29" s="60">
        <v>889943</v>
      </c>
      <c r="N29" s="60">
        <v>2281232</v>
      </c>
      <c r="O29" s="60"/>
      <c r="P29" s="60"/>
      <c r="Q29" s="60"/>
      <c r="R29" s="60"/>
      <c r="S29" s="60"/>
      <c r="T29" s="60"/>
      <c r="U29" s="60"/>
      <c r="V29" s="60"/>
      <c r="W29" s="60">
        <v>4811939</v>
      </c>
      <c r="X29" s="60">
        <v>4138122</v>
      </c>
      <c r="Y29" s="60">
        <v>673817</v>
      </c>
      <c r="Z29" s="140">
        <v>16.28</v>
      </c>
      <c r="AA29" s="155">
        <v>3721841</v>
      </c>
    </row>
    <row r="30" spans="1:27" ht="12.75">
      <c r="A30" s="138" t="s">
        <v>76</v>
      </c>
      <c r="B30" s="136"/>
      <c r="C30" s="157">
        <v>58612330</v>
      </c>
      <c r="D30" s="157"/>
      <c r="E30" s="158">
        <v>59813193</v>
      </c>
      <c r="F30" s="159">
        <v>59813193</v>
      </c>
      <c r="G30" s="159">
        <v>534110</v>
      </c>
      <c r="H30" s="159">
        <v>320697</v>
      </c>
      <c r="I30" s="159">
        <v>783995</v>
      </c>
      <c r="J30" s="159">
        <v>1638802</v>
      </c>
      <c r="K30" s="159">
        <v>991160</v>
      </c>
      <c r="L30" s="159">
        <v>944846</v>
      </c>
      <c r="M30" s="159">
        <v>975600</v>
      </c>
      <c r="N30" s="159">
        <v>2911606</v>
      </c>
      <c r="O30" s="159"/>
      <c r="P30" s="159"/>
      <c r="Q30" s="159"/>
      <c r="R30" s="159"/>
      <c r="S30" s="159"/>
      <c r="T30" s="159"/>
      <c r="U30" s="159"/>
      <c r="V30" s="159"/>
      <c r="W30" s="159">
        <v>4550408</v>
      </c>
      <c r="X30" s="159">
        <v>13775370</v>
      </c>
      <c r="Y30" s="159">
        <v>-9224962</v>
      </c>
      <c r="Z30" s="141">
        <v>-66.97</v>
      </c>
      <c r="AA30" s="157">
        <v>59813193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129890</v>
      </c>
      <c r="H31" s="60">
        <v>151688</v>
      </c>
      <c r="I31" s="60">
        <v>-100061</v>
      </c>
      <c r="J31" s="60">
        <v>181517</v>
      </c>
      <c r="K31" s="60">
        <v>513728</v>
      </c>
      <c r="L31" s="60">
        <v>210536</v>
      </c>
      <c r="M31" s="60">
        <v>556803</v>
      </c>
      <c r="N31" s="60">
        <v>1281067</v>
      </c>
      <c r="O31" s="60"/>
      <c r="P31" s="60"/>
      <c r="Q31" s="60"/>
      <c r="R31" s="60"/>
      <c r="S31" s="60"/>
      <c r="T31" s="60"/>
      <c r="U31" s="60"/>
      <c r="V31" s="60"/>
      <c r="W31" s="60">
        <v>1462584</v>
      </c>
      <c r="X31" s="60">
        <v>291300</v>
      </c>
      <c r="Y31" s="60">
        <v>1171284</v>
      </c>
      <c r="Z31" s="140">
        <v>402.09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885424</v>
      </c>
      <c r="H32" s="100">
        <f t="shared" si="6"/>
        <v>1240630</v>
      </c>
      <c r="I32" s="100">
        <f t="shared" si="6"/>
        <v>1357585</v>
      </c>
      <c r="J32" s="100">
        <f t="shared" si="6"/>
        <v>3483639</v>
      </c>
      <c r="K32" s="100">
        <f t="shared" si="6"/>
        <v>980225</v>
      </c>
      <c r="L32" s="100">
        <f t="shared" si="6"/>
        <v>984749</v>
      </c>
      <c r="M32" s="100">
        <f t="shared" si="6"/>
        <v>1566279</v>
      </c>
      <c r="N32" s="100">
        <f t="shared" si="6"/>
        <v>3531253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7014892</v>
      </c>
      <c r="X32" s="100">
        <f t="shared" si="6"/>
        <v>6227352</v>
      </c>
      <c r="Y32" s="100">
        <f t="shared" si="6"/>
        <v>787540</v>
      </c>
      <c r="Z32" s="137">
        <f>+IF(X32&lt;&gt;0,+(Y32/X32)*100,0)</f>
        <v>12.646466748627667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287444</v>
      </c>
      <c r="H33" s="60">
        <v>317891</v>
      </c>
      <c r="I33" s="60">
        <v>329664</v>
      </c>
      <c r="J33" s="60">
        <v>934999</v>
      </c>
      <c r="K33" s="60">
        <v>281354</v>
      </c>
      <c r="L33" s="60">
        <v>266490</v>
      </c>
      <c r="M33" s="60">
        <v>484054</v>
      </c>
      <c r="N33" s="60">
        <v>1031898</v>
      </c>
      <c r="O33" s="60"/>
      <c r="P33" s="60"/>
      <c r="Q33" s="60"/>
      <c r="R33" s="60"/>
      <c r="S33" s="60"/>
      <c r="T33" s="60"/>
      <c r="U33" s="60"/>
      <c r="V33" s="60"/>
      <c r="W33" s="60">
        <v>1966897</v>
      </c>
      <c r="X33" s="60">
        <v>2749074</v>
      </c>
      <c r="Y33" s="60">
        <v>-782177</v>
      </c>
      <c r="Z33" s="140">
        <v>-28.45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123340</v>
      </c>
      <c r="H34" s="60">
        <v>140152</v>
      </c>
      <c r="I34" s="60">
        <v>440550</v>
      </c>
      <c r="J34" s="60">
        <v>704042</v>
      </c>
      <c r="K34" s="60">
        <v>154038</v>
      </c>
      <c r="L34" s="60">
        <v>134710</v>
      </c>
      <c r="M34" s="60">
        <v>246512</v>
      </c>
      <c r="N34" s="60">
        <v>535260</v>
      </c>
      <c r="O34" s="60"/>
      <c r="P34" s="60"/>
      <c r="Q34" s="60"/>
      <c r="R34" s="60"/>
      <c r="S34" s="60"/>
      <c r="T34" s="60"/>
      <c r="U34" s="60"/>
      <c r="V34" s="60"/>
      <c r="W34" s="60">
        <v>1239302</v>
      </c>
      <c r="X34" s="60">
        <v>1028610</v>
      </c>
      <c r="Y34" s="60">
        <v>210692</v>
      </c>
      <c r="Z34" s="140">
        <v>20.48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474640</v>
      </c>
      <c r="H35" s="60">
        <v>782587</v>
      </c>
      <c r="I35" s="60">
        <v>587371</v>
      </c>
      <c r="J35" s="60">
        <v>1844598</v>
      </c>
      <c r="K35" s="60">
        <v>544833</v>
      </c>
      <c r="L35" s="60">
        <v>583549</v>
      </c>
      <c r="M35" s="60">
        <v>835713</v>
      </c>
      <c r="N35" s="60">
        <v>1964095</v>
      </c>
      <c r="O35" s="60"/>
      <c r="P35" s="60"/>
      <c r="Q35" s="60"/>
      <c r="R35" s="60"/>
      <c r="S35" s="60"/>
      <c r="T35" s="60"/>
      <c r="U35" s="60"/>
      <c r="V35" s="60"/>
      <c r="W35" s="60">
        <v>3808693</v>
      </c>
      <c r="X35" s="60">
        <v>2449668</v>
      </c>
      <c r="Y35" s="60">
        <v>1359025</v>
      </c>
      <c r="Z35" s="140">
        <v>55.48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539103</v>
      </c>
      <c r="H38" s="100">
        <f t="shared" si="7"/>
        <v>545738</v>
      </c>
      <c r="I38" s="100">
        <f t="shared" si="7"/>
        <v>722089</v>
      </c>
      <c r="J38" s="100">
        <f t="shared" si="7"/>
        <v>1806930</v>
      </c>
      <c r="K38" s="100">
        <f t="shared" si="7"/>
        <v>616832</v>
      </c>
      <c r="L38" s="100">
        <f t="shared" si="7"/>
        <v>570311</v>
      </c>
      <c r="M38" s="100">
        <f t="shared" si="7"/>
        <v>1348377</v>
      </c>
      <c r="N38" s="100">
        <f t="shared" si="7"/>
        <v>2535520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4342450</v>
      </c>
      <c r="X38" s="100">
        <f t="shared" si="7"/>
        <v>4342800</v>
      </c>
      <c r="Y38" s="100">
        <f t="shared" si="7"/>
        <v>-350</v>
      </c>
      <c r="Z38" s="137">
        <f>+IF(X38&lt;&gt;0,+(Y38/X38)*100,0)</f>
        <v>-0.008059316569954868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231904</v>
      </c>
      <c r="H39" s="60">
        <v>245296</v>
      </c>
      <c r="I39" s="60">
        <v>338101</v>
      </c>
      <c r="J39" s="60">
        <v>815301</v>
      </c>
      <c r="K39" s="60">
        <v>303948</v>
      </c>
      <c r="L39" s="60">
        <v>285891</v>
      </c>
      <c r="M39" s="60">
        <v>427004</v>
      </c>
      <c r="N39" s="60">
        <v>1016843</v>
      </c>
      <c r="O39" s="60"/>
      <c r="P39" s="60"/>
      <c r="Q39" s="60"/>
      <c r="R39" s="60"/>
      <c r="S39" s="60"/>
      <c r="T39" s="60"/>
      <c r="U39" s="60"/>
      <c r="V39" s="60"/>
      <c r="W39" s="60">
        <v>1832144</v>
      </c>
      <c r="X39" s="60">
        <v>1864164</v>
      </c>
      <c r="Y39" s="60">
        <v>-32020</v>
      </c>
      <c r="Z39" s="140">
        <v>-1.72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307199</v>
      </c>
      <c r="H40" s="60">
        <v>300442</v>
      </c>
      <c r="I40" s="60">
        <v>383988</v>
      </c>
      <c r="J40" s="60">
        <v>991629</v>
      </c>
      <c r="K40" s="60">
        <v>312884</v>
      </c>
      <c r="L40" s="60">
        <v>284420</v>
      </c>
      <c r="M40" s="60">
        <v>921373</v>
      </c>
      <c r="N40" s="60">
        <v>1518677</v>
      </c>
      <c r="O40" s="60"/>
      <c r="P40" s="60"/>
      <c r="Q40" s="60"/>
      <c r="R40" s="60"/>
      <c r="S40" s="60"/>
      <c r="T40" s="60"/>
      <c r="U40" s="60"/>
      <c r="V40" s="60"/>
      <c r="W40" s="60">
        <v>2510306</v>
      </c>
      <c r="X40" s="60">
        <v>2478636</v>
      </c>
      <c r="Y40" s="60">
        <v>31670</v>
      </c>
      <c r="Z40" s="140">
        <v>1.28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11501147</v>
      </c>
      <c r="D42" s="153">
        <f>SUM(D43:D46)</f>
        <v>0</v>
      </c>
      <c r="E42" s="154">
        <f t="shared" si="8"/>
        <v>10911468</v>
      </c>
      <c r="F42" s="100">
        <f t="shared" si="8"/>
        <v>10911468</v>
      </c>
      <c r="G42" s="100">
        <f t="shared" si="8"/>
        <v>1882346</v>
      </c>
      <c r="H42" s="100">
        <f t="shared" si="8"/>
        <v>1982873</v>
      </c>
      <c r="I42" s="100">
        <f t="shared" si="8"/>
        <v>1490131</v>
      </c>
      <c r="J42" s="100">
        <f t="shared" si="8"/>
        <v>5355350</v>
      </c>
      <c r="K42" s="100">
        <f t="shared" si="8"/>
        <v>1157041</v>
      </c>
      <c r="L42" s="100">
        <f t="shared" si="8"/>
        <v>1636804</v>
      </c>
      <c r="M42" s="100">
        <f t="shared" si="8"/>
        <v>521275</v>
      </c>
      <c r="N42" s="100">
        <f t="shared" si="8"/>
        <v>3315120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8670470</v>
      </c>
      <c r="X42" s="100">
        <f t="shared" si="8"/>
        <v>8685222</v>
      </c>
      <c r="Y42" s="100">
        <f t="shared" si="8"/>
        <v>-14752</v>
      </c>
      <c r="Z42" s="137">
        <f>+IF(X42&lt;&gt;0,+(Y42/X42)*100,0)</f>
        <v>-0.16985173205705048</v>
      </c>
      <c r="AA42" s="153">
        <f>SUM(AA43:AA46)</f>
        <v>10911468</v>
      </c>
    </row>
    <row r="43" spans="1:27" ht="12.75">
      <c r="A43" s="138" t="s">
        <v>89</v>
      </c>
      <c r="B43" s="136"/>
      <c r="C43" s="155">
        <v>11501147</v>
      </c>
      <c r="D43" s="155"/>
      <c r="E43" s="156">
        <v>10911468</v>
      </c>
      <c r="F43" s="60">
        <v>10911468</v>
      </c>
      <c r="G43" s="60">
        <v>1787445</v>
      </c>
      <c r="H43" s="60">
        <v>1859012</v>
      </c>
      <c r="I43" s="60">
        <v>1387360</v>
      </c>
      <c r="J43" s="60">
        <v>5033817</v>
      </c>
      <c r="K43" s="60">
        <v>1052524</v>
      </c>
      <c r="L43" s="60">
        <v>1453640</v>
      </c>
      <c r="M43" s="60">
        <v>326014</v>
      </c>
      <c r="N43" s="60">
        <v>2832178</v>
      </c>
      <c r="O43" s="60"/>
      <c r="P43" s="60"/>
      <c r="Q43" s="60"/>
      <c r="R43" s="60"/>
      <c r="S43" s="60"/>
      <c r="T43" s="60"/>
      <c r="U43" s="60"/>
      <c r="V43" s="60"/>
      <c r="W43" s="60">
        <v>7865995</v>
      </c>
      <c r="X43" s="60">
        <v>7813914</v>
      </c>
      <c r="Y43" s="60">
        <v>52081</v>
      </c>
      <c r="Z43" s="140">
        <v>0.67</v>
      </c>
      <c r="AA43" s="155">
        <v>10911468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94901</v>
      </c>
      <c r="H46" s="60">
        <v>123861</v>
      </c>
      <c r="I46" s="60">
        <v>102771</v>
      </c>
      <c r="J46" s="60">
        <v>321533</v>
      </c>
      <c r="K46" s="60">
        <v>104517</v>
      </c>
      <c r="L46" s="60">
        <v>183164</v>
      </c>
      <c r="M46" s="60">
        <v>195261</v>
      </c>
      <c r="N46" s="60">
        <v>482942</v>
      </c>
      <c r="O46" s="60"/>
      <c r="P46" s="60"/>
      <c r="Q46" s="60"/>
      <c r="R46" s="60"/>
      <c r="S46" s="60"/>
      <c r="T46" s="60"/>
      <c r="U46" s="60"/>
      <c r="V46" s="60"/>
      <c r="W46" s="60">
        <v>804475</v>
      </c>
      <c r="X46" s="60">
        <v>871308</v>
      </c>
      <c r="Y46" s="60">
        <v>-66833</v>
      </c>
      <c r="Z46" s="140">
        <v>-7.67</v>
      </c>
      <c r="AA46" s="155"/>
    </row>
    <row r="47" spans="1:27" ht="12.75">
      <c r="A47" s="135" t="s">
        <v>93</v>
      </c>
      <c r="B47" s="142" t="s">
        <v>94</v>
      </c>
      <c r="C47" s="153">
        <v>46165</v>
      </c>
      <c r="D47" s="153"/>
      <c r="E47" s="154"/>
      <c r="F47" s="100"/>
      <c r="G47" s="100">
        <v>169996</v>
      </c>
      <c r="H47" s="100">
        <v>162856</v>
      </c>
      <c r="I47" s="100">
        <v>110348</v>
      </c>
      <c r="J47" s="100">
        <v>443200</v>
      </c>
      <c r="K47" s="100">
        <v>119535</v>
      </c>
      <c r="L47" s="100">
        <v>115549</v>
      </c>
      <c r="M47" s="100">
        <v>226178</v>
      </c>
      <c r="N47" s="100">
        <v>461262</v>
      </c>
      <c r="O47" s="100"/>
      <c r="P47" s="100"/>
      <c r="Q47" s="100"/>
      <c r="R47" s="100"/>
      <c r="S47" s="100"/>
      <c r="T47" s="100"/>
      <c r="U47" s="100"/>
      <c r="V47" s="100"/>
      <c r="W47" s="100">
        <v>904462</v>
      </c>
      <c r="X47" s="100">
        <v>1171998</v>
      </c>
      <c r="Y47" s="100">
        <v>-267536</v>
      </c>
      <c r="Z47" s="137">
        <v>-22.83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73344894</v>
      </c>
      <c r="D48" s="168">
        <f>+D28+D32+D38+D42+D47</f>
        <v>0</v>
      </c>
      <c r="E48" s="169">
        <f t="shared" si="9"/>
        <v>74446502</v>
      </c>
      <c r="F48" s="73">
        <f t="shared" si="9"/>
        <v>74446502</v>
      </c>
      <c r="G48" s="73">
        <f t="shared" si="9"/>
        <v>5269711</v>
      </c>
      <c r="H48" s="73">
        <f t="shared" si="9"/>
        <v>5128262</v>
      </c>
      <c r="I48" s="73">
        <f t="shared" si="9"/>
        <v>5042172</v>
      </c>
      <c r="J48" s="73">
        <f t="shared" si="9"/>
        <v>15440145</v>
      </c>
      <c r="K48" s="73">
        <f t="shared" si="9"/>
        <v>5072267</v>
      </c>
      <c r="L48" s="73">
        <f t="shared" si="9"/>
        <v>5160338</v>
      </c>
      <c r="M48" s="73">
        <f t="shared" si="9"/>
        <v>6084455</v>
      </c>
      <c r="N48" s="73">
        <f t="shared" si="9"/>
        <v>16317060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31757205</v>
      </c>
      <c r="X48" s="73">
        <f t="shared" si="9"/>
        <v>38632164</v>
      </c>
      <c r="Y48" s="73">
        <f t="shared" si="9"/>
        <v>-6874959</v>
      </c>
      <c r="Z48" s="170">
        <f>+IF(X48&lt;&gt;0,+(Y48/X48)*100,0)</f>
        <v>-17.795945885920343</v>
      </c>
      <c r="AA48" s="168">
        <f>+AA28+AA32+AA38+AA42+AA47</f>
        <v>74446502</v>
      </c>
    </row>
    <row r="49" spans="1:27" ht="12.75">
      <c r="A49" s="148" t="s">
        <v>49</v>
      </c>
      <c r="B49" s="149"/>
      <c r="C49" s="171">
        <f aca="true" t="shared" si="10" ref="C49:Y49">+C25-C48</f>
        <v>10934297</v>
      </c>
      <c r="D49" s="171">
        <f>+D25-D48</f>
        <v>0</v>
      </c>
      <c r="E49" s="172">
        <f t="shared" si="10"/>
        <v>16146999</v>
      </c>
      <c r="F49" s="173">
        <f t="shared" si="10"/>
        <v>16146999</v>
      </c>
      <c r="G49" s="173">
        <f t="shared" si="10"/>
        <v>9784528</v>
      </c>
      <c r="H49" s="173">
        <f t="shared" si="10"/>
        <v>815035</v>
      </c>
      <c r="I49" s="173">
        <f t="shared" si="10"/>
        <v>-849190</v>
      </c>
      <c r="J49" s="173">
        <f t="shared" si="10"/>
        <v>9750373</v>
      </c>
      <c r="K49" s="173">
        <f t="shared" si="10"/>
        <v>-1045425</v>
      </c>
      <c r="L49" s="173">
        <f t="shared" si="10"/>
        <v>-894314</v>
      </c>
      <c r="M49" s="173">
        <f t="shared" si="10"/>
        <v>8605406</v>
      </c>
      <c r="N49" s="173">
        <f t="shared" si="10"/>
        <v>6665667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16416040</v>
      </c>
      <c r="X49" s="173">
        <f>IF(F25=F48,0,X25-X48)</f>
        <v>8089290</v>
      </c>
      <c r="Y49" s="173">
        <f t="shared" si="10"/>
        <v>8326750</v>
      </c>
      <c r="Z49" s="174">
        <f>+IF(X49&lt;&gt;0,+(Y49/X49)*100,0)</f>
        <v>102.93548630349511</v>
      </c>
      <c r="AA49" s="171">
        <f>+AA25-AA48</f>
        <v>16146999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15180103</v>
      </c>
      <c r="D5" s="155">
        <v>0</v>
      </c>
      <c r="E5" s="156">
        <v>18324690</v>
      </c>
      <c r="F5" s="60">
        <v>18324690</v>
      </c>
      <c r="G5" s="60">
        <v>1662880</v>
      </c>
      <c r="H5" s="60">
        <v>1672141</v>
      </c>
      <c r="I5" s="60">
        <v>1672141</v>
      </c>
      <c r="J5" s="60">
        <v>5007162</v>
      </c>
      <c r="K5" s="60">
        <v>1696012</v>
      </c>
      <c r="L5" s="60">
        <v>1853174</v>
      </c>
      <c r="M5" s="60">
        <v>1983826</v>
      </c>
      <c r="N5" s="60">
        <v>5533012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10540174</v>
      </c>
      <c r="X5" s="60">
        <v>9162342</v>
      </c>
      <c r="Y5" s="60">
        <v>1377832</v>
      </c>
      <c r="Z5" s="140">
        <v>15.04</v>
      </c>
      <c r="AA5" s="155">
        <v>18324690</v>
      </c>
    </row>
    <row r="6" spans="1:27" ht="12.75">
      <c r="A6" s="181" t="s">
        <v>102</v>
      </c>
      <c r="B6" s="182"/>
      <c r="C6" s="155">
        <v>2150528</v>
      </c>
      <c r="D6" s="155">
        <v>0</v>
      </c>
      <c r="E6" s="156">
        <v>3135643</v>
      </c>
      <c r="F6" s="60">
        <v>3135643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3135643</v>
      </c>
    </row>
    <row r="7" spans="1:27" ht="12.75">
      <c r="A7" s="183" t="s">
        <v>103</v>
      </c>
      <c r="B7" s="182"/>
      <c r="C7" s="155">
        <v>12565175</v>
      </c>
      <c r="D7" s="155">
        <v>0</v>
      </c>
      <c r="E7" s="156">
        <v>16346570</v>
      </c>
      <c r="F7" s="60">
        <v>16346570</v>
      </c>
      <c r="G7" s="60">
        <v>1344793</v>
      </c>
      <c r="H7" s="60">
        <v>1177299</v>
      </c>
      <c r="I7" s="60">
        <v>1219833</v>
      </c>
      <c r="J7" s="60">
        <v>3741925</v>
      </c>
      <c r="K7" s="60">
        <v>1201877</v>
      </c>
      <c r="L7" s="60">
        <v>1139671</v>
      </c>
      <c r="M7" s="60">
        <v>1048801</v>
      </c>
      <c r="N7" s="60">
        <v>3390349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7132274</v>
      </c>
      <c r="X7" s="60">
        <v>8173284</v>
      </c>
      <c r="Y7" s="60">
        <v>-1041010</v>
      </c>
      <c r="Z7" s="140">
        <v>-12.74</v>
      </c>
      <c r="AA7" s="155">
        <v>16346570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1396122</v>
      </c>
      <c r="D10" s="155">
        <v>0</v>
      </c>
      <c r="E10" s="156">
        <v>1758933</v>
      </c>
      <c r="F10" s="54">
        <v>1758933</v>
      </c>
      <c r="G10" s="54">
        <v>121033</v>
      </c>
      <c r="H10" s="54">
        <v>120470</v>
      </c>
      <c r="I10" s="54">
        <v>120470</v>
      </c>
      <c r="J10" s="54">
        <v>361973</v>
      </c>
      <c r="K10" s="54">
        <v>120470</v>
      </c>
      <c r="L10" s="54">
        <v>120470</v>
      </c>
      <c r="M10" s="54">
        <v>120470</v>
      </c>
      <c r="N10" s="54">
        <v>361410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723383</v>
      </c>
      <c r="X10" s="54">
        <v>879468</v>
      </c>
      <c r="Y10" s="54">
        <v>-156085</v>
      </c>
      <c r="Z10" s="184">
        <v>-17.75</v>
      </c>
      <c r="AA10" s="130">
        <v>1758933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1050072</v>
      </c>
      <c r="D12" s="155">
        <v>0</v>
      </c>
      <c r="E12" s="156">
        <v>854927</v>
      </c>
      <c r="F12" s="60">
        <v>854927</v>
      </c>
      <c r="G12" s="60">
        <v>72730</v>
      </c>
      <c r="H12" s="60">
        <v>119361</v>
      </c>
      <c r="I12" s="60">
        <v>97815</v>
      </c>
      <c r="J12" s="60">
        <v>289906</v>
      </c>
      <c r="K12" s="60">
        <v>120209</v>
      </c>
      <c r="L12" s="60">
        <v>93562</v>
      </c>
      <c r="M12" s="60">
        <v>96784</v>
      </c>
      <c r="N12" s="60">
        <v>310555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600461</v>
      </c>
      <c r="X12" s="60">
        <v>427464</v>
      </c>
      <c r="Y12" s="60">
        <v>172997</v>
      </c>
      <c r="Z12" s="140">
        <v>40.47</v>
      </c>
      <c r="AA12" s="155">
        <v>854927</v>
      </c>
    </row>
    <row r="13" spans="1:27" ht="12.75">
      <c r="A13" s="181" t="s">
        <v>109</v>
      </c>
      <c r="B13" s="185"/>
      <c r="C13" s="155">
        <v>1141783</v>
      </c>
      <c r="D13" s="155">
        <v>0</v>
      </c>
      <c r="E13" s="156">
        <v>1420246</v>
      </c>
      <c r="F13" s="60">
        <v>1420246</v>
      </c>
      <c r="G13" s="60">
        <v>0</v>
      </c>
      <c r="H13" s="60">
        <v>0</v>
      </c>
      <c r="I13" s="60">
        <v>0</v>
      </c>
      <c r="J13" s="60">
        <v>0</v>
      </c>
      <c r="K13" s="60">
        <v>73982</v>
      </c>
      <c r="L13" s="60">
        <v>80962</v>
      </c>
      <c r="M13" s="60">
        <v>0</v>
      </c>
      <c r="N13" s="60">
        <v>154944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154944</v>
      </c>
      <c r="X13" s="60">
        <v>710124</v>
      </c>
      <c r="Y13" s="60">
        <v>-555180</v>
      </c>
      <c r="Z13" s="140">
        <v>-78.18</v>
      </c>
      <c r="AA13" s="155">
        <v>1420246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241258</v>
      </c>
      <c r="H14" s="60">
        <v>323751</v>
      </c>
      <c r="I14" s="60">
        <v>279916</v>
      </c>
      <c r="J14" s="60">
        <v>844925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844925</v>
      </c>
      <c r="X14" s="60"/>
      <c r="Y14" s="60">
        <v>844925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303585</v>
      </c>
      <c r="D16" s="155">
        <v>0</v>
      </c>
      <c r="E16" s="156">
        <v>190310</v>
      </c>
      <c r="F16" s="60">
        <v>190310</v>
      </c>
      <c r="G16" s="60">
        <v>103637</v>
      </c>
      <c r="H16" s="60">
        <v>136</v>
      </c>
      <c r="I16" s="60">
        <v>86189</v>
      </c>
      <c r="J16" s="60">
        <v>189962</v>
      </c>
      <c r="K16" s="60">
        <v>0</v>
      </c>
      <c r="L16" s="60">
        <v>79850</v>
      </c>
      <c r="M16" s="60">
        <v>20200</v>
      </c>
      <c r="N16" s="60">
        <v>100050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290012</v>
      </c>
      <c r="X16" s="60">
        <v>1662978</v>
      </c>
      <c r="Y16" s="60">
        <v>-1372966</v>
      </c>
      <c r="Z16" s="140">
        <v>-82.56</v>
      </c>
      <c r="AA16" s="155">
        <v>190310</v>
      </c>
    </row>
    <row r="17" spans="1:27" ht="12.75">
      <c r="A17" s="181" t="s">
        <v>113</v>
      </c>
      <c r="B17" s="185"/>
      <c r="C17" s="155">
        <v>855882</v>
      </c>
      <c r="D17" s="155">
        <v>0</v>
      </c>
      <c r="E17" s="156">
        <v>538303</v>
      </c>
      <c r="F17" s="60">
        <v>538303</v>
      </c>
      <c r="G17" s="60">
        <v>89673</v>
      </c>
      <c r="H17" s="60">
        <v>103361</v>
      </c>
      <c r="I17" s="60">
        <v>63121</v>
      </c>
      <c r="J17" s="60">
        <v>256155</v>
      </c>
      <c r="K17" s="60">
        <v>125920</v>
      </c>
      <c r="L17" s="60">
        <v>72658</v>
      </c>
      <c r="M17" s="60">
        <v>87590</v>
      </c>
      <c r="N17" s="60">
        <v>286168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542323</v>
      </c>
      <c r="X17" s="60">
        <v>269154</v>
      </c>
      <c r="Y17" s="60">
        <v>273169</v>
      </c>
      <c r="Z17" s="140">
        <v>101.49</v>
      </c>
      <c r="AA17" s="155">
        <v>538303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29062000</v>
      </c>
      <c r="D19" s="155">
        <v>0</v>
      </c>
      <c r="E19" s="156">
        <v>31368000</v>
      </c>
      <c r="F19" s="60">
        <v>31368000</v>
      </c>
      <c r="G19" s="60">
        <v>11377000</v>
      </c>
      <c r="H19" s="60">
        <v>2370122</v>
      </c>
      <c r="I19" s="60">
        <v>551450</v>
      </c>
      <c r="J19" s="60">
        <v>14298572</v>
      </c>
      <c r="K19" s="60">
        <v>399732</v>
      </c>
      <c r="L19" s="60">
        <v>774957</v>
      </c>
      <c r="M19" s="60">
        <v>11208646</v>
      </c>
      <c r="N19" s="60">
        <v>12383335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26681907</v>
      </c>
      <c r="X19" s="60">
        <v>15684000</v>
      </c>
      <c r="Y19" s="60">
        <v>10997907</v>
      </c>
      <c r="Z19" s="140">
        <v>70.12</v>
      </c>
      <c r="AA19" s="155">
        <v>31368000</v>
      </c>
    </row>
    <row r="20" spans="1:27" ht="12.75">
      <c r="A20" s="181" t="s">
        <v>35</v>
      </c>
      <c r="B20" s="185"/>
      <c r="C20" s="155">
        <v>915974</v>
      </c>
      <c r="D20" s="155">
        <v>0</v>
      </c>
      <c r="E20" s="156">
        <v>1408879</v>
      </c>
      <c r="F20" s="54">
        <v>1408879</v>
      </c>
      <c r="G20" s="54">
        <v>41235</v>
      </c>
      <c r="H20" s="54">
        <v>56656</v>
      </c>
      <c r="I20" s="54">
        <v>102047</v>
      </c>
      <c r="J20" s="54">
        <v>199938</v>
      </c>
      <c r="K20" s="54">
        <v>186866</v>
      </c>
      <c r="L20" s="54">
        <v>50720</v>
      </c>
      <c r="M20" s="54">
        <v>123544</v>
      </c>
      <c r="N20" s="54">
        <v>361130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561068</v>
      </c>
      <c r="X20" s="54">
        <v>696486</v>
      </c>
      <c r="Y20" s="54">
        <v>-135418</v>
      </c>
      <c r="Z20" s="184">
        <v>-19.44</v>
      </c>
      <c r="AA20" s="130">
        <v>1408879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64621224</v>
      </c>
      <c r="D22" s="188">
        <f>SUM(D5:D21)</f>
        <v>0</v>
      </c>
      <c r="E22" s="189">
        <f t="shared" si="0"/>
        <v>75346501</v>
      </c>
      <c r="F22" s="190">
        <f t="shared" si="0"/>
        <v>75346501</v>
      </c>
      <c r="G22" s="190">
        <f t="shared" si="0"/>
        <v>15054239</v>
      </c>
      <c r="H22" s="190">
        <f t="shared" si="0"/>
        <v>5943297</v>
      </c>
      <c r="I22" s="190">
        <f t="shared" si="0"/>
        <v>4192982</v>
      </c>
      <c r="J22" s="190">
        <f t="shared" si="0"/>
        <v>25190518</v>
      </c>
      <c r="K22" s="190">
        <f t="shared" si="0"/>
        <v>3925068</v>
      </c>
      <c r="L22" s="190">
        <f t="shared" si="0"/>
        <v>4266024</v>
      </c>
      <c r="M22" s="190">
        <f t="shared" si="0"/>
        <v>14689861</v>
      </c>
      <c r="N22" s="190">
        <f t="shared" si="0"/>
        <v>22880953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48071471</v>
      </c>
      <c r="X22" s="190">
        <f t="shared" si="0"/>
        <v>37665300</v>
      </c>
      <c r="Y22" s="190">
        <f t="shared" si="0"/>
        <v>10406171</v>
      </c>
      <c r="Z22" s="191">
        <f>+IF(X22&lt;&gt;0,+(Y22/X22)*100,0)</f>
        <v>27.628005086910235</v>
      </c>
      <c r="AA22" s="188">
        <f>SUM(AA5:AA21)</f>
        <v>75346501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32484683</v>
      </c>
      <c r="D25" s="155">
        <v>0</v>
      </c>
      <c r="E25" s="156">
        <v>30300747</v>
      </c>
      <c r="F25" s="60">
        <v>30300747</v>
      </c>
      <c r="G25" s="60">
        <v>2697565</v>
      </c>
      <c r="H25" s="60">
        <v>2458909</v>
      </c>
      <c r="I25" s="60">
        <v>2519312</v>
      </c>
      <c r="J25" s="60">
        <v>7675786</v>
      </c>
      <c r="K25" s="60">
        <v>2661694</v>
      </c>
      <c r="L25" s="60">
        <v>2446408</v>
      </c>
      <c r="M25" s="60">
        <v>4028793</v>
      </c>
      <c r="N25" s="60">
        <v>9136895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16812681</v>
      </c>
      <c r="X25" s="60">
        <v>15180372</v>
      </c>
      <c r="Y25" s="60">
        <v>1632309</v>
      </c>
      <c r="Z25" s="140">
        <v>10.75</v>
      </c>
      <c r="AA25" s="155">
        <v>30300747</v>
      </c>
    </row>
    <row r="26" spans="1:27" ht="12.75">
      <c r="A26" s="183" t="s">
        <v>38</v>
      </c>
      <c r="B26" s="182"/>
      <c r="C26" s="155">
        <v>3185252</v>
      </c>
      <c r="D26" s="155">
        <v>0</v>
      </c>
      <c r="E26" s="156">
        <v>3721841</v>
      </c>
      <c r="F26" s="60">
        <v>3721841</v>
      </c>
      <c r="G26" s="60">
        <v>265438</v>
      </c>
      <c r="H26" s="60">
        <v>265438</v>
      </c>
      <c r="I26" s="60">
        <v>265438</v>
      </c>
      <c r="J26" s="60">
        <v>796314</v>
      </c>
      <c r="K26" s="60">
        <v>265438</v>
      </c>
      <c r="L26" s="60">
        <v>265438</v>
      </c>
      <c r="M26" s="60">
        <v>266438</v>
      </c>
      <c r="N26" s="60">
        <v>797314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1593628</v>
      </c>
      <c r="X26" s="60">
        <v>1860918</v>
      </c>
      <c r="Y26" s="60">
        <v>-267290</v>
      </c>
      <c r="Z26" s="140">
        <v>-14.36</v>
      </c>
      <c r="AA26" s="155">
        <v>3721841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1543378</v>
      </c>
      <c r="F27" s="60">
        <v>1543378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771690</v>
      </c>
      <c r="Y27" s="60">
        <v>-771690</v>
      </c>
      <c r="Z27" s="140">
        <v>-100</v>
      </c>
      <c r="AA27" s="155">
        <v>1543378</v>
      </c>
    </row>
    <row r="28" spans="1:27" ht="12.75">
      <c r="A28" s="183" t="s">
        <v>39</v>
      </c>
      <c r="B28" s="182"/>
      <c r="C28" s="155">
        <v>9027938</v>
      </c>
      <c r="D28" s="155">
        <v>0</v>
      </c>
      <c r="E28" s="156">
        <v>8279951</v>
      </c>
      <c r="F28" s="60">
        <v>8279951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4139976</v>
      </c>
      <c r="Y28" s="60">
        <v>-4139976</v>
      </c>
      <c r="Z28" s="140">
        <v>-100</v>
      </c>
      <c r="AA28" s="155">
        <v>8279951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83069</v>
      </c>
      <c r="F29" s="60">
        <v>83069</v>
      </c>
      <c r="G29" s="60">
        <v>0</v>
      </c>
      <c r="H29" s="60">
        <v>10176</v>
      </c>
      <c r="I29" s="60">
        <v>10404</v>
      </c>
      <c r="J29" s="60">
        <v>20580</v>
      </c>
      <c r="K29" s="60">
        <v>9914</v>
      </c>
      <c r="L29" s="60">
        <v>15034</v>
      </c>
      <c r="M29" s="60">
        <v>12415</v>
      </c>
      <c r="N29" s="60">
        <v>37363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57943</v>
      </c>
      <c r="X29" s="60">
        <v>41532</v>
      </c>
      <c r="Y29" s="60">
        <v>16411</v>
      </c>
      <c r="Z29" s="140">
        <v>39.51</v>
      </c>
      <c r="AA29" s="155">
        <v>83069</v>
      </c>
    </row>
    <row r="30" spans="1:27" ht="12.75">
      <c r="A30" s="183" t="s">
        <v>119</v>
      </c>
      <c r="B30" s="182"/>
      <c r="C30" s="155">
        <v>11501147</v>
      </c>
      <c r="D30" s="155">
        <v>0</v>
      </c>
      <c r="E30" s="156">
        <v>10911468</v>
      </c>
      <c r="F30" s="60">
        <v>10911468</v>
      </c>
      <c r="G30" s="60">
        <v>1612339</v>
      </c>
      <c r="H30" s="60">
        <v>1645073</v>
      </c>
      <c r="I30" s="60">
        <v>1199679</v>
      </c>
      <c r="J30" s="60">
        <v>4457091</v>
      </c>
      <c r="K30" s="60">
        <v>880703</v>
      </c>
      <c r="L30" s="60">
        <v>896536</v>
      </c>
      <c r="M30" s="60">
        <v>7138</v>
      </c>
      <c r="N30" s="60">
        <v>1784377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6241468</v>
      </c>
      <c r="X30" s="60">
        <v>6566118</v>
      </c>
      <c r="Y30" s="60">
        <v>-324650</v>
      </c>
      <c r="Z30" s="140">
        <v>-4.94</v>
      </c>
      <c r="AA30" s="155">
        <v>10911468</v>
      </c>
    </row>
    <row r="31" spans="1:27" ht="12.75">
      <c r="A31" s="183" t="s">
        <v>120</v>
      </c>
      <c r="B31" s="182"/>
      <c r="C31" s="155">
        <v>1147681</v>
      </c>
      <c r="D31" s="155">
        <v>0</v>
      </c>
      <c r="E31" s="156">
        <v>0</v>
      </c>
      <c r="F31" s="60">
        <v>0</v>
      </c>
      <c r="G31" s="60">
        <v>91001</v>
      </c>
      <c r="H31" s="60">
        <v>99871</v>
      </c>
      <c r="I31" s="60">
        <v>133911</v>
      </c>
      <c r="J31" s="60">
        <v>324783</v>
      </c>
      <c r="K31" s="60">
        <v>112134</v>
      </c>
      <c r="L31" s="60">
        <v>87029</v>
      </c>
      <c r="M31" s="60">
        <v>94028</v>
      </c>
      <c r="N31" s="60">
        <v>293191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617974</v>
      </c>
      <c r="X31" s="60"/>
      <c r="Y31" s="60">
        <v>617974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7284161</v>
      </c>
      <c r="D32" s="155">
        <v>0</v>
      </c>
      <c r="E32" s="156">
        <v>880000</v>
      </c>
      <c r="F32" s="60">
        <v>880000</v>
      </c>
      <c r="G32" s="60">
        <v>302575</v>
      </c>
      <c r="H32" s="60">
        <v>376625</v>
      </c>
      <c r="I32" s="60">
        <v>391738</v>
      </c>
      <c r="J32" s="60">
        <v>1070938</v>
      </c>
      <c r="K32" s="60">
        <v>414501</v>
      </c>
      <c r="L32" s="60">
        <v>534900</v>
      </c>
      <c r="M32" s="60">
        <v>955050</v>
      </c>
      <c r="N32" s="60">
        <v>1904451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2975389</v>
      </c>
      <c r="X32" s="60">
        <v>439998</v>
      </c>
      <c r="Y32" s="60">
        <v>2535391</v>
      </c>
      <c r="Z32" s="140">
        <v>576.23</v>
      </c>
      <c r="AA32" s="155">
        <v>880000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8667867</v>
      </c>
      <c r="D34" s="155">
        <v>0</v>
      </c>
      <c r="E34" s="156">
        <v>18726048</v>
      </c>
      <c r="F34" s="60">
        <v>18726048</v>
      </c>
      <c r="G34" s="60">
        <v>300793</v>
      </c>
      <c r="H34" s="60">
        <v>272170</v>
      </c>
      <c r="I34" s="60">
        <v>521690</v>
      </c>
      <c r="J34" s="60">
        <v>1094653</v>
      </c>
      <c r="K34" s="60">
        <v>727883</v>
      </c>
      <c r="L34" s="60">
        <v>914993</v>
      </c>
      <c r="M34" s="60">
        <v>720593</v>
      </c>
      <c r="N34" s="60">
        <v>2363469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3458122</v>
      </c>
      <c r="X34" s="60">
        <v>9738024</v>
      </c>
      <c r="Y34" s="60">
        <v>-6279902</v>
      </c>
      <c r="Z34" s="140">
        <v>-64.49</v>
      </c>
      <c r="AA34" s="155">
        <v>18726048</v>
      </c>
    </row>
    <row r="35" spans="1:27" ht="12.75">
      <c r="A35" s="181" t="s">
        <v>122</v>
      </c>
      <c r="B35" s="185"/>
      <c r="C35" s="155">
        <v>46165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73344894</v>
      </c>
      <c r="D36" s="188">
        <f>SUM(D25:D35)</f>
        <v>0</v>
      </c>
      <c r="E36" s="189">
        <f t="shared" si="1"/>
        <v>74446502</v>
      </c>
      <c r="F36" s="190">
        <f t="shared" si="1"/>
        <v>74446502</v>
      </c>
      <c r="G36" s="190">
        <f t="shared" si="1"/>
        <v>5269711</v>
      </c>
      <c r="H36" s="190">
        <f t="shared" si="1"/>
        <v>5128262</v>
      </c>
      <c r="I36" s="190">
        <f t="shared" si="1"/>
        <v>5042172</v>
      </c>
      <c r="J36" s="190">
        <f t="shared" si="1"/>
        <v>15440145</v>
      </c>
      <c r="K36" s="190">
        <f t="shared" si="1"/>
        <v>5072267</v>
      </c>
      <c r="L36" s="190">
        <f t="shared" si="1"/>
        <v>5160338</v>
      </c>
      <c r="M36" s="190">
        <f t="shared" si="1"/>
        <v>6084455</v>
      </c>
      <c r="N36" s="190">
        <f t="shared" si="1"/>
        <v>16317060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31757205</v>
      </c>
      <c r="X36" s="190">
        <f t="shared" si="1"/>
        <v>38738628</v>
      </c>
      <c r="Y36" s="190">
        <f t="shared" si="1"/>
        <v>-6981423</v>
      </c>
      <c r="Z36" s="191">
        <f>+IF(X36&lt;&gt;0,+(Y36/X36)*100,0)</f>
        <v>-18.02186437785045</v>
      </c>
      <c r="AA36" s="188">
        <f>SUM(AA25:AA35)</f>
        <v>74446502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-8723670</v>
      </c>
      <c r="D38" s="199">
        <f>+D22-D36</f>
        <v>0</v>
      </c>
      <c r="E38" s="200">
        <f t="shared" si="2"/>
        <v>899999</v>
      </c>
      <c r="F38" s="106">
        <f t="shared" si="2"/>
        <v>899999</v>
      </c>
      <c r="G38" s="106">
        <f t="shared" si="2"/>
        <v>9784528</v>
      </c>
      <c r="H38" s="106">
        <f t="shared" si="2"/>
        <v>815035</v>
      </c>
      <c r="I38" s="106">
        <f t="shared" si="2"/>
        <v>-849190</v>
      </c>
      <c r="J38" s="106">
        <f t="shared" si="2"/>
        <v>9750373</v>
      </c>
      <c r="K38" s="106">
        <f t="shared" si="2"/>
        <v>-1147199</v>
      </c>
      <c r="L38" s="106">
        <f t="shared" si="2"/>
        <v>-894314</v>
      </c>
      <c r="M38" s="106">
        <f t="shared" si="2"/>
        <v>8605406</v>
      </c>
      <c r="N38" s="106">
        <f t="shared" si="2"/>
        <v>6563893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16314266</v>
      </c>
      <c r="X38" s="106">
        <f>IF(F22=F36,0,X22-X36)</f>
        <v>-1073328</v>
      </c>
      <c r="Y38" s="106">
        <f t="shared" si="2"/>
        <v>17387594</v>
      </c>
      <c r="Z38" s="201">
        <f>+IF(X38&lt;&gt;0,+(Y38/X38)*100,0)</f>
        <v>-1619.9702234545264</v>
      </c>
      <c r="AA38" s="199">
        <f>+AA22-AA36</f>
        <v>899999</v>
      </c>
    </row>
    <row r="39" spans="1:27" ht="12.75">
      <c r="A39" s="181" t="s">
        <v>46</v>
      </c>
      <c r="B39" s="185"/>
      <c r="C39" s="155">
        <v>19657967</v>
      </c>
      <c r="D39" s="155">
        <v>0</v>
      </c>
      <c r="E39" s="156">
        <v>15247000</v>
      </c>
      <c r="F39" s="60">
        <v>15247000</v>
      </c>
      <c r="G39" s="60">
        <v>0</v>
      </c>
      <c r="H39" s="60">
        <v>0</v>
      </c>
      <c r="I39" s="60">
        <v>0</v>
      </c>
      <c r="J39" s="60">
        <v>0</v>
      </c>
      <c r="K39" s="60">
        <v>101774</v>
      </c>
      <c r="L39" s="60">
        <v>0</v>
      </c>
      <c r="M39" s="60">
        <v>0</v>
      </c>
      <c r="N39" s="60">
        <v>101774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101774</v>
      </c>
      <c r="X39" s="60">
        <v>7623498</v>
      </c>
      <c r="Y39" s="60">
        <v>-7521724</v>
      </c>
      <c r="Z39" s="140">
        <v>-98.66</v>
      </c>
      <c r="AA39" s="155">
        <v>15247000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10934297</v>
      </c>
      <c r="D42" s="206">
        <f>SUM(D38:D41)</f>
        <v>0</v>
      </c>
      <c r="E42" s="207">
        <f t="shared" si="3"/>
        <v>16146999</v>
      </c>
      <c r="F42" s="88">
        <f t="shared" si="3"/>
        <v>16146999</v>
      </c>
      <c r="G42" s="88">
        <f t="shared" si="3"/>
        <v>9784528</v>
      </c>
      <c r="H42" s="88">
        <f t="shared" si="3"/>
        <v>815035</v>
      </c>
      <c r="I42" s="88">
        <f t="shared" si="3"/>
        <v>-849190</v>
      </c>
      <c r="J42" s="88">
        <f t="shared" si="3"/>
        <v>9750373</v>
      </c>
      <c r="K42" s="88">
        <f t="shared" si="3"/>
        <v>-1045425</v>
      </c>
      <c r="L42" s="88">
        <f t="shared" si="3"/>
        <v>-894314</v>
      </c>
      <c r="M42" s="88">
        <f t="shared" si="3"/>
        <v>8605406</v>
      </c>
      <c r="N42" s="88">
        <f t="shared" si="3"/>
        <v>6665667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16416040</v>
      </c>
      <c r="X42" s="88">
        <f t="shared" si="3"/>
        <v>6550170</v>
      </c>
      <c r="Y42" s="88">
        <f t="shared" si="3"/>
        <v>9865870</v>
      </c>
      <c r="Z42" s="208">
        <f>+IF(X42&lt;&gt;0,+(Y42/X42)*100,0)</f>
        <v>150.62006024271128</v>
      </c>
      <c r="AA42" s="206">
        <f>SUM(AA38:AA41)</f>
        <v>16146999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10934297</v>
      </c>
      <c r="D44" s="210">
        <f>+D42-D43</f>
        <v>0</v>
      </c>
      <c r="E44" s="211">
        <f t="shared" si="4"/>
        <v>16146999</v>
      </c>
      <c r="F44" s="77">
        <f t="shared" si="4"/>
        <v>16146999</v>
      </c>
      <c r="G44" s="77">
        <f t="shared" si="4"/>
        <v>9784528</v>
      </c>
      <c r="H44" s="77">
        <f t="shared" si="4"/>
        <v>815035</v>
      </c>
      <c r="I44" s="77">
        <f t="shared" si="4"/>
        <v>-849190</v>
      </c>
      <c r="J44" s="77">
        <f t="shared" si="4"/>
        <v>9750373</v>
      </c>
      <c r="K44" s="77">
        <f t="shared" si="4"/>
        <v>-1045425</v>
      </c>
      <c r="L44" s="77">
        <f t="shared" si="4"/>
        <v>-894314</v>
      </c>
      <c r="M44" s="77">
        <f t="shared" si="4"/>
        <v>8605406</v>
      </c>
      <c r="N44" s="77">
        <f t="shared" si="4"/>
        <v>6665667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16416040</v>
      </c>
      <c r="X44" s="77">
        <f t="shared" si="4"/>
        <v>6550170</v>
      </c>
      <c r="Y44" s="77">
        <f t="shared" si="4"/>
        <v>9865870</v>
      </c>
      <c r="Z44" s="212">
        <f>+IF(X44&lt;&gt;0,+(Y44/X44)*100,0)</f>
        <v>150.62006024271128</v>
      </c>
      <c r="AA44" s="210">
        <f>+AA42-AA43</f>
        <v>16146999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10934297</v>
      </c>
      <c r="D46" s="206">
        <f>SUM(D44:D45)</f>
        <v>0</v>
      </c>
      <c r="E46" s="207">
        <f t="shared" si="5"/>
        <v>16146999</v>
      </c>
      <c r="F46" s="88">
        <f t="shared" si="5"/>
        <v>16146999</v>
      </c>
      <c r="G46" s="88">
        <f t="shared" si="5"/>
        <v>9784528</v>
      </c>
      <c r="H46" s="88">
        <f t="shared" si="5"/>
        <v>815035</v>
      </c>
      <c r="I46" s="88">
        <f t="shared" si="5"/>
        <v>-849190</v>
      </c>
      <c r="J46" s="88">
        <f t="shared" si="5"/>
        <v>9750373</v>
      </c>
      <c r="K46" s="88">
        <f t="shared" si="5"/>
        <v>-1045425</v>
      </c>
      <c r="L46" s="88">
        <f t="shared" si="5"/>
        <v>-894314</v>
      </c>
      <c r="M46" s="88">
        <f t="shared" si="5"/>
        <v>8605406</v>
      </c>
      <c r="N46" s="88">
        <f t="shared" si="5"/>
        <v>6665667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16416040</v>
      </c>
      <c r="X46" s="88">
        <f t="shared" si="5"/>
        <v>6550170</v>
      </c>
      <c r="Y46" s="88">
        <f t="shared" si="5"/>
        <v>9865870</v>
      </c>
      <c r="Z46" s="208">
        <f>+IF(X46&lt;&gt;0,+(Y46/X46)*100,0)</f>
        <v>150.62006024271128</v>
      </c>
      <c r="AA46" s="206">
        <f>SUM(AA44:AA45)</f>
        <v>16146999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10934297</v>
      </c>
      <c r="D48" s="217">
        <f>SUM(D46:D47)</f>
        <v>0</v>
      </c>
      <c r="E48" s="218">
        <f t="shared" si="6"/>
        <v>16146999</v>
      </c>
      <c r="F48" s="219">
        <f t="shared" si="6"/>
        <v>16146999</v>
      </c>
      <c r="G48" s="219">
        <f t="shared" si="6"/>
        <v>9784528</v>
      </c>
      <c r="H48" s="220">
        <f t="shared" si="6"/>
        <v>815035</v>
      </c>
      <c r="I48" s="220">
        <f t="shared" si="6"/>
        <v>-849190</v>
      </c>
      <c r="J48" s="220">
        <f t="shared" si="6"/>
        <v>9750373</v>
      </c>
      <c r="K48" s="220">
        <f t="shared" si="6"/>
        <v>-1045425</v>
      </c>
      <c r="L48" s="220">
        <f t="shared" si="6"/>
        <v>-894314</v>
      </c>
      <c r="M48" s="219">
        <f t="shared" si="6"/>
        <v>8605406</v>
      </c>
      <c r="N48" s="219">
        <f t="shared" si="6"/>
        <v>6665667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16416040</v>
      </c>
      <c r="X48" s="220">
        <f t="shared" si="6"/>
        <v>6550170</v>
      </c>
      <c r="Y48" s="220">
        <f t="shared" si="6"/>
        <v>9865870</v>
      </c>
      <c r="Z48" s="221">
        <f>+IF(X48&lt;&gt;0,+(Y48/X48)*100,0)</f>
        <v>150.62006024271128</v>
      </c>
      <c r="AA48" s="222">
        <f>SUM(AA46:AA47)</f>
        <v>16146999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19282127</v>
      </c>
      <c r="D5" s="153">
        <f>SUM(D6:D8)</f>
        <v>0</v>
      </c>
      <c r="E5" s="154">
        <f t="shared" si="0"/>
        <v>650000</v>
      </c>
      <c r="F5" s="100">
        <f t="shared" si="0"/>
        <v>650000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325002</v>
      </c>
      <c r="Y5" s="100">
        <f t="shared" si="0"/>
        <v>-325002</v>
      </c>
      <c r="Z5" s="137">
        <f>+IF(X5&lt;&gt;0,+(Y5/X5)*100,0)</f>
        <v>-100</v>
      </c>
      <c r="AA5" s="153">
        <f>SUM(AA6:AA8)</f>
        <v>650000</v>
      </c>
    </row>
    <row r="6" spans="1:27" ht="12.75">
      <c r="A6" s="138" t="s">
        <v>75</v>
      </c>
      <c r="B6" s="136"/>
      <c r="C6" s="155">
        <v>19282127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325002</v>
      </c>
      <c r="Y7" s="159">
        <v>-325002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>
        <v>650000</v>
      </c>
      <c r="F8" s="60">
        <v>650000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650000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250000</v>
      </c>
      <c r="F9" s="100">
        <f t="shared" si="1"/>
        <v>250000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124998</v>
      </c>
      <c r="Y9" s="100">
        <f t="shared" si="1"/>
        <v>-124998</v>
      </c>
      <c r="Z9" s="137">
        <f>+IF(X9&lt;&gt;0,+(Y9/X9)*100,0)</f>
        <v>-100</v>
      </c>
      <c r="AA9" s="102">
        <f>SUM(AA10:AA14)</f>
        <v>250000</v>
      </c>
    </row>
    <row r="10" spans="1:27" ht="12.75">
      <c r="A10" s="138" t="s">
        <v>79</v>
      </c>
      <c r="B10" s="136"/>
      <c r="C10" s="155"/>
      <c r="D10" s="155"/>
      <c r="E10" s="156">
        <v>250000</v>
      </c>
      <c r="F10" s="60">
        <v>250000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124998</v>
      </c>
      <c r="Y10" s="60">
        <v>-124998</v>
      </c>
      <c r="Z10" s="140">
        <v>-100</v>
      </c>
      <c r="AA10" s="62">
        <v>250000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15247000</v>
      </c>
      <c r="F15" s="100">
        <f t="shared" si="2"/>
        <v>15247000</v>
      </c>
      <c r="G15" s="100">
        <f t="shared" si="2"/>
        <v>1802582</v>
      </c>
      <c r="H15" s="100">
        <f t="shared" si="2"/>
        <v>265493</v>
      </c>
      <c r="I15" s="100">
        <f t="shared" si="2"/>
        <v>99083</v>
      </c>
      <c r="J15" s="100">
        <f t="shared" si="2"/>
        <v>2167158</v>
      </c>
      <c r="K15" s="100">
        <f t="shared" si="2"/>
        <v>101774</v>
      </c>
      <c r="L15" s="100">
        <f t="shared" si="2"/>
        <v>450670</v>
      </c>
      <c r="M15" s="100">
        <f t="shared" si="2"/>
        <v>1551181</v>
      </c>
      <c r="N15" s="100">
        <f t="shared" si="2"/>
        <v>2103625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4270783</v>
      </c>
      <c r="X15" s="100">
        <f t="shared" si="2"/>
        <v>7623498</v>
      </c>
      <c r="Y15" s="100">
        <f t="shared" si="2"/>
        <v>-3352715</v>
      </c>
      <c r="Z15" s="137">
        <f>+IF(X15&lt;&gt;0,+(Y15/X15)*100,0)</f>
        <v>-43.978695869009215</v>
      </c>
      <c r="AA15" s="102">
        <f>SUM(AA16:AA18)</f>
        <v>15247000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15247000</v>
      </c>
      <c r="F17" s="60">
        <v>15247000</v>
      </c>
      <c r="G17" s="60">
        <v>1802582</v>
      </c>
      <c r="H17" s="60">
        <v>265493</v>
      </c>
      <c r="I17" s="60">
        <v>99083</v>
      </c>
      <c r="J17" s="60">
        <v>2167158</v>
      </c>
      <c r="K17" s="60">
        <v>101774</v>
      </c>
      <c r="L17" s="60">
        <v>450670</v>
      </c>
      <c r="M17" s="60">
        <v>1551181</v>
      </c>
      <c r="N17" s="60">
        <v>2103625</v>
      </c>
      <c r="O17" s="60"/>
      <c r="P17" s="60"/>
      <c r="Q17" s="60"/>
      <c r="R17" s="60"/>
      <c r="S17" s="60"/>
      <c r="T17" s="60"/>
      <c r="U17" s="60"/>
      <c r="V17" s="60"/>
      <c r="W17" s="60">
        <v>4270783</v>
      </c>
      <c r="X17" s="60">
        <v>7623498</v>
      </c>
      <c r="Y17" s="60">
        <v>-3352715</v>
      </c>
      <c r="Z17" s="140">
        <v>-43.98</v>
      </c>
      <c r="AA17" s="62">
        <v>15247000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801255</v>
      </c>
      <c r="N19" s="100">
        <f t="shared" si="3"/>
        <v>801255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801255</v>
      </c>
      <c r="X19" s="100">
        <f t="shared" si="3"/>
        <v>0</v>
      </c>
      <c r="Y19" s="100">
        <f t="shared" si="3"/>
        <v>801255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>
        <v>801255</v>
      </c>
      <c r="N20" s="60">
        <v>801255</v>
      </c>
      <c r="O20" s="60"/>
      <c r="P20" s="60"/>
      <c r="Q20" s="60"/>
      <c r="R20" s="60"/>
      <c r="S20" s="60"/>
      <c r="T20" s="60"/>
      <c r="U20" s="60"/>
      <c r="V20" s="60"/>
      <c r="W20" s="60">
        <v>801255</v>
      </c>
      <c r="X20" s="60"/>
      <c r="Y20" s="60">
        <v>801255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19282127</v>
      </c>
      <c r="D25" s="217">
        <f>+D5+D9+D15+D19+D24</f>
        <v>0</v>
      </c>
      <c r="E25" s="230">
        <f t="shared" si="4"/>
        <v>16147000</v>
      </c>
      <c r="F25" s="219">
        <f t="shared" si="4"/>
        <v>16147000</v>
      </c>
      <c r="G25" s="219">
        <f t="shared" si="4"/>
        <v>1802582</v>
      </c>
      <c r="H25" s="219">
        <f t="shared" si="4"/>
        <v>265493</v>
      </c>
      <c r="I25" s="219">
        <f t="shared" si="4"/>
        <v>99083</v>
      </c>
      <c r="J25" s="219">
        <f t="shared" si="4"/>
        <v>2167158</v>
      </c>
      <c r="K25" s="219">
        <f t="shared" si="4"/>
        <v>101774</v>
      </c>
      <c r="L25" s="219">
        <f t="shared" si="4"/>
        <v>450670</v>
      </c>
      <c r="M25" s="219">
        <f t="shared" si="4"/>
        <v>2352436</v>
      </c>
      <c r="N25" s="219">
        <f t="shared" si="4"/>
        <v>2904880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5072038</v>
      </c>
      <c r="X25" s="219">
        <f t="shared" si="4"/>
        <v>8073498</v>
      </c>
      <c r="Y25" s="219">
        <f t="shared" si="4"/>
        <v>-3001460</v>
      </c>
      <c r="Z25" s="231">
        <f>+IF(X25&lt;&gt;0,+(Y25/X25)*100,0)</f>
        <v>-37.1766983778283</v>
      </c>
      <c r="AA25" s="232">
        <f>+AA5+AA9+AA15+AA19+AA24</f>
        <v>16147000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19215875</v>
      </c>
      <c r="D28" s="155"/>
      <c r="E28" s="156">
        <v>15247000</v>
      </c>
      <c r="F28" s="60">
        <v>15247000</v>
      </c>
      <c r="G28" s="60">
        <v>1802582</v>
      </c>
      <c r="H28" s="60">
        <v>265493</v>
      </c>
      <c r="I28" s="60">
        <v>99083</v>
      </c>
      <c r="J28" s="60">
        <v>2167158</v>
      </c>
      <c r="K28" s="60">
        <v>101774</v>
      </c>
      <c r="L28" s="60">
        <v>450670</v>
      </c>
      <c r="M28" s="60">
        <v>2352436</v>
      </c>
      <c r="N28" s="60">
        <v>2904880</v>
      </c>
      <c r="O28" s="60"/>
      <c r="P28" s="60"/>
      <c r="Q28" s="60"/>
      <c r="R28" s="60"/>
      <c r="S28" s="60"/>
      <c r="T28" s="60"/>
      <c r="U28" s="60"/>
      <c r="V28" s="60"/>
      <c r="W28" s="60">
        <v>5072038</v>
      </c>
      <c r="X28" s="60">
        <v>7623498</v>
      </c>
      <c r="Y28" s="60">
        <v>-2551460</v>
      </c>
      <c r="Z28" s="140">
        <v>-33.47</v>
      </c>
      <c r="AA28" s="155">
        <v>15247000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19215875</v>
      </c>
      <c r="D32" s="210">
        <f>SUM(D28:D31)</f>
        <v>0</v>
      </c>
      <c r="E32" s="211">
        <f t="shared" si="5"/>
        <v>15247000</v>
      </c>
      <c r="F32" s="77">
        <f t="shared" si="5"/>
        <v>15247000</v>
      </c>
      <c r="G32" s="77">
        <f t="shared" si="5"/>
        <v>1802582</v>
      </c>
      <c r="H32" s="77">
        <f t="shared" si="5"/>
        <v>265493</v>
      </c>
      <c r="I32" s="77">
        <f t="shared" si="5"/>
        <v>99083</v>
      </c>
      <c r="J32" s="77">
        <f t="shared" si="5"/>
        <v>2167158</v>
      </c>
      <c r="K32" s="77">
        <f t="shared" si="5"/>
        <v>101774</v>
      </c>
      <c r="L32" s="77">
        <f t="shared" si="5"/>
        <v>450670</v>
      </c>
      <c r="M32" s="77">
        <f t="shared" si="5"/>
        <v>2352436</v>
      </c>
      <c r="N32" s="77">
        <f t="shared" si="5"/>
        <v>2904880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5072038</v>
      </c>
      <c r="X32" s="77">
        <f t="shared" si="5"/>
        <v>7623498</v>
      </c>
      <c r="Y32" s="77">
        <f t="shared" si="5"/>
        <v>-2551460</v>
      </c>
      <c r="Z32" s="212">
        <f>+IF(X32&lt;&gt;0,+(Y32/X32)*100,0)</f>
        <v>-33.46836321069409</v>
      </c>
      <c r="AA32" s="79">
        <f>SUM(AA28:AA31)</f>
        <v>15247000</v>
      </c>
    </row>
    <row r="33" spans="1:27" ht="12.75">
      <c r="A33" s="237" t="s">
        <v>51</v>
      </c>
      <c r="B33" s="136" t="s">
        <v>137</v>
      </c>
      <c r="C33" s="155">
        <v>66252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900000</v>
      </c>
      <c r="F35" s="60">
        <v>900000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450000</v>
      </c>
      <c r="Y35" s="60">
        <v>-450000</v>
      </c>
      <c r="Z35" s="140">
        <v>-100</v>
      </c>
      <c r="AA35" s="62">
        <v>900000</v>
      </c>
    </row>
    <row r="36" spans="1:27" ht="12.75">
      <c r="A36" s="238" t="s">
        <v>139</v>
      </c>
      <c r="B36" s="149"/>
      <c r="C36" s="222">
        <f aca="true" t="shared" si="6" ref="C36:Y36">SUM(C32:C35)</f>
        <v>19282127</v>
      </c>
      <c r="D36" s="222">
        <f>SUM(D32:D35)</f>
        <v>0</v>
      </c>
      <c r="E36" s="218">
        <f t="shared" si="6"/>
        <v>16147000</v>
      </c>
      <c r="F36" s="220">
        <f t="shared" si="6"/>
        <v>16147000</v>
      </c>
      <c r="G36" s="220">
        <f t="shared" si="6"/>
        <v>1802582</v>
      </c>
      <c r="H36" s="220">
        <f t="shared" si="6"/>
        <v>265493</v>
      </c>
      <c r="I36" s="220">
        <f t="shared" si="6"/>
        <v>99083</v>
      </c>
      <c r="J36" s="220">
        <f t="shared" si="6"/>
        <v>2167158</v>
      </c>
      <c r="K36" s="220">
        <f t="shared" si="6"/>
        <v>101774</v>
      </c>
      <c r="L36" s="220">
        <f t="shared" si="6"/>
        <v>450670</v>
      </c>
      <c r="M36" s="220">
        <f t="shared" si="6"/>
        <v>2352436</v>
      </c>
      <c r="N36" s="220">
        <f t="shared" si="6"/>
        <v>2904880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5072038</v>
      </c>
      <c r="X36" s="220">
        <f t="shared" si="6"/>
        <v>8073498</v>
      </c>
      <c r="Y36" s="220">
        <f t="shared" si="6"/>
        <v>-3001460</v>
      </c>
      <c r="Z36" s="221">
        <f>+IF(X36&lt;&gt;0,+(Y36/X36)*100,0)</f>
        <v>-37.1766983778283</v>
      </c>
      <c r="AA36" s="239">
        <f>SUM(AA32:AA35)</f>
        <v>16147000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7538350</v>
      </c>
      <c r="D6" s="155"/>
      <c r="E6" s="59">
        <v>5920169</v>
      </c>
      <c r="F6" s="60">
        <v>5920169</v>
      </c>
      <c r="G6" s="60">
        <v>-1264632</v>
      </c>
      <c r="H6" s="60">
        <v>-1522702</v>
      </c>
      <c r="I6" s="60">
        <v>13533135</v>
      </c>
      <c r="J6" s="60">
        <v>13533135</v>
      </c>
      <c r="K6" s="60">
        <v>12858899</v>
      </c>
      <c r="L6" s="60">
        <v>11609843</v>
      </c>
      <c r="M6" s="60">
        <v>16158811</v>
      </c>
      <c r="N6" s="60">
        <v>16158811</v>
      </c>
      <c r="O6" s="60"/>
      <c r="P6" s="60"/>
      <c r="Q6" s="60"/>
      <c r="R6" s="60"/>
      <c r="S6" s="60"/>
      <c r="T6" s="60"/>
      <c r="U6" s="60"/>
      <c r="V6" s="60"/>
      <c r="W6" s="60">
        <v>16158811</v>
      </c>
      <c r="X6" s="60">
        <v>2960085</v>
      </c>
      <c r="Y6" s="60">
        <v>13198726</v>
      </c>
      <c r="Z6" s="140">
        <v>445.89</v>
      </c>
      <c r="AA6" s="62">
        <v>5920169</v>
      </c>
    </row>
    <row r="7" spans="1:27" ht="12.75">
      <c r="A7" s="249" t="s">
        <v>144</v>
      </c>
      <c r="B7" s="182"/>
      <c r="C7" s="155">
        <v>348072</v>
      </c>
      <c r="D7" s="155"/>
      <c r="E7" s="59">
        <v>348071</v>
      </c>
      <c r="F7" s="60">
        <v>348071</v>
      </c>
      <c r="G7" s="60">
        <v>16126993</v>
      </c>
      <c r="H7" s="60">
        <v>13986856</v>
      </c>
      <c r="I7" s="60">
        <v>3889337</v>
      </c>
      <c r="J7" s="60">
        <v>3889337</v>
      </c>
      <c r="K7" s="60">
        <v>6704844</v>
      </c>
      <c r="L7" s="60">
        <v>7187490</v>
      </c>
      <c r="M7" s="60">
        <v>7223457</v>
      </c>
      <c r="N7" s="60">
        <v>7223457</v>
      </c>
      <c r="O7" s="60"/>
      <c r="P7" s="60"/>
      <c r="Q7" s="60"/>
      <c r="R7" s="60"/>
      <c r="S7" s="60"/>
      <c r="T7" s="60"/>
      <c r="U7" s="60"/>
      <c r="V7" s="60"/>
      <c r="W7" s="60">
        <v>7223457</v>
      </c>
      <c r="X7" s="60">
        <v>174036</v>
      </c>
      <c r="Y7" s="60">
        <v>7049421</v>
      </c>
      <c r="Z7" s="140">
        <v>4050.55</v>
      </c>
      <c r="AA7" s="62">
        <v>348071</v>
      </c>
    </row>
    <row r="8" spans="1:27" ht="12.75">
      <c r="A8" s="249" t="s">
        <v>145</v>
      </c>
      <c r="B8" s="182"/>
      <c r="C8" s="155">
        <v>24214756</v>
      </c>
      <c r="D8" s="155"/>
      <c r="E8" s="59">
        <v>19856283</v>
      </c>
      <c r="F8" s="60">
        <v>19856283</v>
      </c>
      <c r="G8" s="60">
        <v>24581358</v>
      </c>
      <c r="H8" s="60">
        <v>26445467</v>
      </c>
      <c r="I8" s="60">
        <v>21161195</v>
      </c>
      <c r="J8" s="60">
        <v>21161195</v>
      </c>
      <c r="K8" s="60">
        <v>17333039</v>
      </c>
      <c r="L8" s="60">
        <v>16072739</v>
      </c>
      <c r="M8" s="60">
        <v>17508627</v>
      </c>
      <c r="N8" s="60">
        <v>17508627</v>
      </c>
      <c r="O8" s="60"/>
      <c r="P8" s="60"/>
      <c r="Q8" s="60"/>
      <c r="R8" s="60"/>
      <c r="S8" s="60"/>
      <c r="T8" s="60"/>
      <c r="U8" s="60"/>
      <c r="V8" s="60"/>
      <c r="W8" s="60">
        <v>17508627</v>
      </c>
      <c r="X8" s="60">
        <v>9928142</v>
      </c>
      <c r="Y8" s="60">
        <v>7580485</v>
      </c>
      <c r="Z8" s="140">
        <v>76.35</v>
      </c>
      <c r="AA8" s="62">
        <v>19856283</v>
      </c>
    </row>
    <row r="9" spans="1:27" ht="12.75">
      <c r="A9" s="249" t="s">
        <v>146</v>
      </c>
      <c r="B9" s="182"/>
      <c r="C9" s="155">
        <v>5167167</v>
      </c>
      <c r="D9" s="155"/>
      <c r="E9" s="59"/>
      <c r="F9" s="60"/>
      <c r="G9" s="60">
        <v>38007252</v>
      </c>
      <c r="H9" s="60">
        <v>38397501</v>
      </c>
      <c r="I9" s="60">
        <v>37208889</v>
      </c>
      <c r="J9" s="60">
        <v>37208889</v>
      </c>
      <c r="K9" s="60">
        <v>36447083</v>
      </c>
      <c r="L9" s="60">
        <v>36600912</v>
      </c>
      <c r="M9" s="60">
        <v>36755613</v>
      </c>
      <c r="N9" s="60">
        <v>36755613</v>
      </c>
      <c r="O9" s="60"/>
      <c r="P9" s="60"/>
      <c r="Q9" s="60"/>
      <c r="R9" s="60"/>
      <c r="S9" s="60"/>
      <c r="T9" s="60"/>
      <c r="U9" s="60"/>
      <c r="V9" s="60"/>
      <c r="W9" s="60">
        <v>36755613</v>
      </c>
      <c r="X9" s="60"/>
      <c r="Y9" s="60">
        <v>36755613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>
        <v>-11193679</v>
      </c>
      <c r="F10" s="60">
        <v>-11193679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-5596840</v>
      </c>
      <c r="Y10" s="159">
        <v>5596840</v>
      </c>
      <c r="Z10" s="141">
        <v>-100</v>
      </c>
      <c r="AA10" s="225">
        <v>-11193679</v>
      </c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37268345</v>
      </c>
      <c r="D12" s="168">
        <f>SUM(D6:D11)</f>
        <v>0</v>
      </c>
      <c r="E12" s="72">
        <f t="shared" si="0"/>
        <v>14930844</v>
      </c>
      <c r="F12" s="73">
        <f t="shared" si="0"/>
        <v>14930844</v>
      </c>
      <c r="G12" s="73">
        <f t="shared" si="0"/>
        <v>77450971</v>
      </c>
      <c r="H12" s="73">
        <f t="shared" si="0"/>
        <v>77307122</v>
      </c>
      <c r="I12" s="73">
        <f t="shared" si="0"/>
        <v>75792556</v>
      </c>
      <c r="J12" s="73">
        <f t="shared" si="0"/>
        <v>75792556</v>
      </c>
      <c r="K12" s="73">
        <f t="shared" si="0"/>
        <v>73343865</v>
      </c>
      <c r="L12" s="73">
        <f t="shared" si="0"/>
        <v>71470984</v>
      </c>
      <c r="M12" s="73">
        <f t="shared" si="0"/>
        <v>77646508</v>
      </c>
      <c r="N12" s="73">
        <f t="shared" si="0"/>
        <v>77646508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77646508</v>
      </c>
      <c r="X12" s="73">
        <f t="shared" si="0"/>
        <v>7465423</v>
      </c>
      <c r="Y12" s="73">
        <f t="shared" si="0"/>
        <v>70181085</v>
      </c>
      <c r="Z12" s="170">
        <f>+IF(X12&lt;&gt;0,+(Y12/X12)*100,0)</f>
        <v>940.0818279151764</v>
      </c>
      <c r="AA12" s="74">
        <f>SUM(AA6:AA11)</f>
        <v>14930844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41703488</v>
      </c>
      <c r="D17" s="155"/>
      <c r="E17" s="59">
        <v>41135052</v>
      </c>
      <c r="F17" s="60">
        <v>41135052</v>
      </c>
      <c r="G17" s="60">
        <v>41703488</v>
      </c>
      <c r="H17" s="60">
        <v>41703488</v>
      </c>
      <c r="I17" s="60">
        <v>41703488</v>
      </c>
      <c r="J17" s="60">
        <v>41703488</v>
      </c>
      <c r="K17" s="60">
        <v>41703488</v>
      </c>
      <c r="L17" s="60">
        <v>41703488</v>
      </c>
      <c r="M17" s="60">
        <v>41703488</v>
      </c>
      <c r="N17" s="60">
        <v>41703488</v>
      </c>
      <c r="O17" s="60"/>
      <c r="P17" s="60"/>
      <c r="Q17" s="60"/>
      <c r="R17" s="60"/>
      <c r="S17" s="60"/>
      <c r="T17" s="60"/>
      <c r="U17" s="60"/>
      <c r="V17" s="60"/>
      <c r="W17" s="60">
        <v>41703488</v>
      </c>
      <c r="X17" s="60">
        <v>20567526</v>
      </c>
      <c r="Y17" s="60">
        <v>21135962</v>
      </c>
      <c r="Z17" s="140">
        <v>102.76</v>
      </c>
      <c r="AA17" s="62">
        <v>41135052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119646372</v>
      </c>
      <c r="D19" s="155"/>
      <c r="E19" s="59">
        <v>167471541</v>
      </c>
      <c r="F19" s="60">
        <v>167471541</v>
      </c>
      <c r="G19" s="60">
        <v>116485634</v>
      </c>
      <c r="H19" s="60">
        <v>116485634</v>
      </c>
      <c r="I19" s="60">
        <v>117711211</v>
      </c>
      <c r="J19" s="60">
        <v>117711211</v>
      </c>
      <c r="K19" s="60">
        <v>117846195</v>
      </c>
      <c r="L19" s="60">
        <v>120555391</v>
      </c>
      <c r="M19" s="60">
        <v>122682487</v>
      </c>
      <c r="N19" s="60">
        <v>122682487</v>
      </c>
      <c r="O19" s="60"/>
      <c r="P19" s="60"/>
      <c r="Q19" s="60"/>
      <c r="R19" s="60"/>
      <c r="S19" s="60"/>
      <c r="T19" s="60"/>
      <c r="U19" s="60"/>
      <c r="V19" s="60"/>
      <c r="W19" s="60">
        <v>122682487</v>
      </c>
      <c r="X19" s="60">
        <v>83735771</v>
      </c>
      <c r="Y19" s="60">
        <v>38946716</v>
      </c>
      <c r="Z19" s="140">
        <v>46.51</v>
      </c>
      <c r="AA19" s="62">
        <v>167471541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1542951</v>
      </c>
      <c r="D22" s="155"/>
      <c r="E22" s="59">
        <v>1289880</v>
      </c>
      <c r="F22" s="60">
        <v>1289880</v>
      </c>
      <c r="G22" s="60">
        <v>485242</v>
      </c>
      <c r="H22" s="60">
        <v>485242</v>
      </c>
      <c r="I22" s="60">
        <v>1155219</v>
      </c>
      <c r="J22" s="60">
        <v>1155219</v>
      </c>
      <c r="K22" s="60">
        <v>2155770</v>
      </c>
      <c r="L22" s="60">
        <v>2155770</v>
      </c>
      <c r="M22" s="60">
        <v>2155770</v>
      </c>
      <c r="N22" s="60">
        <v>2155770</v>
      </c>
      <c r="O22" s="60"/>
      <c r="P22" s="60"/>
      <c r="Q22" s="60"/>
      <c r="R22" s="60"/>
      <c r="S22" s="60"/>
      <c r="T22" s="60"/>
      <c r="U22" s="60"/>
      <c r="V22" s="60"/>
      <c r="W22" s="60">
        <v>2155770</v>
      </c>
      <c r="X22" s="60">
        <v>644940</v>
      </c>
      <c r="Y22" s="60">
        <v>1510830</v>
      </c>
      <c r="Z22" s="140">
        <v>234.26</v>
      </c>
      <c r="AA22" s="62">
        <v>1289880</v>
      </c>
    </row>
    <row r="23" spans="1:27" ht="12.75">
      <c r="A23" s="249" t="s">
        <v>158</v>
      </c>
      <c r="B23" s="182"/>
      <c r="C23" s="155">
        <v>1190580</v>
      </c>
      <c r="D23" s="155"/>
      <c r="E23" s="59">
        <v>1190581</v>
      </c>
      <c r="F23" s="60">
        <v>1190581</v>
      </c>
      <c r="G23" s="159">
        <v>1190580</v>
      </c>
      <c r="H23" s="159">
        <v>1190580</v>
      </c>
      <c r="I23" s="159">
        <v>1190580</v>
      </c>
      <c r="J23" s="60">
        <v>1190580</v>
      </c>
      <c r="K23" s="159">
        <v>1190580</v>
      </c>
      <c r="L23" s="159">
        <v>1190580</v>
      </c>
      <c r="M23" s="60">
        <v>1190580</v>
      </c>
      <c r="N23" s="159">
        <v>1190580</v>
      </c>
      <c r="O23" s="159"/>
      <c r="P23" s="159"/>
      <c r="Q23" s="60"/>
      <c r="R23" s="159"/>
      <c r="S23" s="159"/>
      <c r="T23" s="60"/>
      <c r="U23" s="159"/>
      <c r="V23" s="159"/>
      <c r="W23" s="159">
        <v>1190580</v>
      </c>
      <c r="X23" s="60">
        <v>595291</v>
      </c>
      <c r="Y23" s="159">
        <v>595289</v>
      </c>
      <c r="Z23" s="141">
        <v>100</v>
      </c>
      <c r="AA23" s="225">
        <v>1190581</v>
      </c>
    </row>
    <row r="24" spans="1:27" ht="12.75">
      <c r="A24" s="250" t="s">
        <v>57</v>
      </c>
      <c r="B24" s="253"/>
      <c r="C24" s="168">
        <f aca="true" t="shared" si="1" ref="C24:Y24">SUM(C15:C23)</f>
        <v>164083391</v>
      </c>
      <c r="D24" s="168">
        <f>SUM(D15:D23)</f>
        <v>0</v>
      </c>
      <c r="E24" s="76">
        <f t="shared" si="1"/>
        <v>211087054</v>
      </c>
      <c r="F24" s="77">
        <f t="shared" si="1"/>
        <v>211087054</v>
      </c>
      <c r="G24" s="77">
        <f t="shared" si="1"/>
        <v>159864944</v>
      </c>
      <c r="H24" s="77">
        <f t="shared" si="1"/>
        <v>159864944</v>
      </c>
      <c r="I24" s="77">
        <f t="shared" si="1"/>
        <v>161760498</v>
      </c>
      <c r="J24" s="77">
        <f t="shared" si="1"/>
        <v>161760498</v>
      </c>
      <c r="K24" s="77">
        <f t="shared" si="1"/>
        <v>162896033</v>
      </c>
      <c r="L24" s="77">
        <f t="shared" si="1"/>
        <v>165605229</v>
      </c>
      <c r="M24" s="77">
        <f t="shared" si="1"/>
        <v>167732325</v>
      </c>
      <c r="N24" s="77">
        <f t="shared" si="1"/>
        <v>167732325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167732325</v>
      </c>
      <c r="X24" s="77">
        <f t="shared" si="1"/>
        <v>105543528</v>
      </c>
      <c r="Y24" s="77">
        <f t="shared" si="1"/>
        <v>62188797</v>
      </c>
      <c r="Z24" s="212">
        <f>+IF(X24&lt;&gt;0,+(Y24/X24)*100,0)</f>
        <v>58.92241635128968</v>
      </c>
      <c r="AA24" s="79">
        <f>SUM(AA15:AA23)</f>
        <v>211087054</v>
      </c>
    </row>
    <row r="25" spans="1:27" ht="12.75">
      <c r="A25" s="250" t="s">
        <v>159</v>
      </c>
      <c r="B25" s="251"/>
      <c r="C25" s="168">
        <f aca="true" t="shared" si="2" ref="C25:Y25">+C12+C24</f>
        <v>201351736</v>
      </c>
      <c r="D25" s="168">
        <f>+D12+D24</f>
        <v>0</v>
      </c>
      <c r="E25" s="72">
        <f t="shared" si="2"/>
        <v>226017898</v>
      </c>
      <c r="F25" s="73">
        <f t="shared" si="2"/>
        <v>226017898</v>
      </c>
      <c r="G25" s="73">
        <f t="shared" si="2"/>
        <v>237315915</v>
      </c>
      <c r="H25" s="73">
        <f t="shared" si="2"/>
        <v>237172066</v>
      </c>
      <c r="I25" s="73">
        <f t="shared" si="2"/>
        <v>237553054</v>
      </c>
      <c r="J25" s="73">
        <f t="shared" si="2"/>
        <v>237553054</v>
      </c>
      <c r="K25" s="73">
        <f t="shared" si="2"/>
        <v>236239898</v>
      </c>
      <c r="L25" s="73">
        <f t="shared" si="2"/>
        <v>237076213</v>
      </c>
      <c r="M25" s="73">
        <f t="shared" si="2"/>
        <v>245378833</v>
      </c>
      <c r="N25" s="73">
        <f t="shared" si="2"/>
        <v>245378833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245378833</v>
      </c>
      <c r="X25" s="73">
        <f t="shared" si="2"/>
        <v>113008951</v>
      </c>
      <c r="Y25" s="73">
        <f t="shared" si="2"/>
        <v>132369882</v>
      </c>
      <c r="Z25" s="170">
        <f>+IF(X25&lt;&gt;0,+(Y25/X25)*100,0)</f>
        <v>117.13221017333397</v>
      </c>
      <c r="AA25" s="74">
        <f>+AA12+AA24</f>
        <v>226017898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76523</v>
      </c>
      <c r="D30" s="155"/>
      <c r="E30" s="59">
        <v>84876</v>
      </c>
      <c r="F30" s="60">
        <v>84876</v>
      </c>
      <c r="G30" s="60">
        <v>-4921</v>
      </c>
      <c r="H30" s="60">
        <v>-22376</v>
      </c>
      <c r="I30" s="60">
        <v>-12800</v>
      </c>
      <c r="J30" s="60">
        <v>-12800</v>
      </c>
      <c r="K30" s="60">
        <v>-28768</v>
      </c>
      <c r="L30" s="60">
        <v>-21130</v>
      </c>
      <c r="M30" s="60">
        <v>-4066</v>
      </c>
      <c r="N30" s="60">
        <v>-4066</v>
      </c>
      <c r="O30" s="60"/>
      <c r="P30" s="60"/>
      <c r="Q30" s="60"/>
      <c r="R30" s="60"/>
      <c r="S30" s="60"/>
      <c r="T30" s="60"/>
      <c r="U30" s="60"/>
      <c r="V30" s="60"/>
      <c r="W30" s="60">
        <v>-4066</v>
      </c>
      <c r="X30" s="60">
        <v>42438</v>
      </c>
      <c r="Y30" s="60">
        <v>-46504</v>
      </c>
      <c r="Z30" s="140">
        <v>-109.58</v>
      </c>
      <c r="AA30" s="62">
        <v>84876</v>
      </c>
    </row>
    <row r="31" spans="1:27" ht="12.75">
      <c r="A31" s="249" t="s">
        <v>163</v>
      </c>
      <c r="B31" s="182"/>
      <c r="C31" s="155">
        <v>165705</v>
      </c>
      <c r="D31" s="155"/>
      <c r="E31" s="59">
        <v>513776</v>
      </c>
      <c r="F31" s="60">
        <v>513776</v>
      </c>
      <c r="G31" s="60">
        <v>252518</v>
      </c>
      <c r="H31" s="60">
        <v>196209</v>
      </c>
      <c r="I31" s="60">
        <v>256286</v>
      </c>
      <c r="J31" s="60">
        <v>256286</v>
      </c>
      <c r="K31" s="60">
        <v>201021</v>
      </c>
      <c r="L31" s="60">
        <v>210890</v>
      </c>
      <c r="M31" s="60">
        <v>205938</v>
      </c>
      <c r="N31" s="60">
        <v>205938</v>
      </c>
      <c r="O31" s="60"/>
      <c r="P31" s="60"/>
      <c r="Q31" s="60"/>
      <c r="R31" s="60"/>
      <c r="S31" s="60"/>
      <c r="T31" s="60"/>
      <c r="U31" s="60"/>
      <c r="V31" s="60"/>
      <c r="W31" s="60">
        <v>205938</v>
      </c>
      <c r="X31" s="60">
        <v>256888</v>
      </c>
      <c r="Y31" s="60">
        <v>-50950</v>
      </c>
      <c r="Z31" s="140">
        <v>-19.83</v>
      </c>
      <c r="AA31" s="62">
        <v>513776</v>
      </c>
    </row>
    <row r="32" spans="1:27" ht="12.75">
      <c r="A32" s="249" t="s">
        <v>164</v>
      </c>
      <c r="B32" s="182"/>
      <c r="C32" s="155">
        <v>17023251</v>
      </c>
      <c r="D32" s="155"/>
      <c r="E32" s="59">
        <v>5694018</v>
      </c>
      <c r="F32" s="60">
        <v>5694018</v>
      </c>
      <c r="G32" s="60">
        <v>46517605</v>
      </c>
      <c r="H32" s="60">
        <v>45824303</v>
      </c>
      <c r="I32" s="60">
        <v>45130367</v>
      </c>
      <c r="J32" s="60">
        <v>45130367</v>
      </c>
      <c r="K32" s="60">
        <v>44741731</v>
      </c>
      <c r="L32" s="60">
        <v>44064788</v>
      </c>
      <c r="M32" s="60">
        <v>43764055</v>
      </c>
      <c r="N32" s="60">
        <v>43764055</v>
      </c>
      <c r="O32" s="60"/>
      <c r="P32" s="60"/>
      <c r="Q32" s="60"/>
      <c r="R32" s="60"/>
      <c r="S32" s="60"/>
      <c r="T32" s="60"/>
      <c r="U32" s="60"/>
      <c r="V32" s="60"/>
      <c r="W32" s="60">
        <v>43764055</v>
      </c>
      <c r="X32" s="60">
        <v>2847009</v>
      </c>
      <c r="Y32" s="60">
        <v>40917046</v>
      </c>
      <c r="Z32" s="140">
        <v>1437.19</v>
      </c>
      <c r="AA32" s="62">
        <v>5694018</v>
      </c>
    </row>
    <row r="33" spans="1:27" ht="12.75">
      <c r="A33" s="249" t="s">
        <v>165</v>
      </c>
      <c r="B33" s="182"/>
      <c r="C33" s="155">
        <v>257000</v>
      </c>
      <c r="D33" s="155"/>
      <c r="E33" s="59">
        <v>2433104</v>
      </c>
      <c r="F33" s="60">
        <v>2433104</v>
      </c>
      <c r="G33" s="60">
        <v>15342955</v>
      </c>
      <c r="H33" s="60">
        <v>15340983</v>
      </c>
      <c r="I33" s="60">
        <v>15269806</v>
      </c>
      <c r="J33" s="60">
        <v>15269806</v>
      </c>
      <c r="K33" s="60">
        <v>15092484</v>
      </c>
      <c r="L33" s="60">
        <v>15092484</v>
      </c>
      <c r="M33" s="60">
        <v>15092484</v>
      </c>
      <c r="N33" s="60">
        <v>15092484</v>
      </c>
      <c r="O33" s="60"/>
      <c r="P33" s="60"/>
      <c r="Q33" s="60"/>
      <c r="R33" s="60"/>
      <c r="S33" s="60"/>
      <c r="T33" s="60"/>
      <c r="U33" s="60"/>
      <c r="V33" s="60"/>
      <c r="W33" s="60">
        <v>15092484</v>
      </c>
      <c r="X33" s="60">
        <v>1216552</v>
      </c>
      <c r="Y33" s="60">
        <v>13875932</v>
      </c>
      <c r="Z33" s="140">
        <v>1140.6</v>
      </c>
      <c r="AA33" s="62">
        <v>2433104</v>
      </c>
    </row>
    <row r="34" spans="1:27" ht="12.75">
      <c r="A34" s="250" t="s">
        <v>58</v>
      </c>
      <c r="B34" s="251"/>
      <c r="C34" s="168">
        <f aca="true" t="shared" si="3" ref="C34:Y34">SUM(C29:C33)</f>
        <v>17522479</v>
      </c>
      <c r="D34" s="168">
        <f>SUM(D29:D33)</f>
        <v>0</v>
      </c>
      <c r="E34" s="72">
        <f t="shared" si="3"/>
        <v>8725774</v>
      </c>
      <c r="F34" s="73">
        <f t="shared" si="3"/>
        <v>8725774</v>
      </c>
      <c r="G34" s="73">
        <f t="shared" si="3"/>
        <v>62108157</v>
      </c>
      <c r="H34" s="73">
        <f t="shared" si="3"/>
        <v>61339119</v>
      </c>
      <c r="I34" s="73">
        <f t="shared" si="3"/>
        <v>60643659</v>
      </c>
      <c r="J34" s="73">
        <f t="shared" si="3"/>
        <v>60643659</v>
      </c>
      <c r="K34" s="73">
        <f t="shared" si="3"/>
        <v>60006468</v>
      </c>
      <c r="L34" s="73">
        <f t="shared" si="3"/>
        <v>59347032</v>
      </c>
      <c r="M34" s="73">
        <f t="shared" si="3"/>
        <v>59058411</v>
      </c>
      <c r="N34" s="73">
        <f t="shared" si="3"/>
        <v>59058411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59058411</v>
      </c>
      <c r="X34" s="73">
        <f t="shared" si="3"/>
        <v>4362887</v>
      </c>
      <c r="Y34" s="73">
        <f t="shared" si="3"/>
        <v>54695524</v>
      </c>
      <c r="Z34" s="170">
        <f>+IF(X34&lt;&gt;0,+(Y34/X34)*100,0)</f>
        <v>1253.6543806887505</v>
      </c>
      <c r="AA34" s="74">
        <f>SUM(AA29:AA33)</f>
        <v>8725774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674328</v>
      </c>
      <c r="D37" s="155"/>
      <c r="E37" s="59">
        <v>515568</v>
      </c>
      <c r="F37" s="60">
        <v>515568</v>
      </c>
      <c r="G37" s="60">
        <v>715211</v>
      </c>
      <c r="H37" s="60">
        <v>715211</v>
      </c>
      <c r="I37" s="60">
        <v>715211</v>
      </c>
      <c r="J37" s="60">
        <v>715211</v>
      </c>
      <c r="K37" s="60">
        <v>715211</v>
      </c>
      <c r="L37" s="60">
        <v>715211</v>
      </c>
      <c r="M37" s="60">
        <v>715211</v>
      </c>
      <c r="N37" s="60">
        <v>715211</v>
      </c>
      <c r="O37" s="60"/>
      <c r="P37" s="60"/>
      <c r="Q37" s="60"/>
      <c r="R37" s="60"/>
      <c r="S37" s="60"/>
      <c r="T37" s="60"/>
      <c r="U37" s="60"/>
      <c r="V37" s="60"/>
      <c r="W37" s="60">
        <v>715211</v>
      </c>
      <c r="X37" s="60">
        <v>257784</v>
      </c>
      <c r="Y37" s="60">
        <v>457427</v>
      </c>
      <c r="Z37" s="140">
        <v>177.45</v>
      </c>
      <c r="AA37" s="62">
        <v>515568</v>
      </c>
    </row>
    <row r="38" spans="1:27" ht="12.75">
      <c r="A38" s="249" t="s">
        <v>165</v>
      </c>
      <c r="B38" s="182"/>
      <c r="C38" s="155">
        <v>15519555</v>
      </c>
      <c r="D38" s="155"/>
      <c r="E38" s="59">
        <v>11764824</v>
      </c>
      <c r="F38" s="60">
        <v>11764824</v>
      </c>
      <c r="G38" s="60">
        <v>1613168</v>
      </c>
      <c r="H38" s="60">
        <v>1610459</v>
      </c>
      <c r="I38" s="60">
        <v>1596290</v>
      </c>
      <c r="J38" s="60">
        <v>1596290</v>
      </c>
      <c r="K38" s="60">
        <v>1582121</v>
      </c>
      <c r="L38" s="60">
        <v>1567953</v>
      </c>
      <c r="M38" s="60">
        <v>1553784</v>
      </c>
      <c r="N38" s="60">
        <v>1553784</v>
      </c>
      <c r="O38" s="60"/>
      <c r="P38" s="60"/>
      <c r="Q38" s="60"/>
      <c r="R38" s="60"/>
      <c r="S38" s="60"/>
      <c r="T38" s="60"/>
      <c r="U38" s="60"/>
      <c r="V38" s="60"/>
      <c r="W38" s="60">
        <v>1553784</v>
      </c>
      <c r="X38" s="60">
        <v>5882412</v>
      </c>
      <c r="Y38" s="60">
        <v>-4328628</v>
      </c>
      <c r="Z38" s="140">
        <v>-73.59</v>
      </c>
      <c r="AA38" s="62">
        <v>11764824</v>
      </c>
    </row>
    <row r="39" spans="1:27" ht="12.75">
      <c r="A39" s="250" t="s">
        <v>59</v>
      </c>
      <c r="B39" s="253"/>
      <c r="C39" s="168">
        <f aca="true" t="shared" si="4" ref="C39:Y39">SUM(C37:C38)</f>
        <v>16193883</v>
      </c>
      <c r="D39" s="168">
        <f>SUM(D37:D38)</f>
        <v>0</v>
      </c>
      <c r="E39" s="76">
        <f t="shared" si="4"/>
        <v>12280392</v>
      </c>
      <c r="F39" s="77">
        <f t="shared" si="4"/>
        <v>12280392</v>
      </c>
      <c r="G39" s="77">
        <f t="shared" si="4"/>
        <v>2328379</v>
      </c>
      <c r="H39" s="77">
        <f t="shared" si="4"/>
        <v>2325670</v>
      </c>
      <c r="I39" s="77">
        <f t="shared" si="4"/>
        <v>2311501</v>
      </c>
      <c r="J39" s="77">
        <f t="shared" si="4"/>
        <v>2311501</v>
      </c>
      <c r="K39" s="77">
        <f t="shared" si="4"/>
        <v>2297332</v>
      </c>
      <c r="L39" s="77">
        <f t="shared" si="4"/>
        <v>2283164</v>
      </c>
      <c r="M39" s="77">
        <f t="shared" si="4"/>
        <v>2268995</v>
      </c>
      <c r="N39" s="77">
        <f t="shared" si="4"/>
        <v>2268995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2268995</v>
      </c>
      <c r="X39" s="77">
        <f t="shared" si="4"/>
        <v>6140196</v>
      </c>
      <c r="Y39" s="77">
        <f t="shared" si="4"/>
        <v>-3871201</v>
      </c>
      <c r="Z39" s="212">
        <f>+IF(X39&lt;&gt;0,+(Y39/X39)*100,0)</f>
        <v>-63.04686365060659</v>
      </c>
      <c r="AA39" s="79">
        <f>SUM(AA37:AA38)</f>
        <v>12280392</v>
      </c>
    </row>
    <row r="40" spans="1:27" ht="12.75">
      <c r="A40" s="250" t="s">
        <v>167</v>
      </c>
      <c r="B40" s="251"/>
      <c r="C40" s="168">
        <f aca="true" t="shared" si="5" ref="C40:Y40">+C34+C39</f>
        <v>33716362</v>
      </c>
      <c r="D40" s="168">
        <f>+D34+D39</f>
        <v>0</v>
      </c>
      <c r="E40" s="72">
        <f t="shared" si="5"/>
        <v>21006166</v>
      </c>
      <c r="F40" s="73">
        <f t="shared" si="5"/>
        <v>21006166</v>
      </c>
      <c r="G40" s="73">
        <f t="shared" si="5"/>
        <v>64436536</v>
      </c>
      <c r="H40" s="73">
        <f t="shared" si="5"/>
        <v>63664789</v>
      </c>
      <c r="I40" s="73">
        <f t="shared" si="5"/>
        <v>62955160</v>
      </c>
      <c r="J40" s="73">
        <f t="shared" si="5"/>
        <v>62955160</v>
      </c>
      <c r="K40" s="73">
        <f t="shared" si="5"/>
        <v>62303800</v>
      </c>
      <c r="L40" s="73">
        <f t="shared" si="5"/>
        <v>61630196</v>
      </c>
      <c r="M40" s="73">
        <f t="shared" si="5"/>
        <v>61327406</v>
      </c>
      <c r="N40" s="73">
        <f t="shared" si="5"/>
        <v>61327406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61327406</v>
      </c>
      <c r="X40" s="73">
        <f t="shared" si="5"/>
        <v>10503083</v>
      </c>
      <c r="Y40" s="73">
        <f t="shared" si="5"/>
        <v>50824323</v>
      </c>
      <c r="Z40" s="170">
        <f>+IF(X40&lt;&gt;0,+(Y40/X40)*100,0)</f>
        <v>483.8990894387867</v>
      </c>
      <c r="AA40" s="74">
        <f>+AA34+AA39</f>
        <v>21006166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167635374</v>
      </c>
      <c r="D42" s="257">
        <f>+D25-D40</f>
        <v>0</v>
      </c>
      <c r="E42" s="258">
        <f t="shared" si="6"/>
        <v>205011732</v>
      </c>
      <c r="F42" s="259">
        <f t="shared" si="6"/>
        <v>205011732</v>
      </c>
      <c r="G42" s="259">
        <f t="shared" si="6"/>
        <v>172879379</v>
      </c>
      <c r="H42" s="259">
        <f t="shared" si="6"/>
        <v>173507277</v>
      </c>
      <c r="I42" s="259">
        <f t="shared" si="6"/>
        <v>174597894</v>
      </c>
      <c r="J42" s="259">
        <f t="shared" si="6"/>
        <v>174597894</v>
      </c>
      <c r="K42" s="259">
        <f t="shared" si="6"/>
        <v>173936098</v>
      </c>
      <c r="L42" s="259">
        <f t="shared" si="6"/>
        <v>175446017</v>
      </c>
      <c r="M42" s="259">
        <f t="shared" si="6"/>
        <v>184051427</v>
      </c>
      <c r="N42" s="259">
        <f t="shared" si="6"/>
        <v>184051427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184051427</v>
      </c>
      <c r="X42" s="259">
        <f t="shared" si="6"/>
        <v>102505868</v>
      </c>
      <c r="Y42" s="259">
        <f t="shared" si="6"/>
        <v>81545559</v>
      </c>
      <c r="Z42" s="260">
        <f>+IF(X42&lt;&gt;0,+(Y42/X42)*100,0)</f>
        <v>79.55208866676784</v>
      </c>
      <c r="AA42" s="261">
        <f>+AA25-AA40</f>
        <v>205011732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167635374</v>
      </c>
      <c r="D45" s="155"/>
      <c r="E45" s="59">
        <v>205011732</v>
      </c>
      <c r="F45" s="60">
        <v>205011732</v>
      </c>
      <c r="G45" s="60">
        <v>172879378</v>
      </c>
      <c r="H45" s="60">
        <v>173507279</v>
      </c>
      <c r="I45" s="60">
        <v>174597894</v>
      </c>
      <c r="J45" s="60">
        <v>174597894</v>
      </c>
      <c r="K45" s="60">
        <v>173936100</v>
      </c>
      <c r="L45" s="60">
        <v>175446017</v>
      </c>
      <c r="M45" s="60">
        <v>184051427</v>
      </c>
      <c r="N45" s="60">
        <v>184051427</v>
      </c>
      <c r="O45" s="60"/>
      <c r="P45" s="60"/>
      <c r="Q45" s="60"/>
      <c r="R45" s="60"/>
      <c r="S45" s="60"/>
      <c r="T45" s="60"/>
      <c r="U45" s="60"/>
      <c r="V45" s="60"/>
      <c r="W45" s="60">
        <v>184051427</v>
      </c>
      <c r="X45" s="60">
        <v>102505866</v>
      </c>
      <c r="Y45" s="60">
        <v>81545561</v>
      </c>
      <c r="Z45" s="139">
        <v>79.55</v>
      </c>
      <c r="AA45" s="62">
        <v>205011732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167635374</v>
      </c>
      <c r="D48" s="217">
        <f>SUM(D45:D47)</f>
        <v>0</v>
      </c>
      <c r="E48" s="264">
        <f t="shared" si="7"/>
        <v>205011732</v>
      </c>
      <c r="F48" s="219">
        <f t="shared" si="7"/>
        <v>205011732</v>
      </c>
      <c r="G48" s="219">
        <f t="shared" si="7"/>
        <v>172879378</v>
      </c>
      <c r="H48" s="219">
        <f t="shared" si="7"/>
        <v>173507279</v>
      </c>
      <c r="I48" s="219">
        <f t="shared" si="7"/>
        <v>174597894</v>
      </c>
      <c r="J48" s="219">
        <f t="shared" si="7"/>
        <v>174597894</v>
      </c>
      <c r="K48" s="219">
        <f t="shared" si="7"/>
        <v>173936100</v>
      </c>
      <c r="L48" s="219">
        <f t="shared" si="7"/>
        <v>175446017</v>
      </c>
      <c r="M48" s="219">
        <f t="shared" si="7"/>
        <v>184051427</v>
      </c>
      <c r="N48" s="219">
        <f t="shared" si="7"/>
        <v>184051427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184051427</v>
      </c>
      <c r="X48" s="219">
        <f t="shared" si="7"/>
        <v>102505866</v>
      </c>
      <c r="Y48" s="219">
        <f t="shared" si="7"/>
        <v>81545561</v>
      </c>
      <c r="Z48" s="265">
        <f>+IF(X48&lt;&gt;0,+(Y48/X48)*100,0)</f>
        <v>79.55209217002273</v>
      </c>
      <c r="AA48" s="232">
        <f>SUM(AA45:AA47)</f>
        <v>205011732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10205764</v>
      </c>
      <c r="D6" s="155"/>
      <c r="E6" s="59">
        <v>10994819</v>
      </c>
      <c r="F6" s="60">
        <v>10994819</v>
      </c>
      <c r="G6" s="60">
        <v>258141</v>
      </c>
      <c r="H6" s="60">
        <v>279922</v>
      </c>
      <c r="I6" s="60">
        <v>5887014</v>
      </c>
      <c r="J6" s="60">
        <v>6425077</v>
      </c>
      <c r="K6" s="60">
        <v>4694772</v>
      </c>
      <c r="L6" s="60">
        <v>3400928</v>
      </c>
      <c r="M6" s="60">
        <v>720074</v>
      </c>
      <c r="N6" s="60">
        <v>8815774</v>
      </c>
      <c r="O6" s="60"/>
      <c r="P6" s="60"/>
      <c r="Q6" s="60"/>
      <c r="R6" s="60"/>
      <c r="S6" s="60"/>
      <c r="T6" s="60"/>
      <c r="U6" s="60"/>
      <c r="V6" s="60"/>
      <c r="W6" s="60">
        <v>15240851</v>
      </c>
      <c r="X6" s="60">
        <v>5497410</v>
      </c>
      <c r="Y6" s="60">
        <v>9743441</v>
      </c>
      <c r="Z6" s="140">
        <v>177.24</v>
      </c>
      <c r="AA6" s="62">
        <v>10994819</v>
      </c>
    </row>
    <row r="7" spans="1:27" ht="12.75">
      <c r="A7" s="249" t="s">
        <v>32</v>
      </c>
      <c r="B7" s="182"/>
      <c r="C7" s="155">
        <v>10877168</v>
      </c>
      <c r="D7" s="155"/>
      <c r="E7" s="59">
        <v>13113588</v>
      </c>
      <c r="F7" s="60">
        <v>13113588</v>
      </c>
      <c r="G7" s="60">
        <v>766598</v>
      </c>
      <c r="H7" s="60">
        <v>932195</v>
      </c>
      <c r="I7" s="60">
        <v>1399110</v>
      </c>
      <c r="J7" s="60">
        <v>3097903</v>
      </c>
      <c r="K7" s="60">
        <v>1322347</v>
      </c>
      <c r="L7" s="60">
        <v>460205</v>
      </c>
      <c r="M7" s="60">
        <v>523953</v>
      </c>
      <c r="N7" s="60">
        <v>2306505</v>
      </c>
      <c r="O7" s="60"/>
      <c r="P7" s="60"/>
      <c r="Q7" s="60"/>
      <c r="R7" s="60"/>
      <c r="S7" s="60"/>
      <c r="T7" s="60"/>
      <c r="U7" s="60"/>
      <c r="V7" s="60"/>
      <c r="W7" s="60">
        <v>5404408</v>
      </c>
      <c r="X7" s="60">
        <v>6556794</v>
      </c>
      <c r="Y7" s="60">
        <v>-1152386</v>
      </c>
      <c r="Z7" s="140">
        <v>-17.58</v>
      </c>
      <c r="AA7" s="62">
        <v>13113588</v>
      </c>
    </row>
    <row r="8" spans="1:27" ht="12.75">
      <c r="A8" s="249" t="s">
        <v>178</v>
      </c>
      <c r="B8" s="182"/>
      <c r="C8" s="155">
        <v>2697869</v>
      </c>
      <c r="D8" s="155"/>
      <c r="E8" s="59">
        <v>2921976</v>
      </c>
      <c r="F8" s="60">
        <v>2921976</v>
      </c>
      <c r="G8" s="60">
        <v>2127487</v>
      </c>
      <c r="H8" s="60">
        <v>1880318</v>
      </c>
      <c r="I8" s="60">
        <v>694346</v>
      </c>
      <c r="J8" s="60">
        <v>4702151</v>
      </c>
      <c r="K8" s="60">
        <v>276865</v>
      </c>
      <c r="L8" s="60">
        <v>236788</v>
      </c>
      <c r="M8" s="60">
        <v>681102</v>
      </c>
      <c r="N8" s="60">
        <v>1194755</v>
      </c>
      <c r="O8" s="60"/>
      <c r="P8" s="60"/>
      <c r="Q8" s="60"/>
      <c r="R8" s="60"/>
      <c r="S8" s="60"/>
      <c r="T8" s="60"/>
      <c r="U8" s="60"/>
      <c r="V8" s="60"/>
      <c r="W8" s="60">
        <v>5896906</v>
      </c>
      <c r="X8" s="60">
        <v>1460988</v>
      </c>
      <c r="Y8" s="60">
        <v>4435918</v>
      </c>
      <c r="Z8" s="140">
        <v>303.62</v>
      </c>
      <c r="AA8" s="62">
        <v>2921976</v>
      </c>
    </row>
    <row r="9" spans="1:27" ht="12.75">
      <c r="A9" s="249" t="s">
        <v>179</v>
      </c>
      <c r="B9" s="182"/>
      <c r="C9" s="155">
        <v>29062000</v>
      </c>
      <c r="D9" s="155"/>
      <c r="E9" s="59">
        <v>31368000</v>
      </c>
      <c r="F9" s="60">
        <v>31368000</v>
      </c>
      <c r="G9" s="60">
        <v>11627000</v>
      </c>
      <c r="H9" s="60">
        <v>2470000</v>
      </c>
      <c r="I9" s="60">
        <v>1035000</v>
      </c>
      <c r="J9" s="60">
        <v>15132000</v>
      </c>
      <c r="K9" s="60">
        <v>250000</v>
      </c>
      <c r="L9" s="60">
        <v>450000</v>
      </c>
      <c r="M9" s="60">
        <v>9102000</v>
      </c>
      <c r="N9" s="60">
        <v>9802000</v>
      </c>
      <c r="O9" s="60"/>
      <c r="P9" s="60"/>
      <c r="Q9" s="60"/>
      <c r="R9" s="60"/>
      <c r="S9" s="60"/>
      <c r="T9" s="60"/>
      <c r="U9" s="60"/>
      <c r="V9" s="60"/>
      <c r="W9" s="60">
        <v>24934000</v>
      </c>
      <c r="X9" s="60">
        <v>15684000</v>
      </c>
      <c r="Y9" s="60">
        <v>9250000</v>
      </c>
      <c r="Z9" s="140">
        <v>58.98</v>
      </c>
      <c r="AA9" s="62">
        <v>31368000</v>
      </c>
    </row>
    <row r="10" spans="1:27" ht="12.75">
      <c r="A10" s="249" t="s">
        <v>180</v>
      </c>
      <c r="B10" s="182"/>
      <c r="C10" s="155">
        <v>19423000</v>
      </c>
      <c r="D10" s="155"/>
      <c r="E10" s="59">
        <v>15246996</v>
      </c>
      <c r="F10" s="60">
        <v>15246996</v>
      </c>
      <c r="G10" s="60">
        <v>3500000</v>
      </c>
      <c r="H10" s="60"/>
      <c r="I10" s="60"/>
      <c r="J10" s="60">
        <v>3500000</v>
      </c>
      <c r="K10" s="60"/>
      <c r="L10" s="60"/>
      <c r="M10" s="60">
        <v>3000000</v>
      </c>
      <c r="N10" s="60">
        <v>3000000</v>
      </c>
      <c r="O10" s="60"/>
      <c r="P10" s="60"/>
      <c r="Q10" s="60"/>
      <c r="R10" s="60"/>
      <c r="S10" s="60"/>
      <c r="T10" s="60"/>
      <c r="U10" s="60"/>
      <c r="V10" s="60"/>
      <c r="W10" s="60">
        <v>6500000</v>
      </c>
      <c r="X10" s="60">
        <v>7623498</v>
      </c>
      <c r="Y10" s="60">
        <v>-1123498</v>
      </c>
      <c r="Z10" s="140">
        <v>-14.74</v>
      </c>
      <c r="AA10" s="62">
        <v>15246996</v>
      </c>
    </row>
    <row r="11" spans="1:27" ht="12.75">
      <c r="A11" s="249" t="s">
        <v>181</v>
      </c>
      <c r="B11" s="182"/>
      <c r="C11" s="155">
        <v>1141783</v>
      </c>
      <c r="D11" s="155"/>
      <c r="E11" s="59">
        <v>1420248</v>
      </c>
      <c r="F11" s="60">
        <v>1420248</v>
      </c>
      <c r="G11" s="60">
        <v>190158</v>
      </c>
      <c r="H11" s="60">
        <v>201583</v>
      </c>
      <c r="I11" s="60">
        <v>68677</v>
      </c>
      <c r="J11" s="60">
        <v>460418</v>
      </c>
      <c r="K11" s="60">
        <v>71719</v>
      </c>
      <c r="L11" s="60">
        <v>80962</v>
      </c>
      <c r="M11" s="60">
        <v>124145</v>
      </c>
      <c r="N11" s="60">
        <v>276826</v>
      </c>
      <c r="O11" s="60"/>
      <c r="P11" s="60"/>
      <c r="Q11" s="60"/>
      <c r="R11" s="60"/>
      <c r="S11" s="60"/>
      <c r="T11" s="60"/>
      <c r="U11" s="60"/>
      <c r="V11" s="60"/>
      <c r="W11" s="60">
        <v>737244</v>
      </c>
      <c r="X11" s="60">
        <v>710124</v>
      </c>
      <c r="Y11" s="60">
        <v>27120</v>
      </c>
      <c r="Z11" s="140">
        <v>3.82</v>
      </c>
      <c r="AA11" s="62">
        <v>1420248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-61386295</v>
      </c>
      <c r="D14" s="155"/>
      <c r="E14" s="59">
        <v>-63428679</v>
      </c>
      <c r="F14" s="60">
        <v>-63428679</v>
      </c>
      <c r="G14" s="60">
        <v>-5365389</v>
      </c>
      <c r="H14" s="60">
        <v>-5413741</v>
      </c>
      <c r="I14" s="60">
        <v>-6418537</v>
      </c>
      <c r="J14" s="60">
        <v>-17197667</v>
      </c>
      <c r="K14" s="60">
        <v>-7817709</v>
      </c>
      <c r="L14" s="60">
        <v>-5327042</v>
      </c>
      <c r="M14" s="60">
        <v>-7013975</v>
      </c>
      <c r="N14" s="60">
        <v>-20158726</v>
      </c>
      <c r="O14" s="60"/>
      <c r="P14" s="60"/>
      <c r="Q14" s="60"/>
      <c r="R14" s="60"/>
      <c r="S14" s="60"/>
      <c r="T14" s="60"/>
      <c r="U14" s="60"/>
      <c r="V14" s="60"/>
      <c r="W14" s="60">
        <v>-37356393</v>
      </c>
      <c r="X14" s="60">
        <v>-31743090</v>
      </c>
      <c r="Y14" s="60">
        <v>-5613303</v>
      </c>
      <c r="Z14" s="140">
        <v>17.68</v>
      </c>
      <c r="AA14" s="62">
        <v>-63428679</v>
      </c>
    </row>
    <row r="15" spans="1:27" ht="12.75">
      <c r="A15" s="249" t="s">
        <v>40</v>
      </c>
      <c r="B15" s="182"/>
      <c r="C15" s="155">
        <v>-3309</v>
      </c>
      <c r="D15" s="155"/>
      <c r="E15" s="59">
        <v>-83064</v>
      </c>
      <c r="F15" s="60">
        <v>-83064</v>
      </c>
      <c r="G15" s="60"/>
      <c r="H15" s="60"/>
      <c r="I15" s="60"/>
      <c r="J15" s="60"/>
      <c r="K15" s="60"/>
      <c r="L15" s="60">
        <v>-14593</v>
      </c>
      <c r="M15" s="60">
        <v>-12415</v>
      </c>
      <c r="N15" s="60">
        <v>-27008</v>
      </c>
      <c r="O15" s="60"/>
      <c r="P15" s="60"/>
      <c r="Q15" s="60"/>
      <c r="R15" s="60"/>
      <c r="S15" s="60"/>
      <c r="T15" s="60"/>
      <c r="U15" s="60"/>
      <c r="V15" s="60"/>
      <c r="W15" s="60">
        <v>-27008</v>
      </c>
      <c r="X15" s="60">
        <v>-41532</v>
      </c>
      <c r="Y15" s="60">
        <v>14524</v>
      </c>
      <c r="Z15" s="140">
        <v>-34.97</v>
      </c>
      <c r="AA15" s="62">
        <v>-83064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12017980</v>
      </c>
      <c r="D17" s="168">
        <f t="shared" si="0"/>
        <v>0</v>
      </c>
      <c r="E17" s="72">
        <f t="shared" si="0"/>
        <v>11553884</v>
      </c>
      <c r="F17" s="73">
        <f t="shared" si="0"/>
        <v>11553884</v>
      </c>
      <c r="G17" s="73">
        <f t="shared" si="0"/>
        <v>13103995</v>
      </c>
      <c r="H17" s="73">
        <f t="shared" si="0"/>
        <v>350277</v>
      </c>
      <c r="I17" s="73">
        <f t="shared" si="0"/>
        <v>2665610</v>
      </c>
      <c r="J17" s="73">
        <f t="shared" si="0"/>
        <v>16119882</v>
      </c>
      <c r="K17" s="73">
        <f t="shared" si="0"/>
        <v>-1202006</v>
      </c>
      <c r="L17" s="73">
        <f t="shared" si="0"/>
        <v>-712752</v>
      </c>
      <c r="M17" s="73">
        <f t="shared" si="0"/>
        <v>7124884</v>
      </c>
      <c r="N17" s="73">
        <f t="shared" si="0"/>
        <v>5210126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21330008</v>
      </c>
      <c r="X17" s="73">
        <f t="shared" si="0"/>
        <v>5748192</v>
      </c>
      <c r="Y17" s="73">
        <f t="shared" si="0"/>
        <v>15581816</v>
      </c>
      <c r="Z17" s="170">
        <f>+IF(X17&lt;&gt;0,+(Y17/X17)*100,0)</f>
        <v>271.07333923431923</v>
      </c>
      <c r="AA17" s="74">
        <f>SUM(AA6:AA16)</f>
        <v>11553884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-19312357</v>
      </c>
      <c r="D26" s="155"/>
      <c r="E26" s="59">
        <v>-15246996</v>
      </c>
      <c r="F26" s="60">
        <v>-15246996</v>
      </c>
      <c r="G26" s="60">
        <v>-1802582</v>
      </c>
      <c r="H26" s="60">
        <v>-265493</v>
      </c>
      <c r="I26" s="60">
        <v>-99083</v>
      </c>
      <c r="J26" s="60">
        <v>-2167158</v>
      </c>
      <c r="K26" s="60">
        <v>-101774</v>
      </c>
      <c r="L26" s="60">
        <v>-450670</v>
      </c>
      <c r="M26" s="60">
        <v>-2352436</v>
      </c>
      <c r="N26" s="60">
        <v>-2904880</v>
      </c>
      <c r="O26" s="60"/>
      <c r="P26" s="60"/>
      <c r="Q26" s="60"/>
      <c r="R26" s="60"/>
      <c r="S26" s="60"/>
      <c r="T26" s="60"/>
      <c r="U26" s="60"/>
      <c r="V26" s="60"/>
      <c r="W26" s="60">
        <v>-5072038</v>
      </c>
      <c r="X26" s="60">
        <v>-7623498</v>
      </c>
      <c r="Y26" s="60">
        <v>2551460</v>
      </c>
      <c r="Z26" s="140">
        <v>-33.47</v>
      </c>
      <c r="AA26" s="62">
        <v>-15246996</v>
      </c>
    </row>
    <row r="27" spans="1:27" ht="12.75">
      <c r="A27" s="250" t="s">
        <v>192</v>
      </c>
      <c r="B27" s="251"/>
      <c r="C27" s="168">
        <f aca="true" t="shared" si="1" ref="C27:Y27">SUM(C21:C26)</f>
        <v>-19312357</v>
      </c>
      <c r="D27" s="168">
        <f>SUM(D21:D26)</f>
        <v>0</v>
      </c>
      <c r="E27" s="72">
        <f t="shared" si="1"/>
        <v>-15246996</v>
      </c>
      <c r="F27" s="73">
        <f t="shared" si="1"/>
        <v>-15246996</v>
      </c>
      <c r="G27" s="73">
        <f t="shared" si="1"/>
        <v>-1802582</v>
      </c>
      <c r="H27" s="73">
        <f t="shared" si="1"/>
        <v>-265493</v>
      </c>
      <c r="I27" s="73">
        <f t="shared" si="1"/>
        <v>-99083</v>
      </c>
      <c r="J27" s="73">
        <f t="shared" si="1"/>
        <v>-2167158</v>
      </c>
      <c r="K27" s="73">
        <f t="shared" si="1"/>
        <v>-101774</v>
      </c>
      <c r="L27" s="73">
        <f t="shared" si="1"/>
        <v>-450670</v>
      </c>
      <c r="M27" s="73">
        <f t="shared" si="1"/>
        <v>-2352436</v>
      </c>
      <c r="N27" s="73">
        <f t="shared" si="1"/>
        <v>-2904880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-5072038</v>
      </c>
      <c r="X27" s="73">
        <f t="shared" si="1"/>
        <v>-7623498</v>
      </c>
      <c r="Y27" s="73">
        <f t="shared" si="1"/>
        <v>2551460</v>
      </c>
      <c r="Z27" s="170">
        <f>+IF(X27&lt;&gt;0,+(Y27/X27)*100,0)</f>
        <v>-33.46836321069409</v>
      </c>
      <c r="AA27" s="74">
        <f>SUM(AA21:AA26)</f>
        <v>-15246996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5005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-84876</v>
      </c>
      <c r="F35" s="60">
        <v>-84876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-42438</v>
      </c>
      <c r="Y35" s="60">
        <v>42438</v>
      </c>
      <c r="Z35" s="140">
        <v>-100</v>
      </c>
      <c r="AA35" s="62">
        <v>-84876</v>
      </c>
    </row>
    <row r="36" spans="1:27" ht="12.75">
      <c r="A36" s="250" t="s">
        <v>198</v>
      </c>
      <c r="B36" s="251"/>
      <c r="C36" s="168">
        <f aca="true" t="shared" si="2" ref="C36:Y36">SUM(C31:C35)</f>
        <v>5005</v>
      </c>
      <c r="D36" s="168">
        <f>SUM(D31:D35)</f>
        <v>0</v>
      </c>
      <c r="E36" s="72">
        <f t="shared" si="2"/>
        <v>-84876</v>
      </c>
      <c r="F36" s="73">
        <f t="shared" si="2"/>
        <v>-84876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-42438</v>
      </c>
      <c r="Y36" s="73">
        <f t="shared" si="2"/>
        <v>42438</v>
      </c>
      <c r="Z36" s="170">
        <f>+IF(X36&lt;&gt;0,+(Y36/X36)*100,0)</f>
        <v>-100</v>
      </c>
      <c r="AA36" s="74">
        <f>SUM(AA31:AA35)</f>
        <v>-84876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-7289372</v>
      </c>
      <c r="D38" s="153">
        <f>+D17+D27+D36</f>
        <v>0</v>
      </c>
      <c r="E38" s="99">
        <f t="shared" si="3"/>
        <v>-3777988</v>
      </c>
      <c r="F38" s="100">
        <f t="shared" si="3"/>
        <v>-3777988</v>
      </c>
      <c r="G38" s="100">
        <f t="shared" si="3"/>
        <v>11301413</v>
      </c>
      <c r="H38" s="100">
        <f t="shared" si="3"/>
        <v>84784</v>
      </c>
      <c r="I38" s="100">
        <f t="shared" si="3"/>
        <v>2566527</v>
      </c>
      <c r="J38" s="100">
        <f t="shared" si="3"/>
        <v>13952724</v>
      </c>
      <c r="K38" s="100">
        <f t="shared" si="3"/>
        <v>-1303780</v>
      </c>
      <c r="L38" s="100">
        <f t="shared" si="3"/>
        <v>-1163422</v>
      </c>
      <c r="M38" s="100">
        <f t="shared" si="3"/>
        <v>4772448</v>
      </c>
      <c r="N38" s="100">
        <f t="shared" si="3"/>
        <v>2305246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16257970</v>
      </c>
      <c r="X38" s="100">
        <f t="shared" si="3"/>
        <v>-1917744</v>
      </c>
      <c r="Y38" s="100">
        <f t="shared" si="3"/>
        <v>18175714</v>
      </c>
      <c r="Z38" s="137">
        <f>+IF(X38&lt;&gt;0,+(Y38/X38)*100,0)</f>
        <v>-947.7653951726612</v>
      </c>
      <c r="AA38" s="102">
        <f>+AA17+AA27+AA36</f>
        <v>-3777988</v>
      </c>
    </row>
    <row r="39" spans="1:27" ht="12.75">
      <c r="A39" s="249" t="s">
        <v>200</v>
      </c>
      <c r="B39" s="182"/>
      <c r="C39" s="153">
        <v>14827722</v>
      </c>
      <c r="D39" s="153"/>
      <c r="E39" s="99">
        <v>9698185</v>
      </c>
      <c r="F39" s="100">
        <v>9698185</v>
      </c>
      <c r="G39" s="100">
        <v>7538350</v>
      </c>
      <c r="H39" s="100">
        <v>18839763</v>
      </c>
      <c r="I39" s="100">
        <v>18924547</v>
      </c>
      <c r="J39" s="100">
        <v>7538350</v>
      </c>
      <c r="K39" s="100">
        <v>21491074</v>
      </c>
      <c r="L39" s="100">
        <v>20187294</v>
      </c>
      <c r="M39" s="100">
        <v>19023872</v>
      </c>
      <c r="N39" s="100">
        <v>21491074</v>
      </c>
      <c r="O39" s="100"/>
      <c r="P39" s="100"/>
      <c r="Q39" s="100"/>
      <c r="R39" s="100"/>
      <c r="S39" s="100"/>
      <c r="T39" s="100"/>
      <c r="U39" s="100"/>
      <c r="V39" s="100"/>
      <c r="W39" s="100">
        <v>7538350</v>
      </c>
      <c r="X39" s="100">
        <v>9698185</v>
      </c>
      <c r="Y39" s="100">
        <v>-2159835</v>
      </c>
      <c r="Z39" s="137">
        <v>-22.27</v>
      </c>
      <c r="AA39" s="102">
        <v>9698185</v>
      </c>
    </row>
    <row r="40" spans="1:27" ht="12.75">
      <c r="A40" s="269" t="s">
        <v>201</v>
      </c>
      <c r="B40" s="256"/>
      <c r="C40" s="257">
        <v>7538350</v>
      </c>
      <c r="D40" s="257"/>
      <c r="E40" s="258">
        <v>5920195</v>
      </c>
      <c r="F40" s="259">
        <v>5920195</v>
      </c>
      <c r="G40" s="259">
        <v>18839763</v>
      </c>
      <c r="H40" s="259">
        <v>18924547</v>
      </c>
      <c r="I40" s="259">
        <v>21491074</v>
      </c>
      <c r="J40" s="259">
        <v>21491074</v>
      </c>
      <c r="K40" s="259">
        <v>20187294</v>
      </c>
      <c r="L40" s="259">
        <v>19023872</v>
      </c>
      <c r="M40" s="259">
        <v>23796320</v>
      </c>
      <c r="N40" s="259">
        <v>23796320</v>
      </c>
      <c r="O40" s="259"/>
      <c r="P40" s="259"/>
      <c r="Q40" s="259"/>
      <c r="R40" s="259"/>
      <c r="S40" s="259"/>
      <c r="T40" s="259"/>
      <c r="U40" s="259"/>
      <c r="V40" s="259"/>
      <c r="W40" s="259">
        <v>23796320</v>
      </c>
      <c r="X40" s="259">
        <v>7780439</v>
      </c>
      <c r="Y40" s="259">
        <v>16015881</v>
      </c>
      <c r="Z40" s="260">
        <v>205.85</v>
      </c>
      <c r="AA40" s="261">
        <v>5920195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19282127</v>
      </c>
      <c r="D5" s="200">
        <f t="shared" si="0"/>
        <v>0</v>
      </c>
      <c r="E5" s="106">
        <f t="shared" si="0"/>
        <v>16147000</v>
      </c>
      <c r="F5" s="106">
        <f t="shared" si="0"/>
        <v>16147000</v>
      </c>
      <c r="G5" s="106">
        <f t="shared" si="0"/>
        <v>1802582</v>
      </c>
      <c r="H5" s="106">
        <f t="shared" si="0"/>
        <v>265493</v>
      </c>
      <c r="I5" s="106">
        <f t="shared" si="0"/>
        <v>99083</v>
      </c>
      <c r="J5" s="106">
        <f t="shared" si="0"/>
        <v>2167158</v>
      </c>
      <c r="K5" s="106">
        <f t="shared" si="0"/>
        <v>101774</v>
      </c>
      <c r="L5" s="106">
        <f t="shared" si="0"/>
        <v>450670</v>
      </c>
      <c r="M5" s="106">
        <f t="shared" si="0"/>
        <v>2352436</v>
      </c>
      <c r="N5" s="106">
        <f t="shared" si="0"/>
        <v>2904880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5072038</v>
      </c>
      <c r="X5" s="106">
        <f t="shared" si="0"/>
        <v>8073500</v>
      </c>
      <c r="Y5" s="106">
        <f t="shared" si="0"/>
        <v>-3001462</v>
      </c>
      <c r="Z5" s="201">
        <f>+IF(X5&lt;&gt;0,+(Y5/X5)*100,0)</f>
        <v>-37.17671394067009</v>
      </c>
      <c r="AA5" s="199">
        <f>SUM(AA11:AA18)</f>
        <v>16147000</v>
      </c>
    </row>
    <row r="6" spans="1:27" ht="12.75">
      <c r="A6" s="291" t="s">
        <v>206</v>
      </c>
      <c r="B6" s="142"/>
      <c r="C6" s="62">
        <v>7215875</v>
      </c>
      <c r="D6" s="156"/>
      <c r="E6" s="60">
        <v>15247000</v>
      </c>
      <c r="F6" s="60">
        <v>15247000</v>
      </c>
      <c r="G6" s="60">
        <v>1802582</v>
      </c>
      <c r="H6" s="60">
        <v>265493</v>
      </c>
      <c r="I6" s="60">
        <v>99083</v>
      </c>
      <c r="J6" s="60">
        <v>2167158</v>
      </c>
      <c r="K6" s="60">
        <v>101774</v>
      </c>
      <c r="L6" s="60">
        <v>450670</v>
      </c>
      <c r="M6" s="60">
        <v>1551181</v>
      </c>
      <c r="N6" s="60">
        <v>2103625</v>
      </c>
      <c r="O6" s="60"/>
      <c r="P6" s="60"/>
      <c r="Q6" s="60"/>
      <c r="R6" s="60"/>
      <c r="S6" s="60"/>
      <c r="T6" s="60"/>
      <c r="U6" s="60"/>
      <c r="V6" s="60"/>
      <c r="W6" s="60">
        <v>4270783</v>
      </c>
      <c r="X6" s="60">
        <v>7623500</v>
      </c>
      <c r="Y6" s="60">
        <v>-3352717</v>
      </c>
      <c r="Z6" s="140">
        <v>-43.98</v>
      </c>
      <c r="AA6" s="155">
        <v>15247000</v>
      </c>
    </row>
    <row r="7" spans="1:27" ht="12.75">
      <c r="A7" s="291" t="s">
        <v>207</v>
      </c>
      <c r="B7" s="142"/>
      <c r="C7" s="62">
        <v>12000000</v>
      </c>
      <c r="D7" s="156"/>
      <c r="E7" s="60"/>
      <c r="F7" s="60"/>
      <c r="G7" s="60"/>
      <c r="H7" s="60"/>
      <c r="I7" s="60"/>
      <c r="J7" s="60"/>
      <c r="K7" s="60"/>
      <c r="L7" s="60"/>
      <c r="M7" s="60">
        <v>801255</v>
      </c>
      <c r="N7" s="60">
        <v>801255</v>
      </c>
      <c r="O7" s="60"/>
      <c r="P7" s="60"/>
      <c r="Q7" s="60"/>
      <c r="R7" s="60"/>
      <c r="S7" s="60"/>
      <c r="T7" s="60"/>
      <c r="U7" s="60"/>
      <c r="V7" s="60"/>
      <c r="W7" s="60">
        <v>801255</v>
      </c>
      <c r="X7" s="60"/>
      <c r="Y7" s="60">
        <v>801255</v>
      </c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19215875</v>
      </c>
      <c r="D11" s="294">
        <f t="shared" si="1"/>
        <v>0</v>
      </c>
      <c r="E11" s="295">
        <f t="shared" si="1"/>
        <v>15247000</v>
      </c>
      <c r="F11" s="295">
        <f t="shared" si="1"/>
        <v>15247000</v>
      </c>
      <c r="G11" s="295">
        <f t="shared" si="1"/>
        <v>1802582</v>
      </c>
      <c r="H11" s="295">
        <f t="shared" si="1"/>
        <v>265493</v>
      </c>
      <c r="I11" s="295">
        <f t="shared" si="1"/>
        <v>99083</v>
      </c>
      <c r="J11" s="295">
        <f t="shared" si="1"/>
        <v>2167158</v>
      </c>
      <c r="K11" s="295">
        <f t="shared" si="1"/>
        <v>101774</v>
      </c>
      <c r="L11" s="295">
        <f t="shared" si="1"/>
        <v>450670</v>
      </c>
      <c r="M11" s="295">
        <f t="shared" si="1"/>
        <v>2352436</v>
      </c>
      <c r="N11" s="295">
        <f t="shared" si="1"/>
        <v>2904880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5072038</v>
      </c>
      <c r="X11" s="295">
        <f t="shared" si="1"/>
        <v>7623500</v>
      </c>
      <c r="Y11" s="295">
        <f t="shared" si="1"/>
        <v>-2551462</v>
      </c>
      <c r="Z11" s="296">
        <f>+IF(X11&lt;&gt;0,+(Y11/X11)*100,0)</f>
        <v>-33.46838066504886</v>
      </c>
      <c r="AA11" s="297">
        <f>SUM(AA6:AA10)</f>
        <v>15247000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66252</v>
      </c>
      <c r="D15" s="156"/>
      <c r="E15" s="60">
        <v>350000</v>
      </c>
      <c r="F15" s="60">
        <v>350000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175000</v>
      </c>
      <c r="Y15" s="60">
        <v>-175000</v>
      </c>
      <c r="Z15" s="140">
        <v>-100</v>
      </c>
      <c r="AA15" s="155">
        <v>350000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550000</v>
      </c>
      <c r="F18" s="82">
        <v>550000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275000</v>
      </c>
      <c r="Y18" s="82">
        <v>-275000</v>
      </c>
      <c r="Z18" s="270">
        <v>-100</v>
      </c>
      <c r="AA18" s="278">
        <v>550000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7215875</v>
      </c>
      <c r="D36" s="156">
        <f t="shared" si="4"/>
        <v>0</v>
      </c>
      <c r="E36" s="60">
        <f t="shared" si="4"/>
        <v>15247000</v>
      </c>
      <c r="F36" s="60">
        <f t="shared" si="4"/>
        <v>15247000</v>
      </c>
      <c r="G36" s="60">
        <f t="shared" si="4"/>
        <v>1802582</v>
      </c>
      <c r="H36" s="60">
        <f t="shared" si="4"/>
        <v>265493</v>
      </c>
      <c r="I36" s="60">
        <f t="shared" si="4"/>
        <v>99083</v>
      </c>
      <c r="J36" s="60">
        <f t="shared" si="4"/>
        <v>2167158</v>
      </c>
      <c r="K36" s="60">
        <f t="shared" si="4"/>
        <v>101774</v>
      </c>
      <c r="L36" s="60">
        <f t="shared" si="4"/>
        <v>450670</v>
      </c>
      <c r="M36" s="60">
        <f t="shared" si="4"/>
        <v>1551181</v>
      </c>
      <c r="N36" s="60">
        <f t="shared" si="4"/>
        <v>2103625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4270783</v>
      </c>
      <c r="X36" s="60">
        <f t="shared" si="4"/>
        <v>7623500</v>
      </c>
      <c r="Y36" s="60">
        <f t="shared" si="4"/>
        <v>-3352717</v>
      </c>
      <c r="Z36" s="140">
        <f aca="true" t="shared" si="5" ref="Z36:Z49">+IF(X36&lt;&gt;0,+(Y36/X36)*100,0)</f>
        <v>-43.978710566012985</v>
      </c>
      <c r="AA36" s="155">
        <f>AA6+AA21</f>
        <v>15247000</v>
      </c>
    </row>
    <row r="37" spans="1:27" ht="12.75">
      <c r="A37" s="291" t="s">
        <v>207</v>
      </c>
      <c r="B37" s="142"/>
      <c r="C37" s="62">
        <f t="shared" si="4"/>
        <v>12000000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801255</v>
      </c>
      <c r="N37" s="60">
        <f t="shared" si="4"/>
        <v>801255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801255</v>
      </c>
      <c r="X37" s="60">
        <f t="shared" si="4"/>
        <v>0</v>
      </c>
      <c r="Y37" s="60">
        <f t="shared" si="4"/>
        <v>801255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19215875</v>
      </c>
      <c r="D41" s="294">
        <f t="shared" si="6"/>
        <v>0</v>
      </c>
      <c r="E41" s="295">
        <f t="shared" si="6"/>
        <v>15247000</v>
      </c>
      <c r="F41" s="295">
        <f t="shared" si="6"/>
        <v>15247000</v>
      </c>
      <c r="G41" s="295">
        <f t="shared" si="6"/>
        <v>1802582</v>
      </c>
      <c r="H41" s="295">
        <f t="shared" si="6"/>
        <v>265493</v>
      </c>
      <c r="I41" s="295">
        <f t="shared" si="6"/>
        <v>99083</v>
      </c>
      <c r="J41" s="295">
        <f t="shared" si="6"/>
        <v>2167158</v>
      </c>
      <c r="K41" s="295">
        <f t="shared" si="6"/>
        <v>101774</v>
      </c>
      <c r="L41" s="295">
        <f t="shared" si="6"/>
        <v>450670</v>
      </c>
      <c r="M41" s="295">
        <f t="shared" si="6"/>
        <v>2352436</v>
      </c>
      <c r="N41" s="295">
        <f t="shared" si="6"/>
        <v>2904880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5072038</v>
      </c>
      <c r="X41" s="295">
        <f t="shared" si="6"/>
        <v>7623500</v>
      </c>
      <c r="Y41" s="295">
        <f t="shared" si="6"/>
        <v>-2551462</v>
      </c>
      <c r="Z41" s="296">
        <f t="shared" si="5"/>
        <v>-33.46838066504886</v>
      </c>
      <c r="AA41" s="297">
        <f>SUM(AA36:AA40)</f>
        <v>15247000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66252</v>
      </c>
      <c r="D45" s="129">
        <f t="shared" si="7"/>
        <v>0</v>
      </c>
      <c r="E45" s="54">
        <f t="shared" si="7"/>
        <v>350000</v>
      </c>
      <c r="F45" s="54">
        <f t="shared" si="7"/>
        <v>350000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175000</v>
      </c>
      <c r="Y45" s="54">
        <f t="shared" si="7"/>
        <v>-175000</v>
      </c>
      <c r="Z45" s="184">
        <f t="shared" si="5"/>
        <v>-100</v>
      </c>
      <c r="AA45" s="130">
        <f t="shared" si="8"/>
        <v>350000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550000</v>
      </c>
      <c r="F48" s="54">
        <f t="shared" si="7"/>
        <v>550000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275000</v>
      </c>
      <c r="Y48" s="54">
        <f t="shared" si="7"/>
        <v>-275000</v>
      </c>
      <c r="Z48" s="184">
        <f t="shared" si="5"/>
        <v>-100</v>
      </c>
      <c r="AA48" s="130">
        <f t="shared" si="8"/>
        <v>550000</v>
      </c>
    </row>
    <row r="49" spans="1:27" ht="12.75">
      <c r="A49" s="308" t="s">
        <v>221</v>
      </c>
      <c r="B49" s="149"/>
      <c r="C49" s="239">
        <f aca="true" t="shared" si="9" ref="C49:Y49">SUM(C41:C48)</f>
        <v>19282127</v>
      </c>
      <c r="D49" s="218">
        <f t="shared" si="9"/>
        <v>0</v>
      </c>
      <c r="E49" s="220">
        <f t="shared" si="9"/>
        <v>16147000</v>
      </c>
      <c r="F49" s="220">
        <f t="shared" si="9"/>
        <v>16147000</v>
      </c>
      <c r="G49" s="220">
        <f t="shared" si="9"/>
        <v>1802582</v>
      </c>
      <c r="H49" s="220">
        <f t="shared" si="9"/>
        <v>265493</v>
      </c>
      <c r="I49" s="220">
        <f t="shared" si="9"/>
        <v>99083</v>
      </c>
      <c r="J49" s="220">
        <f t="shared" si="9"/>
        <v>2167158</v>
      </c>
      <c r="K49" s="220">
        <f t="shared" si="9"/>
        <v>101774</v>
      </c>
      <c r="L49" s="220">
        <f t="shared" si="9"/>
        <v>450670</v>
      </c>
      <c r="M49" s="220">
        <f t="shared" si="9"/>
        <v>2352436</v>
      </c>
      <c r="N49" s="220">
        <f t="shared" si="9"/>
        <v>2904880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5072038</v>
      </c>
      <c r="X49" s="220">
        <f t="shared" si="9"/>
        <v>8073500</v>
      </c>
      <c r="Y49" s="220">
        <f t="shared" si="9"/>
        <v>-3001462</v>
      </c>
      <c r="Z49" s="221">
        <f t="shared" si="5"/>
        <v>-37.17671394067009</v>
      </c>
      <c r="AA49" s="222">
        <f>SUM(AA41:AA48)</f>
        <v>16147000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2036690</v>
      </c>
      <c r="F68" s="60"/>
      <c r="G68" s="60">
        <v>71626</v>
      </c>
      <c r="H68" s="60">
        <v>54962</v>
      </c>
      <c r="I68" s="60">
        <v>139934</v>
      </c>
      <c r="J68" s="60">
        <v>266522</v>
      </c>
      <c r="K68" s="60">
        <v>108822</v>
      </c>
      <c r="L68" s="60">
        <v>147396</v>
      </c>
      <c r="M68" s="60">
        <v>234838</v>
      </c>
      <c r="N68" s="60">
        <v>491056</v>
      </c>
      <c r="O68" s="60"/>
      <c r="P68" s="60"/>
      <c r="Q68" s="60"/>
      <c r="R68" s="60"/>
      <c r="S68" s="60"/>
      <c r="T68" s="60"/>
      <c r="U68" s="60"/>
      <c r="V68" s="60"/>
      <c r="W68" s="60">
        <v>757578</v>
      </c>
      <c r="X68" s="60"/>
      <c r="Y68" s="60">
        <v>757578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2036690</v>
      </c>
      <c r="F69" s="220">
        <f t="shared" si="12"/>
        <v>0</v>
      </c>
      <c r="G69" s="220">
        <f t="shared" si="12"/>
        <v>71626</v>
      </c>
      <c r="H69" s="220">
        <f t="shared" si="12"/>
        <v>54962</v>
      </c>
      <c r="I69" s="220">
        <f t="shared" si="12"/>
        <v>139934</v>
      </c>
      <c r="J69" s="220">
        <f t="shared" si="12"/>
        <v>266522</v>
      </c>
      <c r="K69" s="220">
        <f t="shared" si="12"/>
        <v>108822</v>
      </c>
      <c r="L69" s="220">
        <f t="shared" si="12"/>
        <v>147396</v>
      </c>
      <c r="M69" s="220">
        <f t="shared" si="12"/>
        <v>234838</v>
      </c>
      <c r="N69" s="220">
        <f t="shared" si="12"/>
        <v>491056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757578</v>
      </c>
      <c r="X69" s="220">
        <f t="shared" si="12"/>
        <v>0</v>
      </c>
      <c r="Y69" s="220">
        <f t="shared" si="12"/>
        <v>757578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19215875</v>
      </c>
      <c r="D5" s="357">
        <f t="shared" si="0"/>
        <v>0</v>
      </c>
      <c r="E5" s="356">
        <f t="shared" si="0"/>
        <v>15247000</v>
      </c>
      <c r="F5" s="358">
        <f t="shared" si="0"/>
        <v>15247000</v>
      </c>
      <c r="G5" s="358">
        <f t="shared" si="0"/>
        <v>1802582</v>
      </c>
      <c r="H5" s="356">
        <f t="shared" si="0"/>
        <v>265493</v>
      </c>
      <c r="I5" s="356">
        <f t="shared" si="0"/>
        <v>99083</v>
      </c>
      <c r="J5" s="358">
        <f t="shared" si="0"/>
        <v>2167158</v>
      </c>
      <c r="K5" s="358">
        <f t="shared" si="0"/>
        <v>101774</v>
      </c>
      <c r="L5" s="356">
        <f t="shared" si="0"/>
        <v>450670</v>
      </c>
      <c r="M5" s="356">
        <f t="shared" si="0"/>
        <v>2352436</v>
      </c>
      <c r="N5" s="358">
        <f t="shared" si="0"/>
        <v>2904880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5072038</v>
      </c>
      <c r="X5" s="356">
        <f t="shared" si="0"/>
        <v>7623500</v>
      </c>
      <c r="Y5" s="358">
        <f t="shared" si="0"/>
        <v>-2551462</v>
      </c>
      <c r="Z5" s="359">
        <f>+IF(X5&lt;&gt;0,+(Y5/X5)*100,0)</f>
        <v>-33.46838066504886</v>
      </c>
      <c r="AA5" s="360">
        <f>+AA6+AA8+AA11+AA13+AA15</f>
        <v>15247000</v>
      </c>
    </row>
    <row r="6" spans="1:27" ht="12.75">
      <c r="A6" s="361" t="s">
        <v>206</v>
      </c>
      <c r="B6" s="142"/>
      <c r="C6" s="60">
        <f>+C7</f>
        <v>7215875</v>
      </c>
      <c r="D6" s="340">
        <f aca="true" t="shared" si="1" ref="D6:AA6">+D7</f>
        <v>0</v>
      </c>
      <c r="E6" s="60">
        <f t="shared" si="1"/>
        <v>15247000</v>
      </c>
      <c r="F6" s="59">
        <f t="shared" si="1"/>
        <v>15247000</v>
      </c>
      <c r="G6" s="59">
        <f t="shared" si="1"/>
        <v>1802582</v>
      </c>
      <c r="H6" s="60">
        <f t="shared" si="1"/>
        <v>265493</v>
      </c>
      <c r="I6" s="60">
        <f t="shared" si="1"/>
        <v>99083</v>
      </c>
      <c r="J6" s="59">
        <f t="shared" si="1"/>
        <v>2167158</v>
      </c>
      <c r="K6" s="59">
        <f t="shared" si="1"/>
        <v>101774</v>
      </c>
      <c r="L6" s="60">
        <f t="shared" si="1"/>
        <v>450670</v>
      </c>
      <c r="M6" s="60">
        <f t="shared" si="1"/>
        <v>1551181</v>
      </c>
      <c r="N6" s="59">
        <f t="shared" si="1"/>
        <v>2103625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4270783</v>
      </c>
      <c r="X6" s="60">
        <f t="shared" si="1"/>
        <v>7623500</v>
      </c>
      <c r="Y6" s="59">
        <f t="shared" si="1"/>
        <v>-3352717</v>
      </c>
      <c r="Z6" s="61">
        <f>+IF(X6&lt;&gt;0,+(Y6/X6)*100,0)</f>
        <v>-43.978710566012985</v>
      </c>
      <c r="AA6" s="62">
        <f t="shared" si="1"/>
        <v>15247000</v>
      </c>
    </row>
    <row r="7" spans="1:27" ht="12.75">
      <c r="A7" s="291" t="s">
        <v>230</v>
      </c>
      <c r="B7" s="142"/>
      <c r="C7" s="60">
        <v>7215875</v>
      </c>
      <c r="D7" s="340"/>
      <c r="E7" s="60">
        <v>15247000</v>
      </c>
      <c r="F7" s="59">
        <v>15247000</v>
      </c>
      <c r="G7" s="59">
        <v>1802582</v>
      </c>
      <c r="H7" s="60">
        <v>265493</v>
      </c>
      <c r="I7" s="60">
        <v>99083</v>
      </c>
      <c r="J7" s="59">
        <v>2167158</v>
      </c>
      <c r="K7" s="59">
        <v>101774</v>
      </c>
      <c r="L7" s="60">
        <v>450670</v>
      </c>
      <c r="M7" s="60">
        <v>1551181</v>
      </c>
      <c r="N7" s="59">
        <v>2103625</v>
      </c>
      <c r="O7" s="59"/>
      <c r="P7" s="60"/>
      <c r="Q7" s="60"/>
      <c r="R7" s="59"/>
      <c r="S7" s="59"/>
      <c r="T7" s="60"/>
      <c r="U7" s="60"/>
      <c r="V7" s="59"/>
      <c r="W7" s="59">
        <v>4270783</v>
      </c>
      <c r="X7" s="60">
        <v>7623500</v>
      </c>
      <c r="Y7" s="59">
        <v>-3352717</v>
      </c>
      <c r="Z7" s="61">
        <v>-43.98</v>
      </c>
      <c r="AA7" s="62">
        <v>15247000</v>
      </c>
    </row>
    <row r="8" spans="1:27" ht="12.75">
      <c r="A8" s="361" t="s">
        <v>207</v>
      </c>
      <c r="B8" s="142"/>
      <c r="C8" s="60">
        <f aca="true" t="shared" si="2" ref="C8:Y8">SUM(C9:C10)</f>
        <v>12000000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801255</v>
      </c>
      <c r="N8" s="59">
        <f t="shared" si="2"/>
        <v>801255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801255</v>
      </c>
      <c r="X8" s="60">
        <f t="shared" si="2"/>
        <v>0</v>
      </c>
      <c r="Y8" s="59">
        <f t="shared" si="2"/>
        <v>801255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12000000</v>
      </c>
      <c r="D9" s="340"/>
      <c r="E9" s="60"/>
      <c r="F9" s="59"/>
      <c r="G9" s="59"/>
      <c r="H9" s="60"/>
      <c r="I9" s="60"/>
      <c r="J9" s="59"/>
      <c r="K9" s="59"/>
      <c r="L9" s="60"/>
      <c r="M9" s="60">
        <v>801255</v>
      </c>
      <c r="N9" s="59">
        <v>801255</v>
      </c>
      <c r="O9" s="59"/>
      <c r="P9" s="60"/>
      <c r="Q9" s="60"/>
      <c r="R9" s="59"/>
      <c r="S9" s="59"/>
      <c r="T9" s="60"/>
      <c r="U9" s="60"/>
      <c r="V9" s="59"/>
      <c r="W9" s="59">
        <v>801255</v>
      </c>
      <c r="X9" s="60"/>
      <c r="Y9" s="59">
        <v>801255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66252</v>
      </c>
      <c r="D40" s="344">
        <f t="shared" si="9"/>
        <v>0</v>
      </c>
      <c r="E40" s="343">
        <f t="shared" si="9"/>
        <v>350000</v>
      </c>
      <c r="F40" s="345">
        <f t="shared" si="9"/>
        <v>350000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175000</v>
      </c>
      <c r="Y40" s="345">
        <f t="shared" si="9"/>
        <v>-175000</v>
      </c>
      <c r="Z40" s="336">
        <f>+IF(X40&lt;&gt;0,+(Y40/X40)*100,0)</f>
        <v>-100</v>
      </c>
      <c r="AA40" s="350">
        <f>SUM(AA41:AA49)</f>
        <v>350000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61724</v>
      </c>
      <c r="D43" s="369"/>
      <c r="E43" s="305">
        <v>250000</v>
      </c>
      <c r="F43" s="370">
        <v>250000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125000</v>
      </c>
      <c r="Y43" s="370">
        <v>-125000</v>
      </c>
      <c r="Z43" s="371">
        <v>-100</v>
      </c>
      <c r="AA43" s="303">
        <v>250000</v>
      </c>
    </row>
    <row r="44" spans="1:27" ht="12.75">
      <c r="A44" s="361" t="s">
        <v>252</v>
      </c>
      <c r="B44" s="136"/>
      <c r="C44" s="60">
        <v>4528</v>
      </c>
      <c r="D44" s="368"/>
      <c r="E44" s="54">
        <v>100000</v>
      </c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</v>
      </c>
      <c r="Y44" s="53">
        <v>-50000</v>
      </c>
      <c r="Z44" s="94">
        <v>-100</v>
      </c>
      <c r="AA44" s="95">
        <v>100000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550000</v>
      </c>
      <c r="F57" s="345">
        <f t="shared" si="13"/>
        <v>550000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275000</v>
      </c>
      <c r="Y57" s="345">
        <f t="shared" si="13"/>
        <v>-275000</v>
      </c>
      <c r="Z57" s="336">
        <f>+IF(X57&lt;&gt;0,+(Y57/X57)*100,0)</f>
        <v>-100</v>
      </c>
      <c r="AA57" s="350">
        <f t="shared" si="13"/>
        <v>550000</v>
      </c>
    </row>
    <row r="58" spans="1:27" ht="12.75">
      <c r="A58" s="361" t="s">
        <v>218</v>
      </c>
      <c r="B58" s="136"/>
      <c r="C58" s="60"/>
      <c r="D58" s="340"/>
      <c r="E58" s="60">
        <v>550000</v>
      </c>
      <c r="F58" s="59">
        <v>550000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275000</v>
      </c>
      <c r="Y58" s="59">
        <v>-275000</v>
      </c>
      <c r="Z58" s="61">
        <v>-100</v>
      </c>
      <c r="AA58" s="62">
        <v>550000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19282127</v>
      </c>
      <c r="D60" s="346">
        <f t="shared" si="14"/>
        <v>0</v>
      </c>
      <c r="E60" s="219">
        <f t="shared" si="14"/>
        <v>16147000</v>
      </c>
      <c r="F60" s="264">
        <f t="shared" si="14"/>
        <v>16147000</v>
      </c>
      <c r="G60" s="264">
        <f t="shared" si="14"/>
        <v>1802582</v>
      </c>
      <c r="H60" s="219">
        <f t="shared" si="14"/>
        <v>265493</v>
      </c>
      <c r="I60" s="219">
        <f t="shared" si="14"/>
        <v>99083</v>
      </c>
      <c r="J60" s="264">
        <f t="shared" si="14"/>
        <v>2167158</v>
      </c>
      <c r="K60" s="264">
        <f t="shared" si="14"/>
        <v>101774</v>
      </c>
      <c r="L60" s="219">
        <f t="shared" si="14"/>
        <v>450670</v>
      </c>
      <c r="M60" s="219">
        <f t="shared" si="14"/>
        <v>2352436</v>
      </c>
      <c r="N60" s="264">
        <f t="shared" si="14"/>
        <v>2904880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5072038</v>
      </c>
      <c r="X60" s="219">
        <f t="shared" si="14"/>
        <v>8073500</v>
      </c>
      <c r="Y60" s="264">
        <f t="shared" si="14"/>
        <v>-3001462</v>
      </c>
      <c r="Z60" s="337">
        <f>+IF(X60&lt;&gt;0,+(Y60/X60)*100,0)</f>
        <v>-37.17671394067009</v>
      </c>
      <c r="AA60" s="232">
        <f>+AA57+AA54+AA51+AA40+AA37+AA34+AA22+AA5</f>
        <v>16147000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2019-01-31T14:13:19Z</dcterms:created>
  <dcterms:modified xsi:type="dcterms:W3CDTF">2019-01-31T14:13:26Z</dcterms:modified>
  <cp:category/>
  <cp:version/>
  <cp:contentType/>
  <cp:contentStatus/>
</cp:coreProperties>
</file>