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<sst xmlns="http://schemas.openxmlformats.org/spreadsheetml/2006/main" count="859" uniqueCount="304">
  <si>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Dannhauser(KZN254)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</si>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</sst>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14853721</v>
      </c>
      <c r="C5" s="19">
        <v>0</v>
      </c>
      <c r="D5" s="59">
        <v>17976947</v>
      </c>
      <c r="E5" s="60">
        <v>17976947</v>
      </c>
      <c r="F5" s="60">
        <v>880137</v>
      </c>
      <c r="G5" s="60">
        <v>1496751</v>
      </c>
      <c r="H5" s="60">
        <v>1611758</v>
      </c>
      <c r="I5" s="60">
        <v>3988646</v>
      </c>
      <c r="J5" s="60">
        <v>1587207</v>
      </c>
      <c r="K5" s="60">
        <v>1589557</v>
      </c>
      <c r="L5" s="60">
        <v>1586600</v>
      </c>
      <c r="M5" s="60">
        <v>4763364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8752010</v>
      </c>
      <c r="W5" s="60">
        <v>8988000</v>
      </c>
      <c r="X5" s="60">
        <v>-235990</v>
      </c>
      <c r="Y5" s="61">
        <v>-2.63</v>
      </c>
      <c r="Z5" s="62">
        <v>17976947</v>
      </c>
    </row>
    <row r="6" spans="1:26" ht="12.75">
      <c r="A6" s="58" t="s">
        <v>32</v>
      </c>
      <c r="B6" s="19">
        <v>996714</v>
      </c>
      <c r="C6" s="19">
        <v>0</v>
      </c>
      <c r="D6" s="59">
        <v>1170944</v>
      </c>
      <c r="E6" s="60">
        <v>1170944</v>
      </c>
      <c r="F6" s="60">
        <v>86063</v>
      </c>
      <c r="G6" s="60">
        <v>86079</v>
      </c>
      <c r="H6" s="60">
        <v>86079</v>
      </c>
      <c r="I6" s="60">
        <v>258221</v>
      </c>
      <c r="J6" s="60">
        <v>86249</v>
      </c>
      <c r="K6" s="60">
        <v>85820</v>
      </c>
      <c r="L6" s="60">
        <v>85974</v>
      </c>
      <c r="M6" s="60">
        <v>258043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516264</v>
      </c>
      <c r="W6" s="60">
        <v>585480</v>
      </c>
      <c r="X6" s="60">
        <v>-69216</v>
      </c>
      <c r="Y6" s="61">
        <v>-11.82</v>
      </c>
      <c r="Z6" s="62">
        <v>1170944</v>
      </c>
    </row>
    <row r="7" spans="1:26" ht="12.75">
      <c r="A7" s="58" t="s">
        <v>33</v>
      </c>
      <c r="B7" s="19">
        <v>4248771</v>
      </c>
      <c r="C7" s="19">
        <v>0</v>
      </c>
      <c r="D7" s="59">
        <v>4236527</v>
      </c>
      <c r="E7" s="60">
        <v>4236527</v>
      </c>
      <c r="F7" s="60">
        <v>388139</v>
      </c>
      <c r="G7" s="60">
        <v>318540</v>
      </c>
      <c r="H7" s="60">
        <v>14287</v>
      </c>
      <c r="I7" s="60">
        <v>720966</v>
      </c>
      <c r="J7" s="60">
        <v>22974</v>
      </c>
      <c r="K7" s="60">
        <v>19425</v>
      </c>
      <c r="L7" s="60">
        <v>87782</v>
      </c>
      <c r="M7" s="60">
        <v>130181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851147</v>
      </c>
      <c r="W7" s="60"/>
      <c r="X7" s="60">
        <v>851147</v>
      </c>
      <c r="Y7" s="61">
        <v>0</v>
      </c>
      <c r="Z7" s="62">
        <v>4236527</v>
      </c>
    </row>
    <row r="8" spans="1:26" ht="12.75">
      <c r="A8" s="58" t="s">
        <v>34</v>
      </c>
      <c r="B8" s="19">
        <v>104983218</v>
      </c>
      <c r="C8" s="19">
        <v>0</v>
      </c>
      <c r="D8" s="59">
        <v>87056320</v>
      </c>
      <c r="E8" s="60">
        <v>87056320</v>
      </c>
      <c r="F8" s="60">
        <v>34314348</v>
      </c>
      <c r="G8" s="60">
        <v>2160435</v>
      </c>
      <c r="H8" s="60">
        <v>0</v>
      </c>
      <c r="I8" s="60">
        <v>36474783</v>
      </c>
      <c r="J8" s="60">
        <v>-826</v>
      </c>
      <c r="K8" s="60">
        <v>816486</v>
      </c>
      <c r="L8" s="60">
        <v>27561909</v>
      </c>
      <c r="M8" s="60">
        <v>28377569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64852352</v>
      </c>
      <c r="W8" s="60">
        <v>42621498</v>
      </c>
      <c r="X8" s="60">
        <v>22230854</v>
      </c>
      <c r="Y8" s="61">
        <v>52.16</v>
      </c>
      <c r="Z8" s="62">
        <v>87056320</v>
      </c>
    </row>
    <row r="9" spans="1:26" ht="12.75">
      <c r="A9" s="58" t="s">
        <v>35</v>
      </c>
      <c r="B9" s="19">
        <v>11027495</v>
      </c>
      <c r="C9" s="19">
        <v>0</v>
      </c>
      <c r="D9" s="59">
        <v>82106141</v>
      </c>
      <c r="E9" s="60">
        <v>82106141</v>
      </c>
      <c r="F9" s="60">
        <v>236921</v>
      </c>
      <c r="G9" s="60">
        <v>3859428</v>
      </c>
      <c r="H9" s="60">
        <v>743590</v>
      </c>
      <c r="I9" s="60">
        <v>4839939</v>
      </c>
      <c r="J9" s="60">
        <v>363471</v>
      </c>
      <c r="K9" s="60">
        <v>2915146</v>
      </c>
      <c r="L9" s="60">
        <v>590002</v>
      </c>
      <c r="M9" s="60">
        <v>3868619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8708558</v>
      </c>
      <c r="W9" s="60">
        <v>50330490</v>
      </c>
      <c r="X9" s="60">
        <v>-41621932</v>
      </c>
      <c r="Y9" s="61">
        <v>-82.7</v>
      </c>
      <c r="Z9" s="62">
        <v>82106141</v>
      </c>
    </row>
    <row r="10" spans="1:26" ht="22.5">
      <c r="A10" s="63" t="s">
        <v>279</v>
      </c>
      <c r="B10" s="64">
        <f>SUM(B5:B9)</f>
        <v>136109919</v>
      </c>
      <c r="C10" s="64">
        <f>SUM(C5:C9)</f>
        <v>0</v>
      </c>
      <c r="D10" s="65">
        <f aca="true" t="shared" si="0" ref="D10:Z10">SUM(D5:D9)</f>
        <v>192546879</v>
      </c>
      <c r="E10" s="66">
        <f t="shared" si="0"/>
        <v>192546879</v>
      </c>
      <c r="F10" s="66">
        <f t="shared" si="0"/>
        <v>35905608</v>
      </c>
      <c r="G10" s="66">
        <f t="shared" si="0"/>
        <v>7921233</v>
      </c>
      <c r="H10" s="66">
        <f t="shared" si="0"/>
        <v>2455714</v>
      </c>
      <c r="I10" s="66">
        <f t="shared" si="0"/>
        <v>46282555</v>
      </c>
      <c r="J10" s="66">
        <f t="shared" si="0"/>
        <v>2059075</v>
      </c>
      <c r="K10" s="66">
        <f t="shared" si="0"/>
        <v>5426434</v>
      </c>
      <c r="L10" s="66">
        <f t="shared" si="0"/>
        <v>29912267</v>
      </c>
      <c r="M10" s="66">
        <f t="shared" si="0"/>
        <v>37397776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83680331</v>
      </c>
      <c r="W10" s="66">
        <f t="shared" si="0"/>
        <v>102525468</v>
      </c>
      <c r="X10" s="66">
        <f t="shared" si="0"/>
        <v>-18845137</v>
      </c>
      <c r="Y10" s="67">
        <f>+IF(W10&lt;&gt;0,(X10/W10)*100,0)</f>
        <v>-18.380932433295502</v>
      </c>
      <c r="Z10" s="68">
        <f t="shared" si="0"/>
        <v>192546879</v>
      </c>
    </row>
    <row r="11" spans="1:26" ht="12.75">
      <c r="A11" s="58" t="s">
        <v>37</v>
      </c>
      <c r="B11" s="19">
        <v>35213664</v>
      </c>
      <c r="C11" s="19">
        <v>0</v>
      </c>
      <c r="D11" s="59">
        <v>38421652</v>
      </c>
      <c r="E11" s="60">
        <v>38421652</v>
      </c>
      <c r="F11" s="60">
        <v>2241046</v>
      </c>
      <c r="G11" s="60">
        <v>2413334</v>
      </c>
      <c r="H11" s="60">
        <v>4632496</v>
      </c>
      <c r="I11" s="60">
        <v>9286876</v>
      </c>
      <c r="J11" s="60">
        <v>2344035</v>
      </c>
      <c r="K11" s="60">
        <v>2225859</v>
      </c>
      <c r="L11" s="60">
        <v>2560847</v>
      </c>
      <c r="M11" s="60">
        <v>7130741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16417617</v>
      </c>
      <c r="W11" s="60">
        <v>19047996</v>
      </c>
      <c r="X11" s="60">
        <v>-2630379</v>
      </c>
      <c r="Y11" s="61">
        <v>-13.81</v>
      </c>
      <c r="Z11" s="62">
        <v>38421652</v>
      </c>
    </row>
    <row r="12" spans="1:26" ht="12.75">
      <c r="A12" s="58" t="s">
        <v>38</v>
      </c>
      <c r="B12" s="19">
        <v>8860902</v>
      </c>
      <c r="C12" s="19">
        <v>0</v>
      </c>
      <c r="D12" s="59">
        <v>9332378</v>
      </c>
      <c r="E12" s="60">
        <v>9332378</v>
      </c>
      <c r="F12" s="60">
        <v>735831</v>
      </c>
      <c r="G12" s="60">
        <v>735831</v>
      </c>
      <c r="H12" s="60">
        <v>1458954</v>
      </c>
      <c r="I12" s="60">
        <v>2930616</v>
      </c>
      <c r="J12" s="60">
        <v>749878</v>
      </c>
      <c r="K12" s="60">
        <v>745124</v>
      </c>
      <c r="L12" s="60">
        <v>1582771</v>
      </c>
      <c r="M12" s="60">
        <v>3077773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6008389</v>
      </c>
      <c r="W12" s="60">
        <v>4665996</v>
      </c>
      <c r="X12" s="60">
        <v>1342393</v>
      </c>
      <c r="Y12" s="61">
        <v>28.77</v>
      </c>
      <c r="Z12" s="62">
        <v>9332378</v>
      </c>
    </row>
    <row r="13" spans="1:26" ht="12.75">
      <c r="A13" s="58" t="s">
        <v>280</v>
      </c>
      <c r="B13" s="19">
        <v>26026698</v>
      </c>
      <c r="C13" s="19">
        <v>0</v>
      </c>
      <c r="D13" s="59">
        <v>22600000</v>
      </c>
      <c r="E13" s="60">
        <v>22600000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9000000</v>
      </c>
      <c r="X13" s="60">
        <v>-9000000</v>
      </c>
      <c r="Y13" s="61">
        <v>-100</v>
      </c>
      <c r="Z13" s="62">
        <v>22600000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2592</v>
      </c>
      <c r="H14" s="60">
        <v>439359</v>
      </c>
      <c r="I14" s="60">
        <v>441951</v>
      </c>
      <c r="J14" s="60">
        <v>386425</v>
      </c>
      <c r="K14" s="60">
        <v>284388</v>
      </c>
      <c r="L14" s="60">
        <v>1040647</v>
      </c>
      <c r="M14" s="60">
        <v>1711460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2153411</v>
      </c>
      <c r="W14" s="60">
        <v>4062996</v>
      </c>
      <c r="X14" s="60">
        <v>-1909585</v>
      </c>
      <c r="Y14" s="61">
        <v>-47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78107350</v>
      </c>
      <c r="E15" s="60">
        <v>78107350</v>
      </c>
      <c r="F15" s="60">
        <v>1021</v>
      </c>
      <c r="G15" s="60">
        <v>15810</v>
      </c>
      <c r="H15" s="60">
        <v>4548</v>
      </c>
      <c r="I15" s="60">
        <v>21379</v>
      </c>
      <c r="J15" s="60">
        <v>17755</v>
      </c>
      <c r="K15" s="60">
        <v>2274</v>
      </c>
      <c r="L15" s="60">
        <v>1042</v>
      </c>
      <c r="M15" s="60">
        <v>21071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42450</v>
      </c>
      <c r="W15" s="60">
        <v>3493998</v>
      </c>
      <c r="X15" s="60">
        <v>-3451548</v>
      </c>
      <c r="Y15" s="61">
        <v>-98.79</v>
      </c>
      <c r="Z15" s="62">
        <v>78107350</v>
      </c>
    </row>
    <row r="16" spans="1:26" ht="12.75">
      <c r="A16" s="69" t="s">
        <v>42</v>
      </c>
      <c r="B16" s="19">
        <v>0</v>
      </c>
      <c r="C16" s="19">
        <v>0</v>
      </c>
      <c r="D16" s="59">
        <v>6173861</v>
      </c>
      <c r="E16" s="60">
        <v>6173861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6173861</v>
      </c>
    </row>
    <row r="17" spans="1:26" ht="12.75">
      <c r="A17" s="58" t="s">
        <v>43</v>
      </c>
      <c r="B17" s="19">
        <v>56276063</v>
      </c>
      <c r="C17" s="19">
        <v>0</v>
      </c>
      <c r="D17" s="59">
        <v>64553828</v>
      </c>
      <c r="E17" s="60">
        <v>64553828</v>
      </c>
      <c r="F17" s="60">
        <v>2127376</v>
      </c>
      <c r="G17" s="60">
        <v>6834000</v>
      </c>
      <c r="H17" s="60">
        <v>4286215</v>
      </c>
      <c r="I17" s="60">
        <v>13247591</v>
      </c>
      <c r="J17" s="60">
        <v>4525193</v>
      </c>
      <c r="K17" s="60">
        <v>5170226</v>
      </c>
      <c r="L17" s="60">
        <v>4282183</v>
      </c>
      <c r="M17" s="60">
        <v>13977602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27225193</v>
      </c>
      <c r="W17" s="60">
        <v>26464992</v>
      </c>
      <c r="X17" s="60">
        <v>760201</v>
      </c>
      <c r="Y17" s="61">
        <v>2.87</v>
      </c>
      <c r="Z17" s="62">
        <v>64553828</v>
      </c>
    </row>
    <row r="18" spans="1:26" ht="12.75">
      <c r="A18" s="70" t="s">
        <v>44</v>
      </c>
      <c r="B18" s="71">
        <f>SUM(B11:B17)</f>
        <v>126377327</v>
      </c>
      <c r="C18" s="71">
        <f>SUM(C11:C17)</f>
        <v>0</v>
      </c>
      <c r="D18" s="72">
        <f aca="true" t="shared" si="1" ref="D18:Z18">SUM(D11:D17)</f>
        <v>219189069</v>
      </c>
      <c r="E18" s="73">
        <f t="shared" si="1"/>
        <v>219189069</v>
      </c>
      <c r="F18" s="73">
        <f t="shared" si="1"/>
        <v>5105274</v>
      </c>
      <c r="G18" s="73">
        <f t="shared" si="1"/>
        <v>10001567</v>
      </c>
      <c r="H18" s="73">
        <f t="shared" si="1"/>
        <v>10821572</v>
      </c>
      <c r="I18" s="73">
        <f t="shared" si="1"/>
        <v>25928413</v>
      </c>
      <c r="J18" s="73">
        <f t="shared" si="1"/>
        <v>8023286</v>
      </c>
      <c r="K18" s="73">
        <f t="shared" si="1"/>
        <v>8427871</v>
      </c>
      <c r="L18" s="73">
        <f t="shared" si="1"/>
        <v>9467490</v>
      </c>
      <c r="M18" s="73">
        <f t="shared" si="1"/>
        <v>25918647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51847060</v>
      </c>
      <c r="W18" s="73">
        <f t="shared" si="1"/>
        <v>66735978</v>
      </c>
      <c r="X18" s="73">
        <f t="shared" si="1"/>
        <v>-14888918</v>
      </c>
      <c r="Y18" s="67">
        <f>+IF(W18&lt;&gt;0,(X18/W18)*100,0)</f>
        <v>-22.310181773315737</v>
      </c>
      <c r="Z18" s="74">
        <f t="shared" si="1"/>
        <v>219189069</v>
      </c>
    </row>
    <row r="19" spans="1:26" ht="12.75">
      <c r="A19" s="70" t="s">
        <v>45</v>
      </c>
      <c r="B19" s="75">
        <f>+B10-B18</f>
        <v>9732592</v>
      </c>
      <c r="C19" s="75">
        <f>+C10-C18</f>
        <v>0</v>
      </c>
      <c r="D19" s="76">
        <f aca="true" t="shared" si="2" ref="D19:Z19">+D10-D18</f>
        <v>-26642190</v>
      </c>
      <c r="E19" s="77">
        <f t="shared" si="2"/>
        <v>-26642190</v>
      </c>
      <c r="F19" s="77">
        <f t="shared" si="2"/>
        <v>30800334</v>
      </c>
      <c r="G19" s="77">
        <f t="shared" si="2"/>
        <v>-2080334</v>
      </c>
      <c r="H19" s="77">
        <f t="shared" si="2"/>
        <v>-8365858</v>
      </c>
      <c r="I19" s="77">
        <f t="shared" si="2"/>
        <v>20354142</v>
      </c>
      <c r="J19" s="77">
        <f t="shared" si="2"/>
        <v>-5964211</v>
      </c>
      <c r="K19" s="77">
        <f t="shared" si="2"/>
        <v>-3001437</v>
      </c>
      <c r="L19" s="77">
        <f t="shared" si="2"/>
        <v>20444777</v>
      </c>
      <c r="M19" s="77">
        <f t="shared" si="2"/>
        <v>11479129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31833271</v>
      </c>
      <c r="W19" s="77">
        <f>IF(E10=E18,0,W10-W18)</f>
        <v>35789490</v>
      </c>
      <c r="X19" s="77">
        <f t="shared" si="2"/>
        <v>-3956219</v>
      </c>
      <c r="Y19" s="78">
        <f>+IF(W19&lt;&gt;0,(X19/W19)*100,0)</f>
        <v>-11.054136284143754</v>
      </c>
      <c r="Z19" s="79">
        <f t="shared" si="2"/>
        <v>-26642190</v>
      </c>
    </row>
    <row r="20" spans="1:26" ht="12.75">
      <c r="A20" s="58" t="s">
        <v>46</v>
      </c>
      <c r="B20" s="19">
        <v>0</v>
      </c>
      <c r="C20" s="19">
        <v>0</v>
      </c>
      <c r="D20" s="59">
        <v>21400000</v>
      </c>
      <c r="E20" s="60">
        <v>21400000</v>
      </c>
      <c r="F20" s="60">
        <v>11000000</v>
      </c>
      <c r="G20" s="60">
        <v>0</v>
      </c>
      <c r="H20" s="60">
        <v>0</v>
      </c>
      <c r="I20" s="60">
        <v>11000000</v>
      </c>
      <c r="J20" s="60">
        <v>0</v>
      </c>
      <c r="K20" s="60">
        <v>4234256</v>
      </c>
      <c r="L20" s="60">
        <v>6604700</v>
      </c>
      <c r="M20" s="60">
        <v>10838956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21838956</v>
      </c>
      <c r="W20" s="60">
        <v>10699998</v>
      </c>
      <c r="X20" s="60">
        <v>11138958</v>
      </c>
      <c r="Y20" s="61">
        <v>104.1</v>
      </c>
      <c r="Z20" s="62">
        <v>21400000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9732592</v>
      </c>
      <c r="C22" s="86">
        <f>SUM(C19:C21)</f>
        <v>0</v>
      </c>
      <c r="D22" s="87">
        <f aca="true" t="shared" si="3" ref="D22:Z22">SUM(D19:D21)</f>
        <v>-5242190</v>
      </c>
      <c r="E22" s="88">
        <f t="shared" si="3"/>
        <v>-5242190</v>
      </c>
      <c r="F22" s="88">
        <f t="shared" si="3"/>
        <v>41800334</v>
      </c>
      <c r="G22" s="88">
        <f t="shared" si="3"/>
        <v>-2080334</v>
      </c>
      <c r="H22" s="88">
        <f t="shared" si="3"/>
        <v>-8365858</v>
      </c>
      <c r="I22" s="88">
        <f t="shared" si="3"/>
        <v>31354142</v>
      </c>
      <c r="J22" s="88">
        <f t="shared" si="3"/>
        <v>-5964211</v>
      </c>
      <c r="K22" s="88">
        <f t="shared" si="3"/>
        <v>1232819</v>
      </c>
      <c r="L22" s="88">
        <f t="shared" si="3"/>
        <v>27049477</v>
      </c>
      <c r="M22" s="88">
        <f t="shared" si="3"/>
        <v>22318085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53672227</v>
      </c>
      <c r="W22" s="88">
        <f t="shared" si="3"/>
        <v>46489488</v>
      </c>
      <c r="X22" s="88">
        <f t="shared" si="3"/>
        <v>7182739</v>
      </c>
      <c r="Y22" s="89">
        <f>+IF(W22&lt;&gt;0,(X22/W22)*100,0)</f>
        <v>15.450243289407705</v>
      </c>
      <c r="Z22" s="90">
        <f t="shared" si="3"/>
        <v>-5242190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9732592</v>
      </c>
      <c r="C24" s="75">
        <f>SUM(C22:C23)</f>
        <v>0</v>
      </c>
      <c r="D24" s="76">
        <f aca="true" t="shared" si="4" ref="D24:Z24">SUM(D22:D23)</f>
        <v>-5242190</v>
      </c>
      <c r="E24" s="77">
        <f t="shared" si="4"/>
        <v>-5242190</v>
      </c>
      <c r="F24" s="77">
        <f t="shared" si="4"/>
        <v>41800334</v>
      </c>
      <c r="G24" s="77">
        <f t="shared" si="4"/>
        <v>-2080334</v>
      </c>
      <c r="H24" s="77">
        <f t="shared" si="4"/>
        <v>-8365858</v>
      </c>
      <c r="I24" s="77">
        <f t="shared" si="4"/>
        <v>31354142</v>
      </c>
      <c r="J24" s="77">
        <f t="shared" si="4"/>
        <v>-5964211</v>
      </c>
      <c r="K24" s="77">
        <f t="shared" si="4"/>
        <v>1232819</v>
      </c>
      <c r="L24" s="77">
        <f t="shared" si="4"/>
        <v>27049477</v>
      </c>
      <c r="M24" s="77">
        <f t="shared" si="4"/>
        <v>22318085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53672227</v>
      </c>
      <c r="W24" s="77">
        <f t="shared" si="4"/>
        <v>46489488</v>
      </c>
      <c r="X24" s="77">
        <f t="shared" si="4"/>
        <v>7182739</v>
      </c>
      <c r="Y24" s="78">
        <f>+IF(W24&lt;&gt;0,(X24/W24)*100,0)</f>
        <v>15.450243289407705</v>
      </c>
      <c r="Z24" s="79">
        <f t="shared" si="4"/>
        <v>-5242190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38730071</v>
      </c>
      <c r="C27" s="22">
        <v>0</v>
      </c>
      <c r="D27" s="99">
        <v>77132256</v>
      </c>
      <c r="E27" s="100">
        <v>77132256</v>
      </c>
      <c r="F27" s="100">
        <v>16209626</v>
      </c>
      <c r="G27" s="100">
        <v>4320857</v>
      </c>
      <c r="H27" s="100">
        <v>2746912</v>
      </c>
      <c r="I27" s="100">
        <v>23277395</v>
      </c>
      <c r="J27" s="100">
        <v>9940244</v>
      </c>
      <c r="K27" s="100">
        <v>3327796</v>
      </c>
      <c r="L27" s="100">
        <v>14207794</v>
      </c>
      <c r="M27" s="100">
        <v>27475834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50753229</v>
      </c>
      <c r="W27" s="100">
        <v>38566128</v>
      </c>
      <c r="X27" s="100">
        <v>12187101</v>
      </c>
      <c r="Y27" s="101">
        <v>31.6</v>
      </c>
      <c r="Z27" s="102">
        <v>77132256</v>
      </c>
    </row>
    <row r="28" spans="1:26" ht="12.75">
      <c r="A28" s="103" t="s">
        <v>46</v>
      </c>
      <c r="B28" s="19">
        <v>21098226</v>
      </c>
      <c r="C28" s="19">
        <v>0</v>
      </c>
      <c r="D28" s="59">
        <v>12491600</v>
      </c>
      <c r="E28" s="60">
        <v>12491600</v>
      </c>
      <c r="F28" s="60">
        <v>8744607</v>
      </c>
      <c r="G28" s="60">
        <v>0</v>
      </c>
      <c r="H28" s="60">
        <v>2000092</v>
      </c>
      <c r="I28" s="60">
        <v>10744699</v>
      </c>
      <c r="J28" s="60">
        <v>3505573</v>
      </c>
      <c r="K28" s="60">
        <v>0</v>
      </c>
      <c r="L28" s="60">
        <v>0</v>
      </c>
      <c r="M28" s="60">
        <v>3505573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14250272</v>
      </c>
      <c r="W28" s="60">
        <v>6245800</v>
      </c>
      <c r="X28" s="60">
        <v>8004472</v>
      </c>
      <c r="Y28" s="61">
        <v>128.16</v>
      </c>
      <c r="Z28" s="62">
        <v>12491600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32000000</v>
      </c>
      <c r="E30" s="60">
        <v>32000000</v>
      </c>
      <c r="F30" s="60">
        <v>3363924</v>
      </c>
      <c r="G30" s="60">
        <v>0</v>
      </c>
      <c r="H30" s="60">
        <v>0</v>
      </c>
      <c r="I30" s="60">
        <v>3363924</v>
      </c>
      <c r="J30" s="60">
        <v>0</v>
      </c>
      <c r="K30" s="60">
        <v>0</v>
      </c>
      <c r="L30" s="60">
        <v>3996066</v>
      </c>
      <c r="M30" s="60">
        <v>3996066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7359990</v>
      </c>
      <c r="W30" s="60">
        <v>16000000</v>
      </c>
      <c r="X30" s="60">
        <v>-8640010</v>
      </c>
      <c r="Y30" s="61">
        <v>-54</v>
      </c>
      <c r="Z30" s="62">
        <v>32000000</v>
      </c>
    </row>
    <row r="31" spans="1:26" ht="12.75">
      <c r="A31" s="58" t="s">
        <v>53</v>
      </c>
      <c r="B31" s="19">
        <v>17631845</v>
      </c>
      <c r="C31" s="19">
        <v>0</v>
      </c>
      <c r="D31" s="59">
        <v>32640656</v>
      </c>
      <c r="E31" s="60">
        <v>32640656</v>
      </c>
      <c r="F31" s="60">
        <v>4101095</v>
      </c>
      <c r="G31" s="60">
        <v>4320857</v>
      </c>
      <c r="H31" s="60">
        <v>746820</v>
      </c>
      <c r="I31" s="60">
        <v>9168772</v>
      </c>
      <c r="J31" s="60">
        <v>6434671</v>
      </c>
      <c r="K31" s="60">
        <v>3327796</v>
      </c>
      <c r="L31" s="60">
        <v>10211728</v>
      </c>
      <c r="M31" s="60">
        <v>19974195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29142967</v>
      </c>
      <c r="W31" s="60">
        <v>16320328</v>
      </c>
      <c r="X31" s="60">
        <v>12822639</v>
      </c>
      <c r="Y31" s="61">
        <v>78.57</v>
      </c>
      <c r="Z31" s="62">
        <v>32640656</v>
      </c>
    </row>
    <row r="32" spans="1:26" ht="12.75">
      <c r="A32" s="70" t="s">
        <v>54</v>
      </c>
      <c r="B32" s="22">
        <f>SUM(B28:B31)</f>
        <v>38730071</v>
      </c>
      <c r="C32" s="22">
        <f>SUM(C28:C31)</f>
        <v>0</v>
      </c>
      <c r="D32" s="99">
        <f aca="true" t="shared" si="5" ref="D32:Z32">SUM(D28:D31)</f>
        <v>77132256</v>
      </c>
      <c r="E32" s="100">
        <f t="shared" si="5"/>
        <v>77132256</v>
      </c>
      <c r="F32" s="100">
        <f t="shared" si="5"/>
        <v>16209626</v>
      </c>
      <c r="G32" s="100">
        <f t="shared" si="5"/>
        <v>4320857</v>
      </c>
      <c r="H32" s="100">
        <f t="shared" si="5"/>
        <v>2746912</v>
      </c>
      <c r="I32" s="100">
        <f t="shared" si="5"/>
        <v>23277395</v>
      </c>
      <c r="J32" s="100">
        <f t="shared" si="5"/>
        <v>9940244</v>
      </c>
      <c r="K32" s="100">
        <f t="shared" si="5"/>
        <v>3327796</v>
      </c>
      <c r="L32" s="100">
        <f t="shared" si="5"/>
        <v>14207794</v>
      </c>
      <c r="M32" s="100">
        <f t="shared" si="5"/>
        <v>27475834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50753229</v>
      </c>
      <c r="W32" s="100">
        <f t="shared" si="5"/>
        <v>38566128</v>
      </c>
      <c r="X32" s="100">
        <f t="shared" si="5"/>
        <v>12187101</v>
      </c>
      <c r="Y32" s="101">
        <f>+IF(W32&lt;&gt;0,(X32/W32)*100,0)</f>
        <v>31.60053039288777</v>
      </c>
      <c r="Z32" s="102">
        <f t="shared" si="5"/>
        <v>77132256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80342598</v>
      </c>
      <c r="C35" s="19">
        <v>0</v>
      </c>
      <c r="D35" s="59">
        <v>95359436</v>
      </c>
      <c r="E35" s="60">
        <v>95359436</v>
      </c>
      <c r="F35" s="60">
        <v>96509975</v>
      </c>
      <c r="G35" s="60">
        <v>99002108</v>
      </c>
      <c r="H35" s="60">
        <v>98566775</v>
      </c>
      <c r="I35" s="60">
        <v>98566775</v>
      </c>
      <c r="J35" s="60">
        <v>87815820</v>
      </c>
      <c r="K35" s="60">
        <v>80107127</v>
      </c>
      <c r="L35" s="60">
        <v>94562122</v>
      </c>
      <c r="M35" s="60">
        <v>94562122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94562122</v>
      </c>
      <c r="W35" s="60">
        <v>47679718</v>
      </c>
      <c r="X35" s="60">
        <v>46882404</v>
      </c>
      <c r="Y35" s="61">
        <v>98.33</v>
      </c>
      <c r="Z35" s="62">
        <v>95359436</v>
      </c>
    </row>
    <row r="36" spans="1:26" ht="12.75">
      <c r="A36" s="58" t="s">
        <v>57</v>
      </c>
      <c r="B36" s="19">
        <v>338802800</v>
      </c>
      <c r="C36" s="19">
        <v>0</v>
      </c>
      <c r="D36" s="59">
        <v>374521391</v>
      </c>
      <c r="E36" s="60">
        <v>374521391</v>
      </c>
      <c r="F36" s="60">
        <v>338541439</v>
      </c>
      <c r="G36" s="60">
        <v>379481207</v>
      </c>
      <c r="H36" s="60">
        <v>377147259</v>
      </c>
      <c r="I36" s="60">
        <v>377147259</v>
      </c>
      <c r="J36" s="60">
        <v>385430565</v>
      </c>
      <c r="K36" s="60">
        <v>388332901</v>
      </c>
      <c r="L36" s="60">
        <v>402538203</v>
      </c>
      <c r="M36" s="60">
        <v>402538203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402538203</v>
      </c>
      <c r="W36" s="60">
        <v>187260696</v>
      </c>
      <c r="X36" s="60">
        <v>215277507</v>
      </c>
      <c r="Y36" s="61">
        <v>114.96</v>
      </c>
      <c r="Z36" s="62">
        <v>374521391</v>
      </c>
    </row>
    <row r="37" spans="1:26" ht="12.75">
      <c r="A37" s="58" t="s">
        <v>58</v>
      </c>
      <c r="B37" s="19">
        <v>21351464</v>
      </c>
      <c r="C37" s="19">
        <v>0</v>
      </c>
      <c r="D37" s="59">
        <v>24132828</v>
      </c>
      <c r="E37" s="60">
        <v>24132828</v>
      </c>
      <c r="F37" s="60">
        <v>48116338</v>
      </c>
      <c r="G37" s="60">
        <v>28375761</v>
      </c>
      <c r="H37" s="60">
        <v>33768135</v>
      </c>
      <c r="I37" s="60">
        <v>33768135</v>
      </c>
      <c r="J37" s="60">
        <v>37443389</v>
      </c>
      <c r="K37" s="60">
        <v>30755878</v>
      </c>
      <c r="L37" s="60">
        <v>31629201</v>
      </c>
      <c r="M37" s="60">
        <v>31629201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31629201</v>
      </c>
      <c r="W37" s="60">
        <v>12066414</v>
      </c>
      <c r="X37" s="60">
        <v>19562787</v>
      </c>
      <c r="Y37" s="61">
        <v>162.13</v>
      </c>
      <c r="Z37" s="62">
        <v>24132828</v>
      </c>
    </row>
    <row r="38" spans="1:26" ht="12.75">
      <c r="A38" s="58" t="s">
        <v>59</v>
      </c>
      <c r="B38" s="19">
        <v>12897804</v>
      </c>
      <c r="C38" s="19">
        <v>0</v>
      </c>
      <c r="D38" s="59">
        <v>61391999</v>
      </c>
      <c r="E38" s="60">
        <v>61391999</v>
      </c>
      <c r="F38" s="60">
        <v>2150973</v>
      </c>
      <c r="G38" s="60">
        <v>2437429</v>
      </c>
      <c r="H38" s="60">
        <v>2437429</v>
      </c>
      <c r="I38" s="60">
        <v>2437429</v>
      </c>
      <c r="J38" s="60">
        <v>2437429</v>
      </c>
      <c r="K38" s="60">
        <v>2288301</v>
      </c>
      <c r="L38" s="60">
        <v>2288301</v>
      </c>
      <c r="M38" s="60">
        <v>2288301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2288301</v>
      </c>
      <c r="W38" s="60">
        <v>30696000</v>
      </c>
      <c r="X38" s="60">
        <v>-28407699</v>
      </c>
      <c r="Y38" s="61">
        <v>-92.55</v>
      </c>
      <c r="Z38" s="62">
        <v>61391999</v>
      </c>
    </row>
    <row r="39" spans="1:26" ht="12.75">
      <c r="A39" s="58" t="s">
        <v>60</v>
      </c>
      <c r="B39" s="19">
        <v>384896130</v>
      </c>
      <c r="C39" s="19">
        <v>0</v>
      </c>
      <c r="D39" s="59">
        <v>384356000</v>
      </c>
      <c r="E39" s="60">
        <v>384356000</v>
      </c>
      <c r="F39" s="60">
        <v>384784103</v>
      </c>
      <c r="G39" s="60">
        <v>447670125</v>
      </c>
      <c r="H39" s="60">
        <v>439508470</v>
      </c>
      <c r="I39" s="60">
        <v>439508470</v>
      </c>
      <c r="J39" s="60">
        <v>433365567</v>
      </c>
      <c r="K39" s="60">
        <v>435395849</v>
      </c>
      <c r="L39" s="60">
        <v>463182823</v>
      </c>
      <c r="M39" s="60">
        <v>463182823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463182823</v>
      </c>
      <c r="W39" s="60">
        <v>192178000</v>
      </c>
      <c r="X39" s="60">
        <v>271004823</v>
      </c>
      <c r="Y39" s="61">
        <v>141.02</v>
      </c>
      <c r="Z39" s="62">
        <v>384356000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242144009</v>
      </c>
      <c r="C42" s="19">
        <v>0</v>
      </c>
      <c r="D42" s="59">
        <v>106871510</v>
      </c>
      <c r="E42" s="60">
        <v>106871510</v>
      </c>
      <c r="F42" s="60">
        <v>39298182</v>
      </c>
      <c r="G42" s="60">
        <v>-2929468</v>
      </c>
      <c r="H42" s="60">
        <v>-2683507</v>
      </c>
      <c r="I42" s="60">
        <v>33685207</v>
      </c>
      <c r="J42" s="60">
        <v>-1153612</v>
      </c>
      <c r="K42" s="60">
        <v>-3487398</v>
      </c>
      <c r="L42" s="60">
        <v>27716793</v>
      </c>
      <c r="M42" s="60">
        <v>23075783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56760990</v>
      </c>
      <c r="W42" s="60">
        <v>27228462</v>
      </c>
      <c r="X42" s="60">
        <v>29532528</v>
      </c>
      <c r="Y42" s="61">
        <v>108.46</v>
      </c>
      <c r="Z42" s="62">
        <v>106871510</v>
      </c>
    </row>
    <row r="43" spans="1:26" ht="12.75">
      <c r="A43" s="58" t="s">
        <v>63</v>
      </c>
      <c r="B43" s="19">
        <v>38730071</v>
      </c>
      <c r="C43" s="19">
        <v>0</v>
      </c>
      <c r="D43" s="59">
        <v>-52824000</v>
      </c>
      <c r="E43" s="60">
        <v>-52824000</v>
      </c>
      <c r="F43" s="60">
        <v>-20824281</v>
      </c>
      <c r="G43" s="60">
        <v>-4320857</v>
      </c>
      <c r="H43" s="60">
        <v>-2746912</v>
      </c>
      <c r="I43" s="60">
        <v>-27892050</v>
      </c>
      <c r="J43" s="60">
        <v>-9940244</v>
      </c>
      <c r="K43" s="60">
        <v>-3191334</v>
      </c>
      <c r="L43" s="60">
        <v>-12238448</v>
      </c>
      <c r="M43" s="60">
        <v>-25370026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-53262076</v>
      </c>
      <c r="W43" s="60">
        <v>-26412000</v>
      </c>
      <c r="X43" s="60">
        <v>-26850076</v>
      </c>
      <c r="Y43" s="61">
        <v>101.66</v>
      </c>
      <c r="Z43" s="62">
        <v>-52824000</v>
      </c>
    </row>
    <row r="44" spans="1:26" ht="12.75">
      <c r="A44" s="58" t="s">
        <v>64</v>
      </c>
      <c r="B44" s="19">
        <v>9168112</v>
      </c>
      <c r="C44" s="19">
        <v>0</v>
      </c>
      <c r="D44" s="59">
        <v>-5803099</v>
      </c>
      <c r="E44" s="60">
        <v>-5803099</v>
      </c>
      <c r="F44" s="60">
        <v>-2072586</v>
      </c>
      <c r="G44" s="60">
        <v>0</v>
      </c>
      <c r="H44" s="60">
        <v>0</v>
      </c>
      <c r="I44" s="60">
        <v>-2072586</v>
      </c>
      <c r="J44" s="60">
        <v>0</v>
      </c>
      <c r="K44" s="60">
        <v>-279318</v>
      </c>
      <c r="L44" s="60">
        <v>0</v>
      </c>
      <c r="M44" s="60">
        <v>-279318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-2351904</v>
      </c>
      <c r="W44" s="60">
        <v>-2901498</v>
      </c>
      <c r="X44" s="60">
        <v>549594</v>
      </c>
      <c r="Y44" s="61">
        <v>-18.94</v>
      </c>
      <c r="Z44" s="62">
        <v>-5803099</v>
      </c>
    </row>
    <row r="45" spans="1:26" ht="12.75">
      <c r="A45" s="70" t="s">
        <v>65</v>
      </c>
      <c r="B45" s="22">
        <v>337932983</v>
      </c>
      <c r="C45" s="22">
        <v>0</v>
      </c>
      <c r="D45" s="99">
        <v>61148411</v>
      </c>
      <c r="E45" s="100">
        <v>61148411</v>
      </c>
      <c r="F45" s="100">
        <v>16401315</v>
      </c>
      <c r="G45" s="100">
        <v>9150990</v>
      </c>
      <c r="H45" s="100">
        <v>3720571</v>
      </c>
      <c r="I45" s="100">
        <v>3720571</v>
      </c>
      <c r="J45" s="100">
        <v>-7373285</v>
      </c>
      <c r="K45" s="100">
        <v>-14331335</v>
      </c>
      <c r="L45" s="100">
        <v>1147010</v>
      </c>
      <c r="M45" s="100">
        <v>1147010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1147010</v>
      </c>
      <c r="W45" s="100">
        <v>10818964</v>
      </c>
      <c r="X45" s="100">
        <v>-9671954</v>
      </c>
      <c r="Y45" s="101">
        <v>-89.4</v>
      </c>
      <c r="Z45" s="102">
        <v>61148411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873289</v>
      </c>
      <c r="C51" s="52">
        <v>0</v>
      </c>
      <c r="D51" s="129">
        <v>356250</v>
      </c>
      <c r="E51" s="54">
        <v>252051</v>
      </c>
      <c r="F51" s="54">
        <v>0</v>
      </c>
      <c r="G51" s="54">
        <v>0</v>
      </c>
      <c r="H51" s="54">
        <v>0</v>
      </c>
      <c r="I51" s="54">
        <v>100000</v>
      </c>
      <c r="J51" s="54">
        <v>0</v>
      </c>
      <c r="K51" s="54">
        <v>0</v>
      </c>
      <c r="L51" s="54">
        <v>0</v>
      </c>
      <c r="M51" s="54">
        <v>144054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1725644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107.04264583274843</v>
      </c>
      <c r="C58" s="5">
        <f>IF(C67=0,0,+(C76/C67)*100)</f>
        <v>0</v>
      </c>
      <c r="D58" s="6">
        <f aca="true" t="shared" si="6" ref="D58:Z58">IF(D67=0,0,+(D76/D67)*100)</f>
        <v>75.00021803967863</v>
      </c>
      <c r="E58" s="7">
        <f t="shared" si="6"/>
        <v>75.00021803967863</v>
      </c>
      <c r="F58" s="7">
        <f t="shared" si="6"/>
        <v>35.57524322086525</v>
      </c>
      <c r="G58" s="7">
        <f t="shared" si="6"/>
        <v>44.2401268613812</v>
      </c>
      <c r="H58" s="7">
        <f t="shared" si="6"/>
        <v>50.231323737202096</v>
      </c>
      <c r="I58" s="7">
        <f t="shared" si="6"/>
        <v>44.6639840616624</v>
      </c>
      <c r="J58" s="7">
        <f t="shared" si="6"/>
        <v>371.6941467239055</v>
      </c>
      <c r="K58" s="7">
        <f t="shared" si="6"/>
        <v>59.74547818192561</v>
      </c>
      <c r="L58" s="7">
        <f t="shared" si="6"/>
        <v>72.54369612346001</v>
      </c>
      <c r="M58" s="7">
        <f t="shared" si="6"/>
        <v>167.9697941234399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111.4691581194082</v>
      </c>
      <c r="W58" s="7">
        <f t="shared" si="6"/>
        <v>75.0053272164354</v>
      </c>
      <c r="X58" s="7">
        <f t="shared" si="6"/>
        <v>0</v>
      </c>
      <c r="Y58" s="7">
        <f t="shared" si="6"/>
        <v>0</v>
      </c>
      <c r="Z58" s="8">
        <f t="shared" si="6"/>
        <v>75.00021803967863</v>
      </c>
    </row>
    <row r="59" spans="1:26" ht="12.75">
      <c r="A59" s="37" t="s">
        <v>31</v>
      </c>
      <c r="B59" s="9">
        <f aca="true" t="shared" si="7" ref="B59:Z66">IF(B68=0,0,+(B77/B68)*100)</f>
        <v>114.22541866782068</v>
      </c>
      <c r="C59" s="9">
        <f t="shared" si="7"/>
        <v>0</v>
      </c>
      <c r="D59" s="2">
        <f t="shared" si="7"/>
        <v>74.99999860933005</v>
      </c>
      <c r="E59" s="10">
        <f t="shared" si="7"/>
        <v>74.99999860933005</v>
      </c>
      <c r="F59" s="10">
        <f t="shared" si="7"/>
        <v>35.4719776580237</v>
      </c>
      <c r="G59" s="10">
        <f t="shared" si="7"/>
        <v>43.11391807989439</v>
      </c>
      <c r="H59" s="10">
        <f t="shared" si="7"/>
        <v>48.99066733343343</v>
      </c>
      <c r="I59" s="10">
        <f t="shared" si="7"/>
        <v>43.8023579931636</v>
      </c>
      <c r="J59" s="10">
        <f t="shared" si="7"/>
        <v>389.30473466913895</v>
      </c>
      <c r="K59" s="10">
        <f t="shared" si="7"/>
        <v>57.93098328653833</v>
      </c>
      <c r="L59" s="10">
        <f t="shared" si="7"/>
        <v>74.66027984369092</v>
      </c>
      <c r="M59" s="10">
        <f t="shared" si="7"/>
        <v>173.9207417279049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114.6205157443833</v>
      </c>
      <c r="W59" s="10">
        <f t="shared" si="7"/>
        <v>75.00554072096128</v>
      </c>
      <c r="X59" s="10">
        <f t="shared" si="7"/>
        <v>0</v>
      </c>
      <c r="Y59" s="10">
        <f t="shared" si="7"/>
        <v>0</v>
      </c>
      <c r="Z59" s="11">
        <f t="shared" si="7"/>
        <v>74.99999860933005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75.00358684958461</v>
      </c>
      <c r="E60" s="13">
        <f t="shared" si="7"/>
        <v>75.00358684958461</v>
      </c>
      <c r="F60" s="13">
        <f t="shared" si="7"/>
        <v>36.63130497426304</v>
      </c>
      <c r="G60" s="13">
        <f t="shared" si="7"/>
        <v>63.82276745780039</v>
      </c>
      <c r="H60" s="13">
        <f t="shared" si="7"/>
        <v>73.46158761138024</v>
      </c>
      <c r="I60" s="13">
        <f t="shared" si="7"/>
        <v>57.97320899539542</v>
      </c>
      <c r="J60" s="13">
        <f t="shared" si="7"/>
        <v>44.40863082470521</v>
      </c>
      <c r="K60" s="13">
        <f t="shared" si="7"/>
        <v>33.33372174318341</v>
      </c>
      <c r="L60" s="13">
        <f t="shared" si="7"/>
        <v>32.38886174890083</v>
      </c>
      <c r="M60" s="13">
        <f t="shared" si="7"/>
        <v>36.720624082032835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47.350580323245474</v>
      </c>
      <c r="W60" s="13">
        <f t="shared" si="7"/>
        <v>75.00204960032794</v>
      </c>
      <c r="X60" s="13">
        <f t="shared" si="7"/>
        <v>0</v>
      </c>
      <c r="Y60" s="13">
        <f t="shared" si="7"/>
        <v>0</v>
      </c>
      <c r="Z60" s="14">
        <f t="shared" si="7"/>
        <v>75.00358684958461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36.63130497426304</v>
      </c>
      <c r="G64" s="13">
        <f t="shared" si="7"/>
        <v>63.82276745780039</v>
      </c>
      <c r="H64" s="13">
        <f t="shared" si="7"/>
        <v>73.46158761138024</v>
      </c>
      <c r="I64" s="13">
        <f t="shared" si="7"/>
        <v>57.97320899539542</v>
      </c>
      <c r="J64" s="13">
        <f t="shared" si="7"/>
        <v>44.40863082470521</v>
      </c>
      <c r="K64" s="13">
        <f t="shared" si="7"/>
        <v>33.33372174318341</v>
      </c>
      <c r="L64" s="13">
        <f t="shared" si="7"/>
        <v>32.38886174890083</v>
      </c>
      <c r="M64" s="13">
        <f t="shared" si="7"/>
        <v>36.720624082032835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47.350580323245474</v>
      </c>
      <c r="W64" s="13">
        <f t="shared" si="7"/>
        <v>75.00204960032794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15850435</v>
      </c>
      <c r="C67" s="24"/>
      <c r="D67" s="25">
        <v>19147891</v>
      </c>
      <c r="E67" s="26">
        <v>19147891</v>
      </c>
      <c r="F67" s="26">
        <v>966200</v>
      </c>
      <c r="G67" s="26">
        <v>1582830</v>
      </c>
      <c r="H67" s="26">
        <v>1697837</v>
      </c>
      <c r="I67" s="26">
        <v>4246867</v>
      </c>
      <c r="J67" s="26">
        <v>1673456</v>
      </c>
      <c r="K67" s="26">
        <v>1675377</v>
      </c>
      <c r="L67" s="26">
        <v>1672574</v>
      </c>
      <c r="M67" s="26">
        <v>5021407</v>
      </c>
      <c r="N67" s="26"/>
      <c r="O67" s="26"/>
      <c r="P67" s="26"/>
      <c r="Q67" s="26"/>
      <c r="R67" s="26"/>
      <c r="S67" s="26"/>
      <c r="T67" s="26"/>
      <c r="U67" s="26"/>
      <c r="V67" s="26">
        <v>9268274</v>
      </c>
      <c r="W67" s="26">
        <v>9573480</v>
      </c>
      <c r="X67" s="26"/>
      <c r="Y67" s="25"/>
      <c r="Z67" s="27">
        <v>19147891</v>
      </c>
    </row>
    <row r="68" spans="1:26" ht="12.75" hidden="1">
      <c r="A68" s="37" t="s">
        <v>31</v>
      </c>
      <c r="B68" s="19">
        <v>14853721</v>
      </c>
      <c r="C68" s="19"/>
      <c r="D68" s="20">
        <v>17976947</v>
      </c>
      <c r="E68" s="21">
        <v>17976947</v>
      </c>
      <c r="F68" s="21">
        <v>880137</v>
      </c>
      <c r="G68" s="21">
        <v>1496751</v>
      </c>
      <c r="H68" s="21">
        <v>1611758</v>
      </c>
      <c r="I68" s="21">
        <v>3988646</v>
      </c>
      <c r="J68" s="21">
        <v>1587207</v>
      </c>
      <c r="K68" s="21">
        <v>1589557</v>
      </c>
      <c r="L68" s="21">
        <v>1586600</v>
      </c>
      <c r="M68" s="21">
        <v>4763364</v>
      </c>
      <c r="N68" s="21"/>
      <c r="O68" s="21"/>
      <c r="P68" s="21"/>
      <c r="Q68" s="21"/>
      <c r="R68" s="21"/>
      <c r="S68" s="21"/>
      <c r="T68" s="21"/>
      <c r="U68" s="21"/>
      <c r="V68" s="21">
        <v>8752010</v>
      </c>
      <c r="W68" s="21">
        <v>8988000</v>
      </c>
      <c r="X68" s="21"/>
      <c r="Y68" s="20"/>
      <c r="Z68" s="23">
        <v>17976947</v>
      </c>
    </row>
    <row r="69" spans="1:26" ht="12.75" hidden="1">
      <c r="A69" s="38" t="s">
        <v>32</v>
      </c>
      <c r="B69" s="19">
        <v>996714</v>
      </c>
      <c r="C69" s="19"/>
      <c r="D69" s="20">
        <v>1170944</v>
      </c>
      <c r="E69" s="21">
        <v>1170944</v>
      </c>
      <c r="F69" s="21">
        <v>86063</v>
      </c>
      <c r="G69" s="21">
        <v>86079</v>
      </c>
      <c r="H69" s="21">
        <v>86079</v>
      </c>
      <c r="I69" s="21">
        <v>258221</v>
      </c>
      <c r="J69" s="21">
        <v>86249</v>
      </c>
      <c r="K69" s="21">
        <v>85820</v>
      </c>
      <c r="L69" s="21">
        <v>85974</v>
      </c>
      <c r="M69" s="21">
        <v>258043</v>
      </c>
      <c r="N69" s="21"/>
      <c r="O69" s="21"/>
      <c r="P69" s="21"/>
      <c r="Q69" s="21"/>
      <c r="R69" s="21"/>
      <c r="S69" s="21"/>
      <c r="T69" s="21"/>
      <c r="U69" s="21"/>
      <c r="V69" s="21">
        <v>516264</v>
      </c>
      <c r="W69" s="21">
        <v>585480</v>
      </c>
      <c r="X69" s="21"/>
      <c r="Y69" s="20"/>
      <c r="Z69" s="23">
        <v>1170944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86063</v>
      </c>
      <c r="G73" s="21">
        <v>86079</v>
      </c>
      <c r="H73" s="21">
        <v>86079</v>
      </c>
      <c r="I73" s="21">
        <v>258221</v>
      </c>
      <c r="J73" s="21">
        <v>86249</v>
      </c>
      <c r="K73" s="21">
        <v>85820</v>
      </c>
      <c r="L73" s="21">
        <v>85974</v>
      </c>
      <c r="M73" s="21">
        <v>258043</v>
      </c>
      <c r="N73" s="21"/>
      <c r="O73" s="21"/>
      <c r="P73" s="21"/>
      <c r="Q73" s="21"/>
      <c r="R73" s="21"/>
      <c r="S73" s="21"/>
      <c r="T73" s="21"/>
      <c r="U73" s="21"/>
      <c r="V73" s="21">
        <v>516264</v>
      </c>
      <c r="W73" s="21">
        <v>585480</v>
      </c>
      <c r="X73" s="21"/>
      <c r="Y73" s="20"/>
      <c r="Z73" s="23"/>
    </row>
    <row r="74" spans="1:26" ht="12.75" hidden="1">
      <c r="A74" s="39" t="s">
        <v>107</v>
      </c>
      <c r="B74" s="19">
        <v>996714</v>
      </c>
      <c r="C74" s="19"/>
      <c r="D74" s="20">
        <v>1170944</v>
      </c>
      <c r="E74" s="21">
        <v>1170944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1170944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16966725</v>
      </c>
      <c r="C76" s="32"/>
      <c r="D76" s="33">
        <v>14360960</v>
      </c>
      <c r="E76" s="34">
        <v>14360960</v>
      </c>
      <c r="F76" s="34">
        <v>343728</v>
      </c>
      <c r="G76" s="34">
        <v>700246</v>
      </c>
      <c r="H76" s="34">
        <v>852846</v>
      </c>
      <c r="I76" s="34">
        <v>1896820</v>
      </c>
      <c r="J76" s="34">
        <v>6220138</v>
      </c>
      <c r="K76" s="34">
        <v>1000962</v>
      </c>
      <c r="L76" s="34">
        <v>1213347</v>
      </c>
      <c r="M76" s="34">
        <v>8434447</v>
      </c>
      <c r="N76" s="34"/>
      <c r="O76" s="34"/>
      <c r="P76" s="34"/>
      <c r="Q76" s="34"/>
      <c r="R76" s="34"/>
      <c r="S76" s="34"/>
      <c r="T76" s="34"/>
      <c r="U76" s="34"/>
      <c r="V76" s="34">
        <v>10331267</v>
      </c>
      <c r="W76" s="34">
        <v>7180620</v>
      </c>
      <c r="X76" s="34"/>
      <c r="Y76" s="33"/>
      <c r="Z76" s="35">
        <v>14360960</v>
      </c>
    </row>
    <row r="77" spans="1:26" ht="12.75" hidden="1">
      <c r="A77" s="37" t="s">
        <v>31</v>
      </c>
      <c r="B77" s="19">
        <v>16966725</v>
      </c>
      <c r="C77" s="19"/>
      <c r="D77" s="20">
        <v>13482710</v>
      </c>
      <c r="E77" s="21">
        <v>13482710</v>
      </c>
      <c r="F77" s="21">
        <v>312202</v>
      </c>
      <c r="G77" s="21">
        <v>645308</v>
      </c>
      <c r="H77" s="21">
        <v>789611</v>
      </c>
      <c r="I77" s="21">
        <v>1747121</v>
      </c>
      <c r="J77" s="21">
        <v>6179072</v>
      </c>
      <c r="K77" s="21">
        <v>920846</v>
      </c>
      <c r="L77" s="21">
        <v>1184560</v>
      </c>
      <c r="M77" s="21">
        <v>8284478</v>
      </c>
      <c r="N77" s="21"/>
      <c r="O77" s="21"/>
      <c r="P77" s="21"/>
      <c r="Q77" s="21"/>
      <c r="R77" s="21"/>
      <c r="S77" s="21"/>
      <c r="T77" s="21"/>
      <c r="U77" s="21"/>
      <c r="V77" s="21">
        <v>10031599</v>
      </c>
      <c r="W77" s="21">
        <v>6741498</v>
      </c>
      <c r="X77" s="21"/>
      <c r="Y77" s="20"/>
      <c r="Z77" s="23">
        <v>13482710</v>
      </c>
    </row>
    <row r="78" spans="1:26" ht="12.75" hidden="1">
      <c r="A78" s="38" t="s">
        <v>32</v>
      </c>
      <c r="B78" s="19"/>
      <c r="C78" s="19"/>
      <c r="D78" s="20">
        <v>878250</v>
      </c>
      <c r="E78" s="21">
        <v>878250</v>
      </c>
      <c r="F78" s="21">
        <v>31526</v>
      </c>
      <c r="G78" s="21">
        <v>54938</v>
      </c>
      <c r="H78" s="21">
        <v>63235</v>
      </c>
      <c r="I78" s="21">
        <v>149699</v>
      </c>
      <c r="J78" s="21">
        <v>38302</v>
      </c>
      <c r="K78" s="21">
        <v>28607</v>
      </c>
      <c r="L78" s="21">
        <v>27846</v>
      </c>
      <c r="M78" s="21">
        <v>94755</v>
      </c>
      <c r="N78" s="21"/>
      <c r="O78" s="21"/>
      <c r="P78" s="21"/>
      <c r="Q78" s="21"/>
      <c r="R78" s="21"/>
      <c r="S78" s="21"/>
      <c r="T78" s="21"/>
      <c r="U78" s="21"/>
      <c r="V78" s="21">
        <v>244454</v>
      </c>
      <c r="W78" s="21">
        <v>439122</v>
      </c>
      <c r="X78" s="21"/>
      <c r="Y78" s="20"/>
      <c r="Z78" s="23">
        <v>878250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878250</v>
      </c>
      <c r="E82" s="21">
        <v>878250</v>
      </c>
      <c r="F82" s="21">
        <v>31526</v>
      </c>
      <c r="G82" s="21">
        <v>54938</v>
      </c>
      <c r="H82" s="21">
        <v>63235</v>
      </c>
      <c r="I82" s="21">
        <v>149699</v>
      </c>
      <c r="J82" s="21">
        <v>38302</v>
      </c>
      <c r="K82" s="21">
        <v>28607</v>
      </c>
      <c r="L82" s="21">
        <v>27846</v>
      </c>
      <c r="M82" s="21">
        <v>94755</v>
      </c>
      <c r="N82" s="21"/>
      <c r="O82" s="21"/>
      <c r="P82" s="21"/>
      <c r="Q82" s="21"/>
      <c r="R82" s="21"/>
      <c r="S82" s="21"/>
      <c r="T82" s="21"/>
      <c r="U82" s="21"/>
      <c r="V82" s="21">
        <v>244454</v>
      </c>
      <c r="W82" s="21">
        <v>439122</v>
      </c>
      <c r="X82" s="21"/>
      <c r="Y82" s="20"/>
      <c r="Z82" s="23">
        <v>878250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>
        <v>2764</v>
      </c>
      <c r="K84" s="30">
        <v>51509</v>
      </c>
      <c r="L84" s="30">
        <v>941</v>
      </c>
      <c r="M84" s="30">
        <v>55214</v>
      </c>
      <c r="N84" s="30"/>
      <c r="O84" s="30"/>
      <c r="P84" s="30"/>
      <c r="Q84" s="30"/>
      <c r="R84" s="30"/>
      <c r="S84" s="30"/>
      <c r="T84" s="30"/>
      <c r="U84" s="30"/>
      <c r="V84" s="30">
        <v>55214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130944980</v>
      </c>
      <c r="D5" s="153">
        <f>SUM(D6:D8)</f>
        <v>0</v>
      </c>
      <c r="E5" s="154">
        <f t="shared" si="0"/>
        <v>148566894</v>
      </c>
      <c r="F5" s="100">
        <f t="shared" si="0"/>
        <v>148566894</v>
      </c>
      <c r="G5" s="100">
        <f t="shared" si="0"/>
        <v>35653041</v>
      </c>
      <c r="H5" s="100">
        <f t="shared" si="0"/>
        <v>6466845</v>
      </c>
      <c r="I5" s="100">
        <f t="shared" si="0"/>
        <v>2237276</v>
      </c>
      <c r="J5" s="100">
        <f t="shared" si="0"/>
        <v>44357162</v>
      </c>
      <c r="K5" s="100">
        <f t="shared" si="0"/>
        <v>1787605</v>
      </c>
      <c r="L5" s="100">
        <f t="shared" si="0"/>
        <v>4394263</v>
      </c>
      <c r="M5" s="100">
        <f t="shared" si="0"/>
        <v>29549402</v>
      </c>
      <c r="N5" s="100">
        <f t="shared" si="0"/>
        <v>35731270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80088432</v>
      </c>
      <c r="X5" s="100">
        <f t="shared" si="0"/>
        <v>73783500</v>
      </c>
      <c r="Y5" s="100">
        <f t="shared" si="0"/>
        <v>6304932</v>
      </c>
      <c r="Z5" s="137">
        <f>+IF(X5&lt;&gt;0,+(Y5/X5)*100,0)</f>
        <v>8.545178800138242</v>
      </c>
      <c r="AA5" s="153">
        <f>SUM(AA6:AA8)</f>
        <v>148566894</v>
      </c>
    </row>
    <row r="6" spans="1:27" ht="12.75">
      <c r="A6" s="138" t="s">
        <v>75</v>
      </c>
      <c r="B6" s="136"/>
      <c r="C6" s="155"/>
      <c r="D6" s="155"/>
      <c r="E6" s="156">
        <v>5188000</v>
      </c>
      <c r="F6" s="60">
        <v>5188000</v>
      </c>
      <c r="G6" s="60">
        <v>1554</v>
      </c>
      <c r="H6" s="60"/>
      <c r="I6" s="60"/>
      <c r="J6" s="60">
        <v>1554</v>
      </c>
      <c r="K6" s="60">
        <v>1930</v>
      </c>
      <c r="L6" s="60"/>
      <c r="M6" s="60"/>
      <c r="N6" s="60">
        <v>1930</v>
      </c>
      <c r="O6" s="60"/>
      <c r="P6" s="60"/>
      <c r="Q6" s="60"/>
      <c r="R6" s="60"/>
      <c r="S6" s="60"/>
      <c r="T6" s="60"/>
      <c r="U6" s="60"/>
      <c r="V6" s="60"/>
      <c r="W6" s="60">
        <v>3484</v>
      </c>
      <c r="X6" s="60">
        <v>2593998</v>
      </c>
      <c r="Y6" s="60">
        <v>-2590514</v>
      </c>
      <c r="Z6" s="140">
        <v>-99.87</v>
      </c>
      <c r="AA6" s="155">
        <v>5188000</v>
      </c>
    </row>
    <row r="7" spans="1:27" ht="12.75">
      <c r="A7" s="138" t="s">
        <v>76</v>
      </c>
      <c r="B7" s="136"/>
      <c r="C7" s="157">
        <v>130944980</v>
      </c>
      <c r="D7" s="157"/>
      <c r="E7" s="158">
        <v>142336574</v>
      </c>
      <c r="F7" s="159">
        <v>142336574</v>
      </c>
      <c r="G7" s="159">
        <v>35651487</v>
      </c>
      <c r="H7" s="159">
        <v>6466845</v>
      </c>
      <c r="I7" s="159">
        <v>2237276</v>
      </c>
      <c r="J7" s="159">
        <v>44355608</v>
      </c>
      <c r="K7" s="159">
        <v>1785675</v>
      </c>
      <c r="L7" s="159">
        <v>4394263</v>
      </c>
      <c r="M7" s="159">
        <v>29528532</v>
      </c>
      <c r="N7" s="159">
        <v>35708470</v>
      </c>
      <c r="O7" s="159"/>
      <c r="P7" s="159"/>
      <c r="Q7" s="159"/>
      <c r="R7" s="159"/>
      <c r="S7" s="159"/>
      <c r="T7" s="159"/>
      <c r="U7" s="159"/>
      <c r="V7" s="159"/>
      <c r="W7" s="159">
        <v>80064078</v>
      </c>
      <c r="X7" s="159">
        <v>71189502</v>
      </c>
      <c r="Y7" s="159">
        <v>8874576</v>
      </c>
      <c r="Z7" s="141">
        <v>12.47</v>
      </c>
      <c r="AA7" s="157">
        <v>142336574</v>
      </c>
    </row>
    <row r="8" spans="1:27" ht="12.75">
      <c r="A8" s="138" t="s">
        <v>77</v>
      </c>
      <c r="B8" s="136"/>
      <c r="C8" s="155"/>
      <c r="D8" s="155"/>
      <c r="E8" s="156">
        <v>1042320</v>
      </c>
      <c r="F8" s="60">
        <v>1042320</v>
      </c>
      <c r="G8" s="60"/>
      <c r="H8" s="60"/>
      <c r="I8" s="60"/>
      <c r="J8" s="60"/>
      <c r="K8" s="60"/>
      <c r="L8" s="60"/>
      <c r="M8" s="60">
        <v>20870</v>
      </c>
      <c r="N8" s="60">
        <v>20870</v>
      </c>
      <c r="O8" s="60"/>
      <c r="P8" s="60"/>
      <c r="Q8" s="60"/>
      <c r="R8" s="60"/>
      <c r="S8" s="60"/>
      <c r="T8" s="60"/>
      <c r="U8" s="60"/>
      <c r="V8" s="60"/>
      <c r="W8" s="60">
        <v>20870</v>
      </c>
      <c r="X8" s="60"/>
      <c r="Y8" s="60">
        <v>20870</v>
      </c>
      <c r="Z8" s="140">
        <v>0</v>
      </c>
      <c r="AA8" s="155">
        <v>1042320</v>
      </c>
    </row>
    <row r="9" spans="1:27" ht="12.75">
      <c r="A9" s="135" t="s">
        <v>78</v>
      </c>
      <c r="B9" s="136"/>
      <c r="C9" s="153">
        <f aca="true" t="shared" si="1" ref="C9:Y9">SUM(C10:C14)</f>
        <v>5070517</v>
      </c>
      <c r="D9" s="153">
        <f>SUM(D10:D14)</f>
        <v>0</v>
      </c>
      <c r="E9" s="154">
        <f t="shared" si="1"/>
        <v>8089903</v>
      </c>
      <c r="F9" s="100">
        <f t="shared" si="1"/>
        <v>8089903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3478998</v>
      </c>
      <c r="Y9" s="100">
        <f t="shared" si="1"/>
        <v>-3478998</v>
      </c>
      <c r="Z9" s="137">
        <f>+IF(X9&lt;&gt;0,+(Y9/X9)*100,0)</f>
        <v>-100</v>
      </c>
      <c r="AA9" s="153">
        <f>SUM(AA10:AA14)</f>
        <v>8089903</v>
      </c>
    </row>
    <row r="10" spans="1:27" ht="12.75">
      <c r="A10" s="138" t="s">
        <v>79</v>
      </c>
      <c r="B10" s="136"/>
      <c r="C10" s="155">
        <v>996714</v>
      </c>
      <c r="D10" s="155"/>
      <c r="E10" s="156">
        <v>2997990</v>
      </c>
      <c r="F10" s="60">
        <v>2997990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933000</v>
      </c>
      <c r="Y10" s="60">
        <v>-933000</v>
      </c>
      <c r="Z10" s="140">
        <v>-100</v>
      </c>
      <c r="AA10" s="155">
        <v>2997990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4073803</v>
      </c>
      <c r="D12" s="155"/>
      <c r="E12" s="156">
        <v>5091913</v>
      </c>
      <c r="F12" s="60">
        <v>5091913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2545998</v>
      </c>
      <c r="Y12" s="60">
        <v>-2545998</v>
      </c>
      <c r="Z12" s="140">
        <v>-100</v>
      </c>
      <c r="AA12" s="155">
        <v>5091913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94422</v>
      </c>
      <c r="D15" s="153">
        <f>SUM(D16:D18)</f>
        <v>0</v>
      </c>
      <c r="E15" s="154">
        <f t="shared" si="2"/>
        <v>57290082</v>
      </c>
      <c r="F15" s="100">
        <f t="shared" si="2"/>
        <v>57290082</v>
      </c>
      <c r="G15" s="100">
        <f t="shared" si="2"/>
        <v>11011818</v>
      </c>
      <c r="H15" s="100">
        <f t="shared" si="2"/>
        <v>16069</v>
      </c>
      <c r="I15" s="100">
        <f t="shared" si="2"/>
        <v>6634</v>
      </c>
      <c r="J15" s="100">
        <f t="shared" si="2"/>
        <v>11034521</v>
      </c>
      <c r="K15" s="100">
        <f t="shared" si="2"/>
        <v>1950</v>
      </c>
      <c r="L15" s="100">
        <f t="shared" si="2"/>
        <v>4603450</v>
      </c>
      <c r="M15" s="100">
        <f t="shared" si="2"/>
        <v>6606300</v>
      </c>
      <c r="N15" s="100">
        <f t="shared" si="2"/>
        <v>11211700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22246221</v>
      </c>
      <c r="X15" s="100">
        <f t="shared" si="2"/>
        <v>26665998</v>
      </c>
      <c r="Y15" s="100">
        <f t="shared" si="2"/>
        <v>-4419777</v>
      </c>
      <c r="Z15" s="137">
        <f>+IF(X15&lt;&gt;0,+(Y15/X15)*100,0)</f>
        <v>-16.57457935757739</v>
      </c>
      <c r="AA15" s="153">
        <f>SUM(AA16:AA18)</f>
        <v>57290082</v>
      </c>
    </row>
    <row r="16" spans="1:27" ht="12.75">
      <c r="A16" s="138" t="s">
        <v>85</v>
      </c>
      <c r="B16" s="136"/>
      <c r="C16" s="155">
        <v>94422</v>
      </c>
      <c r="D16" s="155"/>
      <c r="E16" s="156">
        <v>57290082</v>
      </c>
      <c r="F16" s="60">
        <v>57290082</v>
      </c>
      <c r="G16" s="60">
        <v>11011818</v>
      </c>
      <c r="H16" s="60">
        <v>16069</v>
      </c>
      <c r="I16" s="60">
        <v>6634</v>
      </c>
      <c r="J16" s="60">
        <v>11034521</v>
      </c>
      <c r="K16" s="60">
        <v>1950</v>
      </c>
      <c r="L16" s="60">
        <v>4603450</v>
      </c>
      <c r="M16" s="60">
        <v>6606300</v>
      </c>
      <c r="N16" s="60">
        <v>11211700</v>
      </c>
      <c r="O16" s="60"/>
      <c r="P16" s="60"/>
      <c r="Q16" s="60"/>
      <c r="R16" s="60"/>
      <c r="S16" s="60"/>
      <c r="T16" s="60"/>
      <c r="U16" s="60"/>
      <c r="V16" s="60"/>
      <c r="W16" s="60">
        <v>22246221</v>
      </c>
      <c r="X16" s="60">
        <v>26665998</v>
      </c>
      <c r="Y16" s="60">
        <v>-4419777</v>
      </c>
      <c r="Z16" s="140">
        <v>-16.57</v>
      </c>
      <c r="AA16" s="155">
        <v>57290082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240749</v>
      </c>
      <c r="H19" s="100">
        <f t="shared" si="3"/>
        <v>1438319</v>
      </c>
      <c r="I19" s="100">
        <f t="shared" si="3"/>
        <v>211804</v>
      </c>
      <c r="J19" s="100">
        <f t="shared" si="3"/>
        <v>1890872</v>
      </c>
      <c r="K19" s="100">
        <f t="shared" si="3"/>
        <v>269520</v>
      </c>
      <c r="L19" s="100">
        <f t="shared" si="3"/>
        <v>662977</v>
      </c>
      <c r="M19" s="100">
        <f t="shared" si="3"/>
        <v>361265</v>
      </c>
      <c r="N19" s="100">
        <f t="shared" si="3"/>
        <v>1293762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3184634</v>
      </c>
      <c r="X19" s="100">
        <f t="shared" si="3"/>
        <v>585498</v>
      </c>
      <c r="Y19" s="100">
        <f t="shared" si="3"/>
        <v>2599136</v>
      </c>
      <c r="Z19" s="137">
        <f>+IF(X19&lt;&gt;0,+(Y19/X19)*100,0)</f>
        <v>443.9188519858309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240749</v>
      </c>
      <c r="H23" s="60">
        <v>1438319</v>
      </c>
      <c r="I23" s="60">
        <v>211804</v>
      </c>
      <c r="J23" s="60">
        <v>1890872</v>
      </c>
      <c r="K23" s="60">
        <v>269520</v>
      </c>
      <c r="L23" s="60">
        <v>662977</v>
      </c>
      <c r="M23" s="60">
        <v>361265</v>
      </c>
      <c r="N23" s="60">
        <v>1293762</v>
      </c>
      <c r="O23" s="60"/>
      <c r="P23" s="60"/>
      <c r="Q23" s="60"/>
      <c r="R23" s="60"/>
      <c r="S23" s="60"/>
      <c r="T23" s="60"/>
      <c r="U23" s="60"/>
      <c r="V23" s="60"/>
      <c r="W23" s="60">
        <v>3184634</v>
      </c>
      <c r="X23" s="60">
        <v>585498</v>
      </c>
      <c r="Y23" s="60">
        <v>2599136</v>
      </c>
      <c r="Z23" s="140">
        <v>443.92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136109919</v>
      </c>
      <c r="D25" s="168">
        <f>+D5+D9+D15+D19+D24</f>
        <v>0</v>
      </c>
      <c r="E25" s="169">
        <f t="shared" si="4"/>
        <v>213946879</v>
      </c>
      <c r="F25" s="73">
        <f t="shared" si="4"/>
        <v>213946879</v>
      </c>
      <c r="G25" s="73">
        <f t="shared" si="4"/>
        <v>46905608</v>
      </c>
      <c r="H25" s="73">
        <f t="shared" si="4"/>
        <v>7921233</v>
      </c>
      <c r="I25" s="73">
        <f t="shared" si="4"/>
        <v>2455714</v>
      </c>
      <c r="J25" s="73">
        <f t="shared" si="4"/>
        <v>57282555</v>
      </c>
      <c r="K25" s="73">
        <f t="shared" si="4"/>
        <v>2059075</v>
      </c>
      <c r="L25" s="73">
        <f t="shared" si="4"/>
        <v>9660690</v>
      </c>
      <c r="M25" s="73">
        <f t="shared" si="4"/>
        <v>36516967</v>
      </c>
      <c r="N25" s="73">
        <f t="shared" si="4"/>
        <v>48236732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105519287</v>
      </c>
      <c r="X25" s="73">
        <f t="shared" si="4"/>
        <v>104513994</v>
      </c>
      <c r="Y25" s="73">
        <f t="shared" si="4"/>
        <v>1005293</v>
      </c>
      <c r="Z25" s="170">
        <f>+IF(X25&lt;&gt;0,+(Y25/X25)*100,0)</f>
        <v>0.9618740625298464</v>
      </c>
      <c r="AA25" s="168">
        <f>+AA5+AA9+AA15+AA19+AA24</f>
        <v>213946879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119647317</v>
      </c>
      <c r="D28" s="153">
        <f>SUM(D29:D31)</f>
        <v>0</v>
      </c>
      <c r="E28" s="154">
        <f t="shared" si="5"/>
        <v>97372480</v>
      </c>
      <c r="F28" s="100">
        <f t="shared" si="5"/>
        <v>97372480</v>
      </c>
      <c r="G28" s="100">
        <f t="shared" si="5"/>
        <v>4513817</v>
      </c>
      <c r="H28" s="100">
        <f t="shared" si="5"/>
        <v>7335124</v>
      </c>
      <c r="I28" s="100">
        <f t="shared" si="5"/>
        <v>7325771</v>
      </c>
      <c r="J28" s="100">
        <f t="shared" si="5"/>
        <v>19174712</v>
      </c>
      <c r="K28" s="100">
        <f t="shared" si="5"/>
        <v>5176408</v>
      </c>
      <c r="L28" s="100">
        <f t="shared" si="5"/>
        <v>4705150</v>
      </c>
      <c r="M28" s="100">
        <f t="shared" si="5"/>
        <v>7122541</v>
      </c>
      <c r="N28" s="100">
        <f t="shared" si="5"/>
        <v>17004099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36178811</v>
      </c>
      <c r="X28" s="100">
        <f t="shared" si="5"/>
        <v>47176998</v>
      </c>
      <c r="Y28" s="100">
        <f t="shared" si="5"/>
        <v>-10998187</v>
      </c>
      <c r="Z28" s="137">
        <f>+IF(X28&lt;&gt;0,+(Y28/X28)*100,0)</f>
        <v>-23.3126045875153</v>
      </c>
      <c r="AA28" s="153">
        <f>SUM(AA29:AA31)</f>
        <v>97372480</v>
      </c>
    </row>
    <row r="29" spans="1:27" ht="12.75">
      <c r="A29" s="138" t="s">
        <v>75</v>
      </c>
      <c r="B29" s="136"/>
      <c r="C29" s="155">
        <v>8860902</v>
      </c>
      <c r="D29" s="155"/>
      <c r="E29" s="156">
        <v>37705637</v>
      </c>
      <c r="F29" s="60">
        <v>37705637</v>
      </c>
      <c r="G29" s="60">
        <v>1908183</v>
      </c>
      <c r="H29" s="60">
        <v>3109562</v>
      </c>
      <c r="I29" s="60">
        <v>4514547</v>
      </c>
      <c r="J29" s="60">
        <v>9532292</v>
      </c>
      <c r="K29" s="60">
        <v>2570857</v>
      </c>
      <c r="L29" s="60">
        <v>2556324</v>
      </c>
      <c r="M29" s="60">
        <v>3846267</v>
      </c>
      <c r="N29" s="60">
        <v>8973448</v>
      </c>
      <c r="O29" s="60"/>
      <c r="P29" s="60"/>
      <c r="Q29" s="60"/>
      <c r="R29" s="60"/>
      <c r="S29" s="60"/>
      <c r="T29" s="60"/>
      <c r="U29" s="60"/>
      <c r="V29" s="60"/>
      <c r="W29" s="60">
        <v>18505740</v>
      </c>
      <c r="X29" s="60">
        <v>17518998</v>
      </c>
      <c r="Y29" s="60">
        <v>986742</v>
      </c>
      <c r="Z29" s="140">
        <v>5.63</v>
      </c>
      <c r="AA29" s="155">
        <v>37705637</v>
      </c>
    </row>
    <row r="30" spans="1:27" ht="12.75">
      <c r="A30" s="138" t="s">
        <v>76</v>
      </c>
      <c r="B30" s="136"/>
      <c r="C30" s="157">
        <v>110786415</v>
      </c>
      <c r="D30" s="157"/>
      <c r="E30" s="158">
        <v>48033565</v>
      </c>
      <c r="F30" s="159">
        <v>48033565</v>
      </c>
      <c r="G30" s="159">
        <v>2197291</v>
      </c>
      <c r="H30" s="159">
        <v>3029018</v>
      </c>
      <c r="I30" s="159">
        <v>1612845</v>
      </c>
      <c r="J30" s="159">
        <v>6839154</v>
      </c>
      <c r="K30" s="159">
        <v>1206631</v>
      </c>
      <c r="L30" s="159">
        <v>1591009</v>
      </c>
      <c r="M30" s="159">
        <v>1929737</v>
      </c>
      <c r="N30" s="159">
        <v>4727377</v>
      </c>
      <c r="O30" s="159"/>
      <c r="P30" s="159"/>
      <c r="Q30" s="159"/>
      <c r="R30" s="159"/>
      <c r="S30" s="159"/>
      <c r="T30" s="159"/>
      <c r="U30" s="159"/>
      <c r="V30" s="159"/>
      <c r="W30" s="159">
        <v>11566531</v>
      </c>
      <c r="X30" s="159">
        <v>29658000</v>
      </c>
      <c r="Y30" s="159">
        <v>-18091469</v>
      </c>
      <c r="Z30" s="141">
        <v>-61</v>
      </c>
      <c r="AA30" s="157">
        <v>48033565</v>
      </c>
    </row>
    <row r="31" spans="1:27" ht="12.75">
      <c r="A31" s="138" t="s">
        <v>77</v>
      </c>
      <c r="B31" s="136"/>
      <c r="C31" s="155"/>
      <c r="D31" s="155"/>
      <c r="E31" s="156">
        <v>11633278</v>
      </c>
      <c r="F31" s="60">
        <v>11633278</v>
      </c>
      <c r="G31" s="60">
        <v>408343</v>
      </c>
      <c r="H31" s="60">
        <v>1196544</v>
      </c>
      <c r="I31" s="60">
        <v>1198379</v>
      </c>
      <c r="J31" s="60">
        <v>2803266</v>
      </c>
      <c r="K31" s="60">
        <v>1398920</v>
      </c>
      <c r="L31" s="60">
        <v>557817</v>
      </c>
      <c r="M31" s="60">
        <v>1346537</v>
      </c>
      <c r="N31" s="60">
        <v>3303274</v>
      </c>
      <c r="O31" s="60"/>
      <c r="P31" s="60"/>
      <c r="Q31" s="60"/>
      <c r="R31" s="60"/>
      <c r="S31" s="60"/>
      <c r="T31" s="60"/>
      <c r="U31" s="60"/>
      <c r="V31" s="60"/>
      <c r="W31" s="60">
        <v>6106540</v>
      </c>
      <c r="X31" s="60"/>
      <c r="Y31" s="60">
        <v>6106540</v>
      </c>
      <c r="Z31" s="140">
        <v>0</v>
      </c>
      <c r="AA31" s="155">
        <v>11633278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17543406</v>
      </c>
      <c r="F32" s="100">
        <f t="shared" si="6"/>
        <v>17543406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338862</v>
      </c>
      <c r="M32" s="100">
        <f t="shared" si="6"/>
        <v>0</v>
      </c>
      <c r="N32" s="100">
        <f t="shared" si="6"/>
        <v>338862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338862</v>
      </c>
      <c r="X32" s="100">
        <f t="shared" si="6"/>
        <v>8917002</v>
      </c>
      <c r="Y32" s="100">
        <f t="shared" si="6"/>
        <v>-8578140</v>
      </c>
      <c r="Z32" s="137">
        <f>+IF(X32&lt;&gt;0,+(Y32/X32)*100,0)</f>
        <v>-96.19982141980006</v>
      </c>
      <c r="AA32" s="153">
        <f>SUM(AA33:AA37)</f>
        <v>17543406</v>
      </c>
    </row>
    <row r="33" spans="1:27" ht="12.75">
      <c r="A33" s="138" t="s">
        <v>79</v>
      </c>
      <c r="B33" s="136"/>
      <c r="C33" s="155"/>
      <c r="D33" s="155"/>
      <c r="E33" s="156">
        <v>13305047</v>
      </c>
      <c r="F33" s="60">
        <v>13305047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6818502</v>
      </c>
      <c r="Y33" s="60">
        <v>-6818502</v>
      </c>
      <c r="Z33" s="140">
        <v>-100</v>
      </c>
      <c r="AA33" s="155">
        <v>13305047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4238359</v>
      </c>
      <c r="F35" s="60">
        <v>4238359</v>
      </c>
      <c r="G35" s="60"/>
      <c r="H35" s="60"/>
      <c r="I35" s="60"/>
      <c r="J35" s="60"/>
      <c r="K35" s="60"/>
      <c r="L35" s="60">
        <v>338862</v>
      </c>
      <c r="M35" s="60"/>
      <c r="N35" s="60">
        <v>338862</v>
      </c>
      <c r="O35" s="60"/>
      <c r="P35" s="60"/>
      <c r="Q35" s="60"/>
      <c r="R35" s="60"/>
      <c r="S35" s="60"/>
      <c r="T35" s="60"/>
      <c r="U35" s="60"/>
      <c r="V35" s="60"/>
      <c r="W35" s="60">
        <v>338862</v>
      </c>
      <c r="X35" s="60">
        <v>2098500</v>
      </c>
      <c r="Y35" s="60">
        <v>-1759638</v>
      </c>
      <c r="Z35" s="140">
        <v>-83.85</v>
      </c>
      <c r="AA35" s="155">
        <v>4238359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6730010</v>
      </c>
      <c r="D38" s="153">
        <f>SUM(D39:D41)</f>
        <v>0</v>
      </c>
      <c r="E38" s="154">
        <f t="shared" si="7"/>
        <v>104273183</v>
      </c>
      <c r="F38" s="100">
        <f t="shared" si="7"/>
        <v>104273183</v>
      </c>
      <c r="G38" s="100">
        <f t="shared" si="7"/>
        <v>560213</v>
      </c>
      <c r="H38" s="100">
        <f t="shared" si="7"/>
        <v>2602474</v>
      </c>
      <c r="I38" s="100">
        <f t="shared" si="7"/>
        <v>1536506</v>
      </c>
      <c r="J38" s="100">
        <f t="shared" si="7"/>
        <v>4699193</v>
      </c>
      <c r="K38" s="100">
        <f t="shared" si="7"/>
        <v>1948408</v>
      </c>
      <c r="L38" s="100">
        <f t="shared" si="7"/>
        <v>2796409</v>
      </c>
      <c r="M38" s="100">
        <f t="shared" si="7"/>
        <v>1014968</v>
      </c>
      <c r="N38" s="100">
        <f t="shared" si="7"/>
        <v>5759785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10458978</v>
      </c>
      <c r="X38" s="100">
        <f t="shared" si="7"/>
        <v>46557000</v>
      </c>
      <c r="Y38" s="100">
        <f t="shared" si="7"/>
        <v>-36098022</v>
      </c>
      <c r="Z38" s="137">
        <f>+IF(X38&lt;&gt;0,+(Y38/X38)*100,0)</f>
        <v>-77.53511179844062</v>
      </c>
      <c r="AA38" s="153">
        <f>SUM(AA39:AA41)</f>
        <v>104273183</v>
      </c>
    </row>
    <row r="39" spans="1:27" ht="12.75">
      <c r="A39" s="138" t="s">
        <v>85</v>
      </c>
      <c r="B39" s="136"/>
      <c r="C39" s="155">
        <v>6730010</v>
      </c>
      <c r="D39" s="155"/>
      <c r="E39" s="156">
        <v>104273183</v>
      </c>
      <c r="F39" s="60">
        <v>104273183</v>
      </c>
      <c r="G39" s="60">
        <v>560213</v>
      </c>
      <c r="H39" s="60">
        <v>2602474</v>
      </c>
      <c r="I39" s="60">
        <v>1536506</v>
      </c>
      <c r="J39" s="60">
        <v>4699193</v>
      </c>
      <c r="K39" s="60">
        <v>1948408</v>
      </c>
      <c r="L39" s="60">
        <v>2796409</v>
      </c>
      <c r="M39" s="60">
        <v>1014968</v>
      </c>
      <c r="N39" s="60">
        <v>5759785</v>
      </c>
      <c r="O39" s="60"/>
      <c r="P39" s="60"/>
      <c r="Q39" s="60"/>
      <c r="R39" s="60"/>
      <c r="S39" s="60"/>
      <c r="T39" s="60"/>
      <c r="U39" s="60"/>
      <c r="V39" s="60"/>
      <c r="W39" s="60">
        <v>10458978</v>
      </c>
      <c r="X39" s="60">
        <v>46557000</v>
      </c>
      <c r="Y39" s="60">
        <v>-36098022</v>
      </c>
      <c r="Z39" s="140">
        <v>-77.54</v>
      </c>
      <c r="AA39" s="155">
        <v>104273183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31244</v>
      </c>
      <c r="H42" s="100">
        <f t="shared" si="8"/>
        <v>63969</v>
      </c>
      <c r="I42" s="100">
        <f t="shared" si="8"/>
        <v>1959295</v>
      </c>
      <c r="J42" s="100">
        <f t="shared" si="8"/>
        <v>2054508</v>
      </c>
      <c r="K42" s="100">
        <f t="shared" si="8"/>
        <v>898470</v>
      </c>
      <c r="L42" s="100">
        <f t="shared" si="8"/>
        <v>587450</v>
      </c>
      <c r="M42" s="100">
        <f t="shared" si="8"/>
        <v>1329981</v>
      </c>
      <c r="N42" s="100">
        <f t="shared" si="8"/>
        <v>2815901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4870409</v>
      </c>
      <c r="X42" s="100">
        <f t="shared" si="8"/>
        <v>0</v>
      </c>
      <c r="Y42" s="100">
        <f t="shared" si="8"/>
        <v>4870409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31244</v>
      </c>
      <c r="H46" s="60">
        <v>63969</v>
      </c>
      <c r="I46" s="60">
        <v>1959295</v>
      </c>
      <c r="J46" s="60">
        <v>2054508</v>
      </c>
      <c r="K46" s="60">
        <v>898470</v>
      </c>
      <c r="L46" s="60">
        <v>587450</v>
      </c>
      <c r="M46" s="60">
        <v>1329981</v>
      </c>
      <c r="N46" s="60">
        <v>2815901</v>
      </c>
      <c r="O46" s="60"/>
      <c r="P46" s="60"/>
      <c r="Q46" s="60"/>
      <c r="R46" s="60"/>
      <c r="S46" s="60"/>
      <c r="T46" s="60"/>
      <c r="U46" s="60"/>
      <c r="V46" s="60"/>
      <c r="W46" s="60">
        <v>4870409</v>
      </c>
      <c r="X46" s="60"/>
      <c r="Y46" s="60">
        <v>4870409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126377327</v>
      </c>
      <c r="D48" s="168">
        <f>+D28+D32+D38+D42+D47</f>
        <v>0</v>
      </c>
      <c r="E48" s="169">
        <f t="shared" si="9"/>
        <v>219189069</v>
      </c>
      <c r="F48" s="73">
        <f t="shared" si="9"/>
        <v>219189069</v>
      </c>
      <c r="G48" s="73">
        <f t="shared" si="9"/>
        <v>5105274</v>
      </c>
      <c r="H48" s="73">
        <f t="shared" si="9"/>
        <v>10001567</v>
      </c>
      <c r="I48" s="73">
        <f t="shared" si="9"/>
        <v>10821572</v>
      </c>
      <c r="J48" s="73">
        <f t="shared" si="9"/>
        <v>25928413</v>
      </c>
      <c r="K48" s="73">
        <f t="shared" si="9"/>
        <v>8023286</v>
      </c>
      <c r="L48" s="73">
        <f t="shared" si="9"/>
        <v>8427871</v>
      </c>
      <c r="M48" s="73">
        <f t="shared" si="9"/>
        <v>9467490</v>
      </c>
      <c r="N48" s="73">
        <f t="shared" si="9"/>
        <v>25918647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51847060</v>
      </c>
      <c r="X48" s="73">
        <f t="shared" si="9"/>
        <v>102651000</v>
      </c>
      <c r="Y48" s="73">
        <f t="shared" si="9"/>
        <v>-50803940</v>
      </c>
      <c r="Z48" s="170">
        <f>+IF(X48&lt;&gt;0,+(Y48/X48)*100,0)</f>
        <v>-49.491909479693334</v>
      </c>
      <c r="AA48" s="168">
        <f>+AA28+AA32+AA38+AA42+AA47</f>
        <v>219189069</v>
      </c>
    </row>
    <row r="49" spans="1:27" ht="12.75">
      <c r="A49" s="148" t="s">
        <v>49</v>
      </c>
      <c r="B49" s="149"/>
      <c r="C49" s="171">
        <f aca="true" t="shared" si="10" ref="C49:Y49">+C25-C48</f>
        <v>9732592</v>
      </c>
      <c r="D49" s="171">
        <f>+D25-D48</f>
        <v>0</v>
      </c>
      <c r="E49" s="172">
        <f t="shared" si="10"/>
        <v>-5242190</v>
      </c>
      <c r="F49" s="173">
        <f t="shared" si="10"/>
        <v>-5242190</v>
      </c>
      <c r="G49" s="173">
        <f t="shared" si="10"/>
        <v>41800334</v>
      </c>
      <c r="H49" s="173">
        <f t="shared" si="10"/>
        <v>-2080334</v>
      </c>
      <c r="I49" s="173">
        <f t="shared" si="10"/>
        <v>-8365858</v>
      </c>
      <c r="J49" s="173">
        <f t="shared" si="10"/>
        <v>31354142</v>
      </c>
      <c r="K49" s="173">
        <f t="shared" si="10"/>
        <v>-5964211</v>
      </c>
      <c r="L49" s="173">
        <f t="shared" si="10"/>
        <v>1232819</v>
      </c>
      <c r="M49" s="173">
        <f t="shared" si="10"/>
        <v>27049477</v>
      </c>
      <c r="N49" s="173">
        <f t="shared" si="10"/>
        <v>22318085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53672227</v>
      </c>
      <c r="X49" s="173">
        <f>IF(F25=F48,0,X25-X48)</f>
        <v>1862994</v>
      </c>
      <c r="Y49" s="173">
        <f t="shared" si="10"/>
        <v>51809233</v>
      </c>
      <c r="Z49" s="174">
        <f>+IF(X49&lt;&gt;0,+(Y49/X49)*100,0)</f>
        <v>2780.966175951184</v>
      </c>
      <c r="AA49" s="171">
        <f>+AA25-AA48</f>
        <v>-5242190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14853721</v>
      </c>
      <c r="D5" s="155">
        <v>0</v>
      </c>
      <c r="E5" s="156">
        <v>17976947</v>
      </c>
      <c r="F5" s="60">
        <v>17976947</v>
      </c>
      <c r="G5" s="60">
        <v>880137</v>
      </c>
      <c r="H5" s="60">
        <v>1496751</v>
      </c>
      <c r="I5" s="60">
        <v>1611758</v>
      </c>
      <c r="J5" s="60">
        <v>3988646</v>
      </c>
      <c r="K5" s="60">
        <v>1587207</v>
      </c>
      <c r="L5" s="60">
        <v>1589557</v>
      </c>
      <c r="M5" s="60">
        <v>1586600</v>
      </c>
      <c r="N5" s="60">
        <v>4763364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8752010</v>
      </c>
      <c r="X5" s="60">
        <v>8988000</v>
      </c>
      <c r="Y5" s="60">
        <v>-235990</v>
      </c>
      <c r="Z5" s="140">
        <v>-2.63</v>
      </c>
      <c r="AA5" s="155">
        <v>17976947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86063</v>
      </c>
      <c r="H10" s="54">
        <v>86079</v>
      </c>
      <c r="I10" s="54">
        <v>86079</v>
      </c>
      <c r="J10" s="54">
        <v>258221</v>
      </c>
      <c r="K10" s="54">
        <v>86249</v>
      </c>
      <c r="L10" s="54">
        <v>85820</v>
      </c>
      <c r="M10" s="54">
        <v>85974</v>
      </c>
      <c r="N10" s="54">
        <v>258043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516264</v>
      </c>
      <c r="X10" s="54">
        <v>585480</v>
      </c>
      <c r="Y10" s="54">
        <v>-69216</v>
      </c>
      <c r="Z10" s="184">
        <v>-11.82</v>
      </c>
      <c r="AA10" s="130">
        <v>0</v>
      </c>
    </row>
    <row r="11" spans="1:27" ht="12.75">
      <c r="A11" s="183" t="s">
        <v>107</v>
      </c>
      <c r="B11" s="185"/>
      <c r="C11" s="155">
        <v>996714</v>
      </c>
      <c r="D11" s="155">
        <v>0</v>
      </c>
      <c r="E11" s="156">
        <v>1170944</v>
      </c>
      <c r="F11" s="60">
        <v>1170944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1170944</v>
      </c>
    </row>
    <row r="12" spans="1:27" ht="12.75">
      <c r="A12" s="183" t="s">
        <v>108</v>
      </c>
      <c r="B12" s="185"/>
      <c r="C12" s="155">
        <v>94422</v>
      </c>
      <c r="D12" s="155">
        <v>0</v>
      </c>
      <c r="E12" s="156">
        <v>234625</v>
      </c>
      <c r="F12" s="60">
        <v>234625</v>
      </c>
      <c r="G12" s="60">
        <v>7470</v>
      </c>
      <c r="H12" s="60">
        <v>5634</v>
      </c>
      <c r="I12" s="60">
        <v>6634</v>
      </c>
      <c r="J12" s="60">
        <v>19738</v>
      </c>
      <c r="K12" s="60">
        <v>2776</v>
      </c>
      <c r="L12" s="60">
        <v>2708</v>
      </c>
      <c r="M12" s="60">
        <v>1600</v>
      </c>
      <c r="N12" s="60">
        <v>7084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26822</v>
      </c>
      <c r="X12" s="60">
        <v>117498</v>
      </c>
      <c r="Y12" s="60">
        <v>-90676</v>
      </c>
      <c r="Z12" s="140">
        <v>-77.17</v>
      </c>
      <c r="AA12" s="155">
        <v>234625</v>
      </c>
    </row>
    <row r="13" spans="1:27" ht="12.75">
      <c r="A13" s="181" t="s">
        <v>109</v>
      </c>
      <c r="B13" s="185"/>
      <c r="C13" s="155">
        <v>4248771</v>
      </c>
      <c r="D13" s="155">
        <v>0</v>
      </c>
      <c r="E13" s="156">
        <v>4236527</v>
      </c>
      <c r="F13" s="60">
        <v>4236527</v>
      </c>
      <c r="G13" s="60">
        <v>388139</v>
      </c>
      <c r="H13" s="60">
        <v>318540</v>
      </c>
      <c r="I13" s="60">
        <v>14287</v>
      </c>
      <c r="J13" s="60">
        <v>720966</v>
      </c>
      <c r="K13" s="60">
        <v>22974</v>
      </c>
      <c r="L13" s="60">
        <v>19425</v>
      </c>
      <c r="M13" s="60">
        <v>87782</v>
      </c>
      <c r="N13" s="60">
        <v>130181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851147</v>
      </c>
      <c r="X13" s="60"/>
      <c r="Y13" s="60">
        <v>851147</v>
      </c>
      <c r="Z13" s="140">
        <v>0</v>
      </c>
      <c r="AA13" s="155">
        <v>4236527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1881392</v>
      </c>
      <c r="D16" s="155">
        <v>0</v>
      </c>
      <c r="E16" s="156">
        <v>391031</v>
      </c>
      <c r="F16" s="60">
        <v>391031</v>
      </c>
      <c r="G16" s="60">
        <v>13274</v>
      </c>
      <c r="H16" s="60">
        <v>6651</v>
      </c>
      <c r="I16" s="60">
        <v>12970</v>
      </c>
      <c r="J16" s="60">
        <v>32895</v>
      </c>
      <c r="K16" s="60">
        <v>8755</v>
      </c>
      <c r="L16" s="60">
        <v>9300</v>
      </c>
      <c r="M16" s="60">
        <v>3899</v>
      </c>
      <c r="N16" s="60">
        <v>21954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54849</v>
      </c>
      <c r="X16" s="60">
        <v>195996</v>
      </c>
      <c r="Y16" s="60">
        <v>-141147</v>
      </c>
      <c r="Z16" s="140">
        <v>-72.02</v>
      </c>
      <c r="AA16" s="155">
        <v>391031</v>
      </c>
    </row>
    <row r="17" spans="1:27" ht="12.75">
      <c r="A17" s="181" t="s">
        <v>113</v>
      </c>
      <c r="B17" s="185"/>
      <c r="C17" s="155">
        <v>2192411</v>
      </c>
      <c r="D17" s="155">
        <v>0</v>
      </c>
      <c r="E17" s="156">
        <v>0</v>
      </c>
      <c r="F17" s="60">
        <v>0</v>
      </c>
      <c r="G17" s="60">
        <v>44767</v>
      </c>
      <c r="H17" s="60">
        <v>33869</v>
      </c>
      <c r="I17" s="60">
        <v>33748</v>
      </c>
      <c r="J17" s="60">
        <v>112384</v>
      </c>
      <c r="K17" s="60">
        <v>33957</v>
      </c>
      <c r="L17" s="60">
        <v>34461</v>
      </c>
      <c r="M17" s="60">
        <v>28313</v>
      </c>
      <c r="N17" s="60">
        <v>96731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209115</v>
      </c>
      <c r="X17" s="60">
        <v>2232000</v>
      </c>
      <c r="Y17" s="60">
        <v>-2022885</v>
      </c>
      <c r="Z17" s="140">
        <v>-90.63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97158</v>
      </c>
      <c r="H18" s="60">
        <v>3799864</v>
      </c>
      <c r="I18" s="60">
        <v>81611</v>
      </c>
      <c r="J18" s="60">
        <v>3978633</v>
      </c>
      <c r="K18" s="60">
        <v>146075</v>
      </c>
      <c r="L18" s="60">
        <v>2811455</v>
      </c>
      <c r="M18" s="60">
        <v>498750</v>
      </c>
      <c r="N18" s="60">
        <v>3456280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7434913</v>
      </c>
      <c r="X18" s="60"/>
      <c r="Y18" s="60">
        <v>7434913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104983218</v>
      </c>
      <c r="D19" s="155">
        <v>0</v>
      </c>
      <c r="E19" s="156">
        <v>87056320</v>
      </c>
      <c r="F19" s="60">
        <v>87056320</v>
      </c>
      <c r="G19" s="60">
        <v>34314348</v>
      </c>
      <c r="H19" s="60">
        <v>2160435</v>
      </c>
      <c r="I19" s="60">
        <v>0</v>
      </c>
      <c r="J19" s="60">
        <v>36474783</v>
      </c>
      <c r="K19" s="60">
        <v>-826</v>
      </c>
      <c r="L19" s="60">
        <v>816486</v>
      </c>
      <c r="M19" s="60">
        <v>27561909</v>
      </c>
      <c r="N19" s="60">
        <v>28377569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64852352</v>
      </c>
      <c r="X19" s="60">
        <v>42621498</v>
      </c>
      <c r="Y19" s="60">
        <v>22230854</v>
      </c>
      <c r="Z19" s="140">
        <v>52.16</v>
      </c>
      <c r="AA19" s="155">
        <v>87056320</v>
      </c>
    </row>
    <row r="20" spans="1:27" ht="12.75">
      <c r="A20" s="181" t="s">
        <v>35</v>
      </c>
      <c r="B20" s="185"/>
      <c r="C20" s="155">
        <v>2279390</v>
      </c>
      <c r="D20" s="155">
        <v>0</v>
      </c>
      <c r="E20" s="156">
        <v>81480485</v>
      </c>
      <c r="F20" s="54">
        <v>81480485</v>
      </c>
      <c r="G20" s="54">
        <v>74252</v>
      </c>
      <c r="H20" s="54">
        <v>13410</v>
      </c>
      <c r="I20" s="54">
        <v>608627</v>
      </c>
      <c r="J20" s="54">
        <v>696289</v>
      </c>
      <c r="K20" s="54">
        <v>171908</v>
      </c>
      <c r="L20" s="54">
        <v>57222</v>
      </c>
      <c r="M20" s="54">
        <v>57440</v>
      </c>
      <c r="N20" s="54">
        <v>286570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982859</v>
      </c>
      <c r="X20" s="54">
        <v>47784996</v>
      </c>
      <c r="Y20" s="54">
        <v>-46802137</v>
      </c>
      <c r="Z20" s="184">
        <v>-97.94</v>
      </c>
      <c r="AA20" s="130">
        <v>81480485</v>
      </c>
    </row>
    <row r="21" spans="1:27" ht="12.75">
      <c r="A21" s="181" t="s">
        <v>115</v>
      </c>
      <c r="B21" s="185"/>
      <c r="C21" s="155">
        <v>4579880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136109919</v>
      </c>
      <c r="D22" s="188">
        <f>SUM(D5:D21)</f>
        <v>0</v>
      </c>
      <c r="E22" s="189">
        <f t="shared" si="0"/>
        <v>192546879</v>
      </c>
      <c r="F22" s="190">
        <f t="shared" si="0"/>
        <v>192546879</v>
      </c>
      <c r="G22" s="190">
        <f t="shared" si="0"/>
        <v>35905608</v>
      </c>
      <c r="H22" s="190">
        <f t="shared" si="0"/>
        <v>7921233</v>
      </c>
      <c r="I22" s="190">
        <f t="shared" si="0"/>
        <v>2455714</v>
      </c>
      <c r="J22" s="190">
        <f t="shared" si="0"/>
        <v>46282555</v>
      </c>
      <c r="K22" s="190">
        <f t="shared" si="0"/>
        <v>2059075</v>
      </c>
      <c r="L22" s="190">
        <f t="shared" si="0"/>
        <v>5426434</v>
      </c>
      <c r="M22" s="190">
        <f t="shared" si="0"/>
        <v>29912267</v>
      </c>
      <c r="N22" s="190">
        <f t="shared" si="0"/>
        <v>37397776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83680331</v>
      </c>
      <c r="X22" s="190">
        <f t="shared" si="0"/>
        <v>102525468</v>
      </c>
      <c r="Y22" s="190">
        <f t="shared" si="0"/>
        <v>-18845137</v>
      </c>
      <c r="Z22" s="191">
        <f>+IF(X22&lt;&gt;0,+(Y22/X22)*100,0)</f>
        <v>-18.380932433295502</v>
      </c>
      <c r="AA22" s="188">
        <f>SUM(AA5:AA21)</f>
        <v>192546879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35213664</v>
      </c>
      <c r="D25" s="155">
        <v>0</v>
      </c>
      <c r="E25" s="156">
        <v>38421652</v>
      </c>
      <c r="F25" s="60">
        <v>38421652</v>
      </c>
      <c r="G25" s="60">
        <v>2241046</v>
      </c>
      <c r="H25" s="60">
        <v>2413334</v>
      </c>
      <c r="I25" s="60">
        <v>4632496</v>
      </c>
      <c r="J25" s="60">
        <v>9286876</v>
      </c>
      <c r="K25" s="60">
        <v>2344035</v>
      </c>
      <c r="L25" s="60">
        <v>2225859</v>
      </c>
      <c r="M25" s="60">
        <v>2560847</v>
      </c>
      <c r="N25" s="60">
        <v>7130741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16417617</v>
      </c>
      <c r="X25" s="60">
        <v>19047996</v>
      </c>
      <c r="Y25" s="60">
        <v>-2630379</v>
      </c>
      <c r="Z25" s="140">
        <v>-13.81</v>
      </c>
      <c r="AA25" s="155">
        <v>38421652</v>
      </c>
    </row>
    <row r="26" spans="1:27" ht="12.75">
      <c r="A26" s="183" t="s">
        <v>38</v>
      </c>
      <c r="B26" s="182"/>
      <c r="C26" s="155">
        <v>8860902</v>
      </c>
      <c r="D26" s="155">
        <v>0</v>
      </c>
      <c r="E26" s="156">
        <v>9332378</v>
      </c>
      <c r="F26" s="60">
        <v>9332378</v>
      </c>
      <c r="G26" s="60">
        <v>735831</v>
      </c>
      <c r="H26" s="60">
        <v>735831</v>
      </c>
      <c r="I26" s="60">
        <v>1458954</v>
      </c>
      <c r="J26" s="60">
        <v>2930616</v>
      </c>
      <c r="K26" s="60">
        <v>749878</v>
      </c>
      <c r="L26" s="60">
        <v>745124</v>
      </c>
      <c r="M26" s="60">
        <v>1582771</v>
      </c>
      <c r="N26" s="60">
        <v>3077773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6008389</v>
      </c>
      <c r="X26" s="60">
        <v>4665996</v>
      </c>
      <c r="Y26" s="60">
        <v>1342393</v>
      </c>
      <c r="Z26" s="140">
        <v>28.77</v>
      </c>
      <c r="AA26" s="155">
        <v>9332378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26026698</v>
      </c>
      <c r="D28" s="155">
        <v>0</v>
      </c>
      <c r="E28" s="156">
        <v>22600000</v>
      </c>
      <c r="F28" s="60">
        <v>22600000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9000000</v>
      </c>
      <c r="Y28" s="60">
        <v>-9000000</v>
      </c>
      <c r="Z28" s="140">
        <v>-100</v>
      </c>
      <c r="AA28" s="155">
        <v>22600000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2592</v>
      </c>
      <c r="I29" s="60">
        <v>439359</v>
      </c>
      <c r="J29" s="60">
        <v>441951</v>
      </c>
      <c r="K29" s="60">
        <v>386425</v>
      </c>
      <c r="L29" s="60">
        <v>284388</v>
      </c>
      <c r="M29" s="60">
        <v>1040647</v>
      </c>
      <c r="N29" s="60">
        <v>1711460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2153411</v>
      </c>
      <c r="X29" s="60">
        <v>4062996</v>
      </c>
      <c r="Y29" s="60">
        <v>-1909585</v>
      </c>
      <c r="Z29" s="140">
        <v>-47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77600000</v>
      </c>
      <c r="F30" s="60">
        <v>77600000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77600000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507350</v>
      </c>
      <c r="F31" s="60">
        <v>507350</v>
      </c>
      <c r="G31" s="60">
        <v>1021</v>
      </c>
      <c r="H31" s="60">
        <v>15810</v>
      </c>
      <c r="I31" s="60">
        <v>4548</v>
      </c>
      <c r="J31" s="60">
        <v>21379</v>
      </c>
      <c r="K31" s="60">
        <v>17755</v>
      </c>
      <c r="L31" s="60">
        <v>2274</v>
      </c>
      <c r="M31" s="60">
        <v>1042</v>
      </c>
      <c r="N31" s="60">
        <v>21071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42450</v>
      </c>
      <c r="X31" s="60">
        <v>3493998</v>
      </c>
      <c r="Y31" s="60">
        <v>-3451548</v>
      </c>
      <c r="Z31" s="140">
        <v>-98.79</v>
      </c>
      <c r="AA31" s="155">
        <v>507350</v>
      </c>
    </row>
    <row r="32" spans="1:27" ht="12.75">
      <c r="A32" s="183" t="s">
        <v>121</v>
      </c>
      <c r="B32" s="182"/>
      <c r="C32" s="155">
        <v>6730010</v>
      </c>
      <c r="D32" s="155">
        <v>0</v>
      </c>
      <c r="E32" s="156">
        <v>51857916</v>
      </c>
      <c r="F32" s="60">
        <v>51857916</v>
      </c>
      <c r="G32" s="60">
        <v>1011664</v>
      </c>
      <c r="H32" s="60">
        <v>4736152</v>
      </c>
      <c r="I32" s="60">
        <v>2060348</v>
      </c>
      <c r="J32" s="60">
        <v>7808164</v>
      </c>
      <c r="K32" s="60">
        <v>3117853</v>
      </c>
      <c r="L32" s="60">
        <v>3327524</v>
      </c>
      <c r="M32" s="60">
        <v>2295618</v>
      </c>
      <c r="N32" s="60">
        <v>8740995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16549159</v>
      </c>
      <c r="X32" s="60">
        <v>5279496</v>
      </c>
      <c r="Y32" s="60">
        <v>11269663</v>
      </c>
      <c r="Z32" s="140">
        <v>213.46</v>
      </c>
      <c r="AA32" s="155">
        <v>51857916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6173861</v>
      </c>
      <c r="F33" s="60">
        <v>6173861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6173861</v>
      </c>
    </row>
    <row r="34" spans="1:27" ht="12.75">
      <c r="A34" s="183" t="s">
        <v>43</v>
      </c>
      <c r="B34" s="182"/>
      <c r="C34" s="155">
        <v>49546053</v>
      </c>
      <c r="D34" s="155">
        <v>0</v>
      </c>
      <c r="E34" s="156">
        <v>12695912</v>
      </c>
      <c r="F34" s="60">
        <v>12695912</v>
      </c>
      <c r="G34" s="60">
        <v>1205922</v>
      </c>
      <c r="H34" s="60">
        <v>2116406</v>
      </c>
      <c r="I34" s="60">
        <v>2242974</v>
      </c>
      <c r="J34" s="60">
        <v>5565302</v>
      </c>
      <c r="K34" s="60">
        <v>1407340</v>
      </c>
      <c r="L34" s="60">
        <v>1806878</v>
      </c>
      <c r="M34" s="60">
        <v>1986565</v>
      </c>
      <c r="N34" s="60">
        <v>5200783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10766085</v>
      </c>
      <c r="X34" s="60">
        <v>21185496</v>
      </c>
      <c r="Y34" s="60">
        <v>-10419411</v>
      </c>
      <c r="Z34" s="140">
        <v>-49.18</v>
      </c>
      <c r="AA34" s="155">
        <v>12695912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-90210</v>
      </c>
      <c r="H35" s="60">
        <v>-18558</v>
      </c>
      <c r="I35" s="60">
        <v>-17107</v>
      </c>
      <c r="J35" s="60">
        <v>-125875</v>
      </c>
      <c r="K35" s="60">
        <v>0</v>
      </c>
      <c r="L35" s="60">
        <v>35824</v>
      </c>
      <c r="M35" s="60">
        <v>0</v>
      </c>
      <c r="N35" s="60">
        <v>35824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-90051</v>
      </c>
      <c r="X35" s="60"/>
      <c r="Y35" s="60">
        <v>-90051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126377327</v>
      </c>
      <c r="D36" s="188">
        <f>SUM(D25:D35)</f>
        <v>0</v>
      </c>
      <c r="E36" s="189">
        <f t="shared" si="1"/>
        <v>219189069</v>
      </c>
      <c r="F36" s="190">
        <f t="shared" si="1"/>
        <v>219189069</v>
      </c>
      <c r="G36" s="190">
        <f t="shared" si="1"/>
        <v>5105274</v>
      </c>
      <c r="H36" s="190">
        <f t="shared" si="1"/>
        <v>10001567</v>
      </c>
      <c r="I36" s="190">
        <f t="shared" si="1"/>
        <v>10821572</v>
      </c>
      <c r="J36" s="190">
        <f t="shared" si="1"/>
        <v>25928413</v>
      </c>
      <c r="K36" s="190">
        <f t="shared" si="1"/>
        <v>8023286</v>
      </c>
      <c r="L36" s="190">
        <f t="shared" si="1"/>
        <v>8427871</v>
      </c>
      <c r="M36" s="190">
        <f t="shared" si="1"/>
        <v>9467490</v>
      </c>
      <c r="N36" s="190">
        <f t="shared" si="1"/>
        <v>25918647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51847060</v>
      </c>
      <c r="X36" s="190">
        <f t="shared" si="1"/>
        <v>66735978</v>
      </c>
      <c r="Y36" s="190">
        <f t="shared" si="1"/>
        <v>-14888918</v>
      </c>
      <c r="Z36" s="191">
        <f>+IF(X36&lt;&gt;0,+(Y36/X36)*100,0)</f>
        <v>-22.310181773315737</v>
      </c>
      <c r="AA36" s="188">
        <f>SUM(AA25:AA35)</f>
        <v>219189069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9732592</v>
      </c>
      <c r="D38" s="199">
        <f>+D22-D36</f>
        <v>0</v>
      </c>
      <c r="E38" s="200">
        <f t="shared" si="2"/>
        <v>-26642190</v>
      </c>
      <c r="F38" s="106">
        <f t="shared" si="2"/>
        <v>-26642190</v>
      </c>
      <c r="G38" s="106">
        <f t="shared" si="2"/>
        <v>30800334</v>
      </c>
      <c r="H38" s="106">
        <f t="shared" si="2"/>
        <v>-2080334</v>
      </c>
      <c r="I38" s="106">
        <f t="shared" si="2"/>
        <v>-8365858</v>
      </c>
      <c r="J38" s="106">
        <f t="shared" si="2"/>
        <v>20354142</v>
      </c>
      <c r="K38" s="106">
        <f t="shared" si="2"/>
        <v>-5964211</v>
      </c>
      <c r="L38" s="106">
        <f t="shared" si="2"/>
        <v>-3001437</v>
      </c>
      <c r="M38" s="106">
        <f t="shared" si="2"/>
        <v>20444777</v>
      </c>
      <c r="N38" s="106">
        <f t="shared" si="2"/>
        <v>11479129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31833271</v>
      </c>
      <c r="X38" s="106">
        <f>IF(F22=F36,0,X22-X36)</f>
        <v>35789490</v>
      </c>
      <c r="Y38" s="106">
        <f t="shared" si="2"/>
        <v>-3956219</v>
      </c>
      <c r="Z38" s="201">
        <f>+IF(X38&lt;&gt;0,+(Y38/X38)*100,0)</f>
        <v>-11.054136284143754</v>
      </c>
      <c r="AA38" s="199">
        <f>+AA22-AA36</f>
        <v>-26642190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21400000</v>
      </c>
      <c r="F39" s="60">
        <v>21400000</v>
      </c>
      <c r="G39" s="60">
        <v>11000000</v>
      </c>
      <c r="H39" s="60">
        <v>0</v>
      </c>
      <c r="I39" s="60">
        <v>0</v>
      </c>
      <c r="J39" s="60">
        <v>11000000</v>
      </c>
      <c r="K39" s="60">
        <v>0</v>
      </c>
      <c r="L39" s="60">
        <v>4234256</v>
      </c>
      <c r="M39" s="60">
        <v>6604700</v>
      </c>
      <c r="N39" s="60">
        <v>10838956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21838956</v>
      </c>
      <c r="X39" s="60">
        <v>10699998</v>
      </c>
      <c r="Y39" s="60">
        <v>11138958</v>
      </c>
      <c r="Z39" s="140">
        <v>104.1</v>
      </c>
      <c r="AA39" s="155">
        <v>21400000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9732592</v>
      </c>
      <c r="D42" s="206">
        <f>SUM(D38:D41)</f>
        <v>0</v>
      </c>
      <c r="E42" s="207">
        <f t="shared" si="3"/>
        <v>-5242190</v>
      </c>
      <c r="F42" s="88">
        <f t="shared" si="3"/>
        <v>-5242190</v>
      </c>
      <c r="G42" s="88">
        <f t="shared" si="3"/>
        <v>41800334</v>
      </c>
      <c r="H42" s="88">
        <f t="shared" si="3"/>
        <v>-2080334</v>
      </c>
      <c r="I42" s="88">
        <f t="shared" si="3"/>
        <v>-8365858</v>
      </c>
      <c r="J42" s="88">
        <f t="shared" si="3"/>
        <v>31354142</v>
      </c>
      <c r="K42" s="88">
        <f t="shared" si="3"/>
        <v>-5964211</v>
      </c>
      <c r="L42" s="88">
        <f t="shared" si="3"/>
        <v>1232819</v>
      </c>
      <c r="M42" s="88">
        <f t="shared" si="3"/>
        <v>27049477</v>
      </c>
      <c r="N42" s="88">
        <f t="shared" si="3"/>
        <v>22318085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53672227</v>
      </c>
      <c r="X42" s="88">
        <f t="shared" si="3"/>
        <v>46489488</v>
      </c>
      <c r="Y42" s="88">
        <f t="shared" si="3"/>
        <v>7182739</v>
      </c>
      <c r="Z42" s="208">
        <f>+IF(X42&lt;&gt;0,+(Y42/X42)*100,0)</f>
        <v>15.450243289407705</v>
      </c>
      <c r="AA42" s="206">
        <f>SUM(AA38:AA41)</f>
        <v>-5242190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9732592</v>
      </c>
      <c r="D44" s="210">
        <f>+D42-D43</f>
        <v>0</v>
      </c>
      <c r="E44" s="211">
        <f t="shared" si="4"/>
        <v>-5242190</v>
      </c>
      <c r="F44" s="77">
        <f t="shared" si="4"/>
        <v>-5242190</v>
      </c>
      <c r="G44" s="77">
        <f t="shared" si="4"/>
        <v>41800334</v>
      </c>
      <c r="H44" s="77">
        <f t="shared" si="4"/>
        <v>-2080334</v>
      </c>
      <c r="I44" s="77">
        <f t="shared" si="4"/>
        <v>-8365858</v>
      </c>
      <c r="J44" s="77">
        <f t="shared" si="4"/>
        <v>31354142</v>
      </c>
      <c r="K44" s="77">
        <f t="shared" si="4"/>
        <v>-5964211</v>
      </c>
      <c r="L44" s="77">
        <f t="shared" si="4"/>
        <v>1232819</v>
      </c>
      <c r="M44" s="77">
        <f t="shared" si="4"/>
        <v>27049477</v>
      </c>
      <c r="N44" s="77">
        <f t="shared" si="4"/>
        <v>22318085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53672227</v>
      </c>
      <c r="X44" s="77">
        <f t="shared" si="4"/>
        <v>46489488</v>
      </c>
      <c r="Y44" s="77">
        <f t="shared" si="4"/>
        <v>7182739</v>
      </c>
      <c r="Z44" s="212">
        <f>+IF(X44&lt;&gt;0,+(Y44/X44)*100,0)</f>
        <v>15.450243289407705</v>
      </c>
      <c r="AA44" s="210">
        <f>+AA42-AA43</f>
        <v>-5242190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9732592</v>
      </c>
      <c r="D46" s="206">
        <f>SUM(D44:D45)</f>
        <v>0</v>
      </c>
      <c r="E46" s="207">
        <f t="shared" si="5"/>
        <v>-5242190</v>
      </c>
      <c r="F46" s="88">
        <f t="shared" si="5"/>
        <v>-5242190</v>
      </c>
      <c r="G46" s="88">
        <f t="shared" si="5"/>
        <v>41800334</v>
      </c>
      <c r="H46" s="88">
        <f t="shared" si="5"/>
        <v>-2080334</v>
      </c>
      <c r="I46" s="88">
        <f t="shared" si="5"/>
        <v>-8365858</v>
      </c>
      <c r="J46" s="88">
        <f t="shared" si="5"/>
        <v>31354142</v>
      </c>
      <c r="K46" s="88">
        <f t="shared" si="5"/>
        <v>-5964211</v>
      </c>
      <c r="L46" s="88">
        <f t="shared" si="5"/>
        <v>1232819</v>
      </c>
      <c r="M46" s="88">
        <f t="shared" si="5"/>
        <v>27049477</v>
      </c>
      <c r="N46" s="88">
        <f t="shared" si="5"/>
        <v>22318085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53672227</v>
      </c>
      <c r="X46" s="88">
        <f t="shared" si="5"/>
        <v>46489488</v>
      </c>
      <c r="Y46" s="88">
        <f t="shared" si="5"/>
        <v>7182739</v>
      </c>
      <c r="Z46" s="208">
        <f>+IF(X46&lt;&gt;0,+(Y46/X46)*100,0)</f>
        <v>15.450243289407705</v>
      </c>
      <c r="AA46" s="206">
        <f>SUM(AA44:AA45)</f>
        <v>-5242190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9732592</v>
      </c>
      <c r="D48" s="217">
        <f>SUM(D46:D47)</f>
        <v>0</v>
      </c>
      <c r="E48" s="218">
        <f t="shared" si="6"/>
        <v>-5242190</v>
      </c>
      <c r="F48" s="219">
        <f t="shared" si="6"/>
        <v>-5242190</v>
      </c>
      <c r="G48" s="219">
        <f t="shared" si="6"/>
        <v>41800334</v>
      </c>
      <c r="H48" s="220">
        <f t="shared" si="6"/>
        <v>-2080334</v>
      </c>
      <c r="I48" s="220">
        <f t="shared" si="6"/>
        <v>-8365858</v>
      </c>
      <c r="J48" s="220">
        <f t="shared" si="6"/>
        <v>31354142</v>
      </c>
      <c r="K48" s="220">
        <f t="shared" si="6"/>
        <v>-5964211</v>
      </c>
      <c r="L48" s="220">
        <f t="shared" si="6"/>
        <v>1232819</v>
      </c>
      <c r="M48" s="219">
        <f t="shared" si="6"/>
        <v>27049477</v>
      </c>
      <c r="N48" s="219">
        <f t="shared" si="6"/>
        <v>22318085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53672227</v>
      </c>
      <c r="X48" s="220">
        <f t="shared" si="6"/>
        <v>46489488</v>
      </c>
      <c r="Y48" s="220">
        <f t="shared" si="6"/>
        <v>7182739</v>
      </c>
      <c r="Z48" s="221">
        <f>+IF(X48&lt;&gt;0,+(Y48/X48)*100,0)</f>
        <v>15.450243289407705</v>
      </c>
      <c r="AA48" s="222">
        <f>SUM(AA46:AA47)</f>
        <v>-5242190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323108</v>
      </c>
      <c r="D5" s="153">
        <f>SUM(D6:D8)</f>
        <v>0</v>
      </c>
      <c r="E5" s="154">
        <f t="shared" si="0"/>
        <v>1252256</v>
      </c>
      <c r="F5" s="100">
        <f t="shared" si="0"/>
        <v>1252256</v>
      </c>
      <c r="G5" s="100">
        <f t="shared" si="0"/>
        <v>590620</v>
      </c>
      <c r="H5" s="100">
        <f t="shared" si="0"/>
        <v>500000</v>
      </c>
      <c r="I5" s="100">
        <f t="shared" si="0"/>
        <v>248467</v>
      </c>
      <c r="J5" s="100">
        <f t="shared" si="0"/>
        <v>1339087</v>
      </c>
      <c r="K5" s="100">
        <f t="shared" si="0"/>
        <v>0</v>
      </c>
      <c r="L5" s="100">
        <f t="shared" si="0"/>
        <v>0</v>
      </c>
      <c r="M5" s="100">
        <f t="shared" si="0"/>
        <v>372701</v>
      </c>
      <c r="N5" s="100">
        <f t="shared" si="0"/>
        <v>372701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1711788</v>
      </c>
      <c r="X5" s="100">
        <f t="shared" si="0"/>
        <v>625998</v>
      </c>
      <c r="Y5" s="100">
        <f t="shared" si="0"/>
        <v>1085790</v>
      </c>
      <c r="Z5" s="137">
        <f>+IF(X5&lt;&gt;0,+(Y5/X5)*100,0)</f>
        <v>173.4494359406899</v>
      </c>
      <c r="AA5" s="153">
        <f>SUM(AA6:AA8)</f>
        <v>1252256</v>
      </c>
    </row>
    <row r="6" spans="1:27" ht="12.75">
      <c r="A6" s="138" t="s">
        <v>75</v>
      </c>
      <c r="B6" s="136"/>
      <c r="C6" s="155"/>
      <c r="D6" s="155"/>
      <c r="E6" s="156">
        <v>900000</v>
      </c>
      <c r="F6" s="60">
        <v>900000</v>
      </c>
      <c r="G6" s="60">
        <v>590620</v>
      </c>
      <c r="H6" s="60"/>
      <c r="I6" s="60"/>
      <c r="J6" s="60">
        <v>590620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590620</v>
      </c>
      <c r="X6" s="60">
        <v>450000</v>
      </c>
      <c r="Y6" s="60">
        <v>140620</v>
      </c>
      <c r="Z6" s="140">
        <v>31.25</v>
      </c>
      <c r="AA6" s="62">
        <v>900000</v>
      </c>
    </row>
    <row r="7" spans="1:27" ht="12.75">
      <c r="A7" s="138" t="s">
        <v>76</v>
      </c>
      <c r="B7" s="136"/>
      <c r="C7" s="157">
        <v>98226</v>
      </c>
      <c r="D7" s="157"/>
      <c r="E7" s="158">
        <v>140656</v>
      </c>
      <c r="F7" s="159">
        <v>140656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175998</v>
      </c>
      <c r="Y7" s="159">
        <v>-175998</v>
      </c>
      <c r="Z7" s="141">
        <v>-100</v>
      </c>
      <c r="AA7" s="225">
        <v>140656</v>
      </c>
    </row>
    <row r="8" spans="1:27" ht="12.75">
      <c r="A8" s="138" t="s">
        <v>77</v>
      </c>
      <c r="B8" s="136"/>
      <c r="C8" s="155">
        <v>224882</v>
      </c>
      <c r="D8" s="155"/>
      <c r="E8" s="156">
        <v>211600</v>
      </c>
      <c r="F8" s="60">
        <v>211600</v>
      </c>
      <c r="G8" s="60"/>
      <c r="H8" s="60">
        <v>500000</v>
      </c>
      <c r="I8" s="60">
        <v>248467</v>
      </c>
      <c r="J8" s="60">
        <v>748467</v>
      </c>
      <c r="K8" s="60"/>
      <c r="L8" s="60"/>
      <c r="M8" s="60">
        <v>372701</v>
      </c>
      <c r="N8" s="60">
        <v>372701</v>
      </c>
      <c r="O8" s="60"/>
      <c r="P8" s="60"/>
      <c r="Q8" s="60"/>
      <c r="R8" s="60"/>
      <c r="S8" s="60"/>
      <c r="T8" s="60"/>
      <c r="U8" s="60"/>
      <c r="V8" s="60"/>
      <c r="W8" s="60">
        <v>1121168</v>
      </c>
      <c r="X8" s="60"/>
      <c r="Y8" s="60">
        <v>1121168</v>
      </c>
      <c r="Z8" s="140"/>
      <c r="AA8" s="62">
        <v>211600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280000</v>
      </c>
      <c r="F9" s="100">
        <f t="shared" si="1"/>
        <v>280000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139998</v>
      </c>
      <c r="Y9" s="100">
        <f t="shared" si="1"/>
        <v>-139998</v>
      </c>
      <c r="Z9" s="137">
        <f>+IF(X9&lt;&gt;0,+(Y9/X9)*100,0)</f>
        <v>-100</v>
      </c>
      <c r="AA9" s="102">
        <f>SUM(AA10:AA14)</f>
        <v>280000</v>
      </c>
    </row>
    <row r="10" spans="1:27" ht="12.75">
      <c r="A10" s="138" t="s">
        <v>79</v>
      </c>
      <c r="B10" s="136"/>
      <c r="C10" s="155"/>
      <c r="D10" s="155"/>
      <c r="E10" s="156">
        <v>280000</v>
      </c>
      <c r="F10" s="60">
        <v>280000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139998</v>
      </c>
      <c r="Y10" s="60">
        <v>-139998</v>
      </c>
      <c r="Z10" s="140">
        <v>-100</v>
      </c>
      <c r="AA10" s="62">
        <v>280000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38406963</v>
      </c>
      <c r="D15" s="153">
        <f>SUM(D16:D18)</f>
        <v>0</v>
      </c>
      <c r="E15" s="154">
        <f t="shared" si="2"/>
        <v>75600000</v>
      </c>
      <c r="F15" s="100">
        <f t="shared" si="2"/>
        <v>75600000</v>
      </c>
      <c r="G15" s="100">
        <f t="shared" si="2"/>
        <v>15619006</v>
      </c>
      <c r="H15" s="100">
        <f t="shared" si="2"/>
        <v>3820857</v>
      </c>
      <c r="I15" s="100">
        <f t="shared" si="2"/>
        <v>2498445</v>
      </c>
      <c r="J15" s="100">
        <f t="shared" si="2"/>
        <v>21938308</v>
      </c>
      <c r="K15" s="100">
        <f t="shared" si="2"/>
        <v>9940244</v>
      </c>
      <c r="L15" s="100">
        <f t="shared" si="2"/>
        <v>3327796</v>
      </c>
      <c r="M15" s="100">
        <f t="shared" si="2"/>
        <v>13835093</v>
      </c>
      <c r="N15" s="100">
        <f t="shared" si="2"/>
        <v>27103133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49041441</v>
      </c>
      <c r="X15" s="100">
        <f t="shared" si="2"/>
        <v>3445002</v>
      </c>
      <c r="Y15" s="100">
        <f t="shared" si="2"/>
        <v>45596439</v>
      </c>
      <c r="Z15" s="137">
        <f>+IF(X15&lt;&gt;0,+(Y15/X15)*100,0)</f>
        <v>1323.5533390111239</v>
      </c>
      <c r="AA15" s="102">
        <f>SUM(AA16:AA18)</f>
        <v>75600000</v>
      </c>
    </row>
    <row r="16" spans="1:27" ht="12.75">
      <c r="A16" s="138" t="s">
        <v>85</v>
      </c>
      <c r="B16" s="136"/>
      <c r="C16" s="155">
        <v>38406963</v>
      </c>
      <c r="D16" s="155"/>
      <c r="E16" s="156">
        <v>75600000</v>
      </c>
      <c r="F16" s="60">
        <v>75600000</v>
      </c>
      <c r="G16" s="60">
        <v>15619006</v>
      </c>
      <c r="H16" s="60">
        <v>3820857</v>
      </c>
      <c r="I16" s="60">
        <v>2498445</v>
      </c>
      <c r="J16" s="60">
        <v>21938308</v>
      </c>
      <c r="K16" s="60">
        <v>9940244</v>
      </c>
      <c r="L16" s="60">
        <v>3327796</v>
      </c>
      <c r="M16" s="60">
        <v>13835093</v>
      </c>
      <c r="N16" s="60">
        <v>27103133</v>
      </c>
      <c r="O16" s="60"/>
      <c r="P16" s="60"/>
      <c r="Q16" s="60"/>
      <c r="R16" s="60"/>
      <c r="S16" s="60"/>
      <c r="T16" s="60"/>
      <c r="U16" s="60"/>
      <c r="V16" s="60"/>
      <c r="W16" s="60">
        <v>49041441</v>
      </c>
      <c r="X16" s="60">
        <v>3445002</v>
      </c>
      <c r="Y16" s="60">
        <v>45596439</v>
      </c>
      <c r="Z16" s="140">
        <v>1323.55</v>
      </c>
      <c r="AA16" s="62">
        <v>75600000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38730071</v>
      </c>
      <c r="D25" s="217">
        <f>+D5+D9+D15+D19+D24</f>
        <v>0</v>
      </c>
      <c r="E25" s="230">
        <f t="shared" si="4"/>
        <v>77132256</v>
      </c>
      <c r="F25" s="219">
        <f t="shared" si="4"/>
        <v>77132256</v>
      </c>
      <c r="G25" s="219">
        <f t="shared" si="4"/>
        <v>16209626</v>
      </c>
      <c r="H25" s="219">
        <f t="shared" si="4"/>
        <v>4320857</v>
      </c>
      <c r="I25" s="219">
        <f t="shared" si="4"/>
        <v>2746912</v>
      </c>
      <c r="J25" s="219">
        <f t="shared" si="4"/>
        <v>23277395</v>
      </c>
      <c r="K25" s="219">
        <f t="shared" si="4"/>
        <v>9940244</v>
      </c>
      <c r="L25" s="219">
        <f t="shared" si="4"/>
        <v>3327796</v>
      </c>
      <c r="M25" s="219">
        <f t="shared" si="4"/>
        <v>14207794</v>
      </c>
      <c r="N25" s="219">
        <f t="shared" si="4"/>
        <v>27475834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50753229</v>
      </c>
      <c r="X25" s="219">
        <f t="shared" si="4"/>
        <v>4210998</v>
      </c>
      <c r="Y25" s="219">
        <f t="shared" si="4"/>
        <v>46542231</v>
      </c>
      <c r="Z25" s="231">
        <f>+IF(X25&lt;&gt;0,+(Y25/X25)*100,0)</f>
        <v>1105.2541701515886</v>
      </c>
      <c r="AA25" s="232">
        <f>+AA5+AA9+AA15+AA19+AA24</f>
        <v>77132256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21098226</v>
      </c>
      <c r="D28" s="155"/>
      <c r="E28" s="156">
        <v>12491600</v>
      </c>
      <c r="F28" s="60">
        <v>12491600</v>
      </c>
      <c r="G28" s="60">
        <v>8744607</v>
      </c>
      <c r="H28" s="60"/>
      <c r="I28" s="60">
        <v>2000092</v>
      </c>
      <c r="J28" s="60">
        <v>10744699</v>
      </c>
      <c r="K28" s="60">
        <v>3505573</v>
      </c>
      <c r="L28" s="60"/>
      <c r="M28" s="60"/>
      <c r="N28" s="60">
        <v>3505573</v>
      </c>
      <c r="O28" s="60"/>
      <c r="P28" s="60"/>
      <c r="Q28" s="60"/>
      <c r="R28" s="60"/>
      <c r="S28" s="60"/>
      <c r="T28" s="60"/>
      <c r="U28" s="60"/>
      <c r="V28" s="60"/>
      <c r="W28" s="60">
        <v>14250272</v>
      </c>
      <c r="X28" s="60">
        <v>10699998</v>
      </c>
      <c r="Y28" s="60">
        <v>3550274</v>
      </c>
      <c r="Z28" s="140">
        <v>33.18</v>
      </c>
      <c r="AA28" s="155">
        <v>12491600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21098226</v>
      </c>
      <c r="D32" s="210">
        <f>SUM(D28:D31)</f>
        <v>0</v>
      </c>
      <c r="E32" s="211">
        <f t="shared" si="5"/>
        <v>12491600</v>
      </c>
      <c r="F32" s="77">
        <f t="shared" si="5"/>
        <v>12491600</v>
      </c>
      <c r="G32" s="77">
        <f t="shared" si="5"/>
        <v>8744607</v>
      </c>
      <c r="H32" s="77">
        <f t="shared" si="5"/>
        <v>0</v>
      </c>
      <c r="I32" s="77">
        <f t="shared" si="5"/>
        <v>2000092</v>
      </c>
      <c r="J32" s="77">
        <f t="shared" si="5"/>
        <v>10744699</v>
      </c>
      <c r="K32" s="77">
        <f t="shared" si="5"/>
        <v>3505573</v>
      </c>
      <c r="L32" s="77">
        <f t="shared" si="5"/>
        <v>0</v>
      </c>
      <c r="M32" s="77">
        <f t="shared" si="5"/>
        <v>0</v>
      </c>
      <c r="N32" s="77">
        <f t="shared" si="5"/>
        <v>3505573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14250272</v>
      </c>
      <c r="X32" s="77">
        <f t="shared" si="5"/>
        <v>10699998</v>
      </c>
      <c r="Y32" s="77">
        <f t="shared" si="5"/>
        <v>3550274</v>
      </c>
      <c r="Z32" s="212">
        <f>+IF(X32&lt;&gt;0,+(Y32/X32)*100,0)</f>
        <v>33.18013704301627</v>
      </c>
      <c r="AA32" s="79">
        <f>SUM(AA28:AA31)</f>
        <v>12491600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390000</v>
      </c>
      <c r="Y33" s="60">
        <v>-390000</v>
      </c>
      <c r="Z33" s="140">
        <v>-100</v>
      </c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32000000</v>
      </c>
      <c r="F34" s="60">
        <v>32000000</v>
      </c>
      <c r="G34" s="60">
        <v>3363924</v>
      </c>
      <c r="H34" s="60"/>
      <c r="I34" s="60"/>
      <c r="J34" s="60">
        <v>3363924</v>
      </c>
      <c r="K34" s="60"/>
      <c r="L34" s="60"/>
      <c r="M34" s="60">
        <v>3996066</v>
      </c>
      <c r="N34" s="60">
        <v>3996066</v>
      </c>
      <c r="O34" s="60"/>
      <c r="P34" s="60"/>
      <c r="Q34" s="60"/>
      <c r="R34" s="60"/>
      <c r="S34" s="60"/>
      <c r="T34" s="60"/>
      <c r="U34" s="60"/>
      <c r="V34" s="60"/>
      <c r="W34" s="60">
        <v>7359990</v>
      </c>
      <c r="X34" s="60">
        <v>1192500</v>
      </c>
      <c r="Y34" s="60">
        <v>6167490</v>
      </c>
      <c r="Z34" s="140">
        <v>517.19</v>
      </c>
      <c r="AA34" s="62">
        <v>32000000</v>
      </c>
    </row>
    <row r="35" spans="1:27" ht="12.75">
      <c r="A35" s="237" t="s">
        <v>53</v>
      </c>
      <c r="B35" s="136"/>
      <c r="C35" s="155">
        <v>17631845</v>
      </c>
      <c r="D35" s="155"/>
      <c r="E35" s="156">
        <v>32640656</v>
      </c>
      <c r="F35" s="60">
        <v>32640656</v>
      </c>
      <c r="G35" s="60">
        <v>4101095</v>
      </c>
      <c r="H35" s="60">
        <v>4320857</v>
      </c>
      <c r="I35" s="60">
        <v>746820</v>
      </c>
      <c r="J35" s="60">
        <v>9168772</v>
      </c>
      <c r="K35" s="60">
        <v>6434671</v>
      </c>
      <c r="L35" s="60">
        <v>3327796</v>
      </c>
      <c r="M35" s="60">
        <v>10211728</v>
      </c>
      <c r="N35" s="60">
        <v>19974195</v>
      </c>
      <c r="O35" s="60"/>
      <c r="P35" s="60"/>
      <c r="Q35" s="60"/>
      <c r="R35" s="60"/>
      <c r="S35" s="60"/>
      <c r="T35" s="60"/>
      <c r="U35" s="60"/>
      <c r="V35" s="60"/>
      <c r="W35" s="60">
        <v>29142967</v>
      </c>
      <c r="X35" s="60">
        <v>869100</v>
      </c>
      <c r="Y35" s="60">
        <v>28273867</v>
      </c>
      <c r="Z35" s="140">
        <v>3253.24</v>
      </c>
      <c r="AA35" s="62">
        <v>32640656</v>
      </c>
    </row>
    <row r="36" spans="1:27" ht="12.75">
      <c r="A36" s="238" t="s">
        <v>139</v>
      </c>
      <c r="B36" s="149"/>
      <c r="C36" s="222">
        <f aca="true" t="shared" si="6" ref="C36:Y36">SUM(C32:C35)</f>
        <v>38730071</v>
      </c>
      <c r="D36" s="222">
        <f>SUM(D32:D35)</f>
        <v>0</v>
      </c>
      <c r="E36" s="218">
        <f t="shared" si="6"/>
        <v>77132256</v>
      </c>
      <c r="F36" s="220">
        <f t="shared" si="6"/>
        <v>77132256</v>
      </c>
      <c r="G36" s="220">
        <f t="shared" si="6"/>
        <v>16209626</v>
      </c>
      <c r="H36" s="220">
        <f t="shared" si="6"/>
        <v>4320857</v>
      </c>
      <c r="I36" s="220">
        <f t="shared" si="6"/>
        <v>2746912</v>
      </c>
      <c r="J36" s="220">
        <f t="shared" si="6"/>
        <v>23277395</v>
      </c>
      <c r="K36" s="220">
        <f t="shared" si="6"/>
        <v>9940244</v>
      </c>
      <c r="L36" s="220">
        <f t="shared" si="6"/>
        <v>3327796</v>
      </c>
      <c r="M36" s="220">
        <f t="shared" si="6"/>
        <v>14207794</v>
      </c>
      <c r="N36" s="220">
        <f t="shared" si="6"/>
        <v>27475834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50753229</v>
      </c>
      <c r="X36" s="220">
        <f t="shared" si="6"/>
        <v>13151598</v>
      </c>
      <c r="Y36" s="220">
        <f t="shared" si="6"/>
        <v>37601631</v>
      </c>
      <c r="Z36" s="221">
        <f>+IF(X36&lt;&gt;0,+(Y36/X36)*100,0)</f>
        <v>285.9092180281058</v>
      </c>
      <c r="AA36" s="239">
        <f>SUM(AA32:AA35)</f>
        <v>77132256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53086038</v>
      </c>
      <c r="D6" s="155"/>
      <c r="E6" s="59">
        <v>3128000</v>
      </c>
      <c r="F6" s="60">
        <v>3128000</v>
      </c>
      <c r="G6" s="60">
        <v>52931992</v>
      </c>
      <c r="H6" s="60">
        <v>41739767</v>
      </c>
      <c r="I6" s="60">
        <v>37304953</v>
      </c>
      <c r="J6" s="60">
        <v>37304953</v>
      </c>
      <c r="K6" s="60">
        <v>28324675</v>
      </c>
      <c r="L6" s="60">
        <v>19773524</v>
      </c>
      <c r="M6" s="60">
        <v>12670421</v>
      </c>
      <c r="N6" s="60">
        <v>12670421</v>
      </c>
      <c r="O6" s="60"/>
      <c r="P6" s="60"/>
      <c r="Q6" s="60"/>
      <c r="R6" s="60"/>
      <c r="S6" s="60"/>
      <c r="T6" s="60"/>
      <c r="U6" s="60"/>
      <c r="V6" s="60"/>
      <c r="W6" s="60">
        <v>12670421</v>
      </c>
      <c r="X6" s="60">
        <v>1564000</v>
      </c>
      <c r="Y6" s="60">
        <v>11106421</v>
      </c>
      <c r="Z6" s="140">
        <v>710.13</v>
      </c>
      <c r="AA6" s="62">
        <v>3128000</v>
      </c>
    </row>
    <row r="7" spans="1:27" ht="12.75">
      <c r="A7" s="249" t="s">
        <v>144</v>
      </c>
      <c r="B7" s="182"/>
      <c r="C7" s="155"/>
      <c r="D7" s="155"/>
      <c r="E7" s="59">
        <v>58019628</v>
      </c>
      <c r="F7" s="60">
        <v>58019628</v>
      </c>
      <c r="G7" s="60">
        <v>19538427</v>
      </c>
      <c r="H7" s="60">
        <v>19538427</v>
      </c>
      <c r="I7" s="60">
        <v>19538427</v>
      </c>
      <c r="J7" s="60">
        <v>19538427</v>
      </c>
      <c r="K7" s="60">
        <v>19538427</v>
      </c>
      <c r="L7" s="60">
        <v>19538427</v>
      </c>
      <c r="M7" s="60">
        <v>38204165</v>
      </c>
      <c r="N7" s="60">
        <v>38204165</v>
      </c>
      <c r="O7" s="60"/>
      <c r="P7" s="60"/>
      <c r="Q7" s="60"/>
      <c r="R7" s="60"/>
      <c r="S7" s="60"/>
      <c r="T7" s="60"/>
      <c r="U7" s="60"/>
      <c r="V7" s="60"/>
      <c r="W7" s="60">
        <v>38204165</v>
      </c>
      <c r="X7" s="60">
        <v>29009814</v>
      </c>
      <c r="Y7" s="60">
        <v>9194351</v>
      </c>
      <c r="Z7" s="140">
        <v>31.69</v>
      </c>
      <c r="AA7" s="62">
        <v>58019628</v>
      </c>
    </row>
    <row r="8" spans="1:27" ht="12.75">
      <c r="A8" s="249" t="s">
        <v>145</v>
      </c>
      <c r="B8" s="182"/>
      <c r="C8" s="155">
        <v>2477737</v>
      </c>
      <c r="D8" s="155"/>
      <c r="E8" s="59">
        <v>14058160</v>
      </c>
      <c r="F8" s="60">
        <v>14058160</v>
      </c>
      <c r="G8" s="60"/>
      <c r="H8" s="60">
        <v>30483398</v>
      </c>
      <c r="I8" s="60">
        <v>31373934</v>
      </c>
      <c r="J8" s="60">
        <v>31373934</v>
      </c>
      <c r="K8" s="60">
        <v>30955550</v>
      </c>
      <c r="L8" s="60">
        <v>30938749</v>
      </c>
      <c r="M8" s="60">
        <v>31794156</v>
      </c>
      <c r="N8" s="60">
        <v>31794156</v>
      </c>
      <c r="O8" s="60"/>
      <c r="P8" s="60"/>
      <c r="Q8" s="60"/>
      <c r="R8" s="60"/>
      <c r="S8" s="60"/>
      <c r="T8" s="60"/>
      <c r="U8" s="60"/>
      <c r="V8" s="60"/>
      <c r="W8" s="60">
        <v>31794156</v>
      </c>
      <c r="X8" s="60">
        <v>7029080</v>
      </c>
      <c r="Y8" s="60">
        <v>24765076</v>
      </c>
      <c r="Z8" s="140">
        <v>352.32</v>
      </c>
      <c r="AA8" s="62">
        <v>14058160</v>
      </c>
    </row>
    <row r="9" spans="1:27" ht="12.75">
      <c r="A9" s="249" t="s">
        <v>146</v>
      </c>
      <c r="B9" s="182"/>
      <c r="C9" s="155">
        <v>3240761</v>
      </c>
      <c r="D9" s="155"/>
      <c r="E9" s="59">
        <v>20153648</v>
      </c>
      <c r="F9" s="60">
        <v>20153648</v>
      </c>
      <c r="G9" s="60">
        <v>24039556</v>
      </c>
      <c r="H9" s="60">
        <v>7240516</v>
      </c>
      <c r="I9" s="60">
        <v>10349461</v>
      </c>
      <c r="J9" s="60">
        <v>10349461</v>
      </c>
      <c r="K9" s="60">
        <v>8997168</v>
      </c>
      <c r="L9" s="60">
        <v>9856427</v>
      </c>
      <c r="M9" s="60">
        <v>11893380</v>
      </c>
      <c r="N9" s="60">
        <v>11893380</v>
      </c>
      <c r="O9" s="60"/>
      <c r="P9" s="60"/>
      <c r="Q9" s="60"/>
      <c r="R9" s="60"/>
      <c r="S9" s="60"/>
      <c r="T9" s="60"/>
      <c r="U9" s="60"/>
      <c r="V9" s="60"/>
      <c r="W9" s="60">
        <v>11893380</v>
      </c>
      <c r="X9" s="60">
        <v>10076824</v>
      </c>
      <c r="Y9" s="60">
        <v>1816556</v>
      </c>
      <c r="Z9" s="140">
        <v>18.03</v>
      </c>
      <c r="AA9" s="62">
        <v>20153648</v>
      </c>
    </row>
    <row r="10" spans="1:27" ht="12.75">
      <c r="A10" s="249" t="s">
        <v>147</v>
      </c>
      <c r="B10" s="182"/>
      <c r="C10" s="155">
        <v>21538062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80342598</v>
      </c>
      <c r="D12" s="168">
        <f>SUM(D6:D11)</f>
        <v>0</v>
      </c>
      <c r="E12" s="72">
        <f t="shared" si="0"/>
        <v>95359436</v>
      </c>
      <c r="F12" s="73">
        <f t="shared" si="0"/>
        <v>95359436</v>
      </c>
      <c r="G12" s="73">
        <f t="shared" si="0"/>
        <v>96509975</v>
      </c>
      <c r="H12" s="73">
        <f t="shared" si="0"/>
        <v>99002108</v>
      </c>
      <c r="I12" s="73">
        <f t="shared" si="0"/>
        <v>98566775</v>
      </c>
      <c r="J12" s="73">
        <f t="shared" si="0"/>
        <v>98566775</v>
      </c>
      <c r="K12" s="73">
        <f t="shared" si="0"/>
        <v>87815820</v>
      </c>
      <c r="L12" s="73">
        <f t="shared" si="0"/>
        <v>80107127</v>
      </c>
      <c r="M12" s="73">
        <f t="shared" si="0"/>
        <v>94562122</v>
      </c>
      <c r="N12" s="73">
        <f t="shared" si="0"/>
        <v>94562122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94562122</v>
      </c>
      <c r="X12" s="73">
        <f t="shared" si="0"/>
        <v>47679718</v>
      </c>
      <c r="Y12" s="73">
        <f t="shared" si="0"/>
        <v>46882404</v>
      </c>
      <c r="Z12" s="170">
        <f>+IF(X12&lt;&gt;0,+(Y12/X12)*100,0)</f>
        <v>98.32777114998876</v>
      </c>
      <c r="AA12" s="74">
        <f>SUM(AA6:AA11)</f>
        <v>95359436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19400511</v>
      </c>
      <c r="D17" s="155"/>
      <c r="E17" s="59">
        <v>22401000</v>
      </c>
      <c r="F17" s="60">
        <v>22401000</v>
      </c>
      <c r="G17" s="60">
        <v>19400511</v>
      </c>
      <c r="H17" s="60">
        <v>19400511</v>
      </c>
      <c r="I17" s="60">
        <v>19400511</v>
      </c>
      <c r="J17" s="60">
        <v>19400511</v>
      </c>
      <c r="K17" s="60">
        <v>19400511</v>
      </c>
      <c r="L17" s="60">
        <v>19400511</v>
      </c>
      <c r="M17" s="60">
        <v>19400511</v>
      </c>
      <c r="N17" s="60">
        <v>19400511</v>
      </c>
      <c r="O17" s="60"/>
      <c r="P17" s="60"/>
      <c r="Q17" s="60"/>
      <c r="R17" s="60"/>
      <c r="S17" s="60"/>
      <c r="T17" s="60"/>
      <c r="U17" s="60"/>
      <c r="V17" s="60"/>
      <c r="W17" s="60">
        <v>19400511</v>
      </c>
      <c r="X17" s="60">
        <v>11200500</v>
      </c>
      <c r="Y17" s="60">
        <v>8200011</v>
      </c>
      <c r="Z17" s="140">
        <v>73.21</v>
      </c>
      <c r="AA17" s="62">
        <v>22401000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319276713</v>
      </c>
      <c r="D19" s="155"/>
      <c r="E19" s="59">
        <v>352085391</v>
      </c>
      <c r="F19" s="60">
        <v>352085391</v>
      </c>
      <c r="G19" s="60">
        <v>319140928</v>
      </c>
      <c r="H19" s="60">
        <v>360010696</v>
      </c>
      <c r="I19" s="60">
        <v>357676748</v>
      </c>
      <c r="J19" s="60">
        <v>357676748</v>
      </c>
      <c r="K19" s="60">
        <v>365960054</v>
      </c>
      <c r="L19" s="60">
        <v>368862390</v>
      </c>
      <c r="M19" s="60">
        <v>382977911</v>
      </c>
      <c r="N19" s="60">
        <v>382977911</v>
      </c>
      <c r="O19" s="60"/>
      <c r="P19" s="60"/>
      <c r="Q19" s="60"/>
      <c r="R19" s="60"/>
      <c r="S19" s="60"/>
      <c r="T19" s="60"/>
      <c r="U19" s="60"/>
      <c r="V19" s="60"/>
      <c r="W19" s="60">
        <v>382977911</v>
      </c>
      <c r="X19" s="60">
        <v>176042696</v>
      </c>
      <c r="Y19" s="60">
        <v>206935215</v>
      </c>
      <c r="Z19" s="140">
        <v>117.55</v>
      </c>
      <c r="AA19" s="62">
        <v>352085391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>
        <v>70000</v>
      </c>
      <c r="I20" s="60">
        <v>70000</v>
      </c>
      <c r="J20" s="60">
        <v>70000</v>
      </c>
      <c r="K20" s="60">
        <v>70000</v>
      </c>
      <c r="L20" s="60">
        <v>70000</v>
      </c>
      <c r="M20" s="60">
        <v>70000</v>
      </c>
      <c r="N20" s="60">
        <v>70000</v>
      </c>
      <c r="O20" s="60"/>
      <c r="P20" s="60"/>
      <c r="Q20" s="60"/>
      <c r="R20" s="60"/>
      <c r="S20" s="60"/>
      <c r="T20" s="60"/>
      <c r="U20" s="60"/>
      <c r="V20" s="60"/>
      <c r="W20" s="60">
        <v>70000</v>
      </c>
      <c r="X20" s="60"/>
      <c r="Y20" s="60">
        <v>70000</v>
      </c>
      <c r="Z20" s="140"/>
      <c r="AA20" s="62"/>
    </row>
    <row r="21" spans="1:27" ht="12.75">
      <c r="A21" s="249" t="s">
        <v>156</v>
      </c>
      <c r="B21" s="182"/>
      <c r="C21" s="155">
        <v>70000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35000</v>
      </c>
      <c r="F22" s="60">
        <v>35000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17500</v>
      </c>
      <c r="Y22" s="60">
        <v>-17500</v>
      </c>
      <c r="Z22" s="140">
        <v>-100</v>
      </c>
      <c r="AA22" s="62">
        <v>35000</v>
      </c>
    </row>
    <row r="23" spans="1:27" ht="12.75">
      <c r="A23" s="249" t="s">
        <v>158</v>
      </c>
      <c r="B23" s="182"/>
      <c r="C23" s="155">
        <v>55576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89781</v>
      </c>
      <c r="N23" s="159">
        <v>89781</v>
      </c>
      <c r="O23" s="159"/>
      <c r="P23" s="159"/>
      <c r="Q23" s="60"/>
      <c r="R23" s="159"/>
      <c r="S23" s="159"/>
      <c r="T23" s="60"/>
      <c r="U23" s="159"/>
      <c r="V23" s="159"/>
      <c r="W23" s="159">
        <v>89781</v>
      </c>
      <c r="X23" s="60"/>
      <c r="Y23" s="159">
        <v>89781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338802800</v>
      </c>
      <c r="D24" s="168">
        <f>SUM(D15:D23)</f>
        <v>0</v>
      </c>
      <c r="E24" s="76">
        <f t="shared" si="1"/>
        <v>374521391</v>
      </c>
      <c r="F24" s="77">
        <f t="shared" si="1"/>
        <v>374521391</v>
      </c>
      <c r="G24" s="77">
        <f t="shared" si="1"/>
        <v>338541439</v>
      </c>
      <c r="H24" s="77">
        <f t="shared" si="1"/>
        <v>379481207</v>
      </c>
      <c r="I24" s="77">
        <f t="shared" si="1"/>
        <v>377147259</v>
      </c>
      <c r="J24" s="77">
        <f t="shared" si="1"/>
        <v>377147259</v>
      </c>
      <c r="K24" s="77">
        <f t="shared" si="1"/>
        <v>385430565</v>
      </c>
      <c r="L24" s="77">
        <f t="shared" si="1"/>
        <v>388332901</v>
      </c>
      <c r="M24" s="77">
        <f t="shared" si="1"/>
        <v>402538203</v>
      </c>
      <c r="N24" s="77">
        <f t="shared" si="1"/>
        <v>402538203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402538203</v>
      </c>
      <c r="X24" s="77">
        <f t="shared" si="1"/>
        <v>187260696</v>
      </c>
      <c r="Y24" s="77">
        <f t="shared" si="1"/>
        <v>215277507</v>
      </c>
      <c r="Z24" s="212">
        <f>+IF(X24&lt;&gt;0,+(Y24/X24)*100,0)</f>
        <v>114.96139424794191</v>
      </c>
      <c r="AA24" s="79">
        <f>SUM(AA15:AA23)</f>
        <v>374521391</v>
      </c>
    </row>
    <row r="25" spans="1:27" ht="12.75">
      <c r="A25" s="250" t="s">
        <v>159</v>
      </c>
      <c r="B25" s="251"/>
      <c r="C25" s="168">
        <f aca="true" t="shared" si="2" ref="C25:Y25">+C12+C24</f>
        <v>419145398</v>
      </c>
      <c r="D25" s="168">
        <f>+D12+D24</f>
        <v>0</v>
      </c>
      <c r="E25" s="72">
        <f t="shared" si="2"/>
        <v>469880827</v>
      </c>
      <c r="F25" s="73">
        <f t="shared" si="2"/>
        <v>469880827</v>
      </c>
      <c r="G25" s="73">
        <f t="shared" si="2"/>
        <v>435051414</v>
      </c>
      <c r="H25" s="73">
        <f t="shared" si="2"/>
        <v>478483315</v>
      </c>
      <c r="I25" s="73">
        <f t="shared" si="2"/>
        <v>475714034</v>
      </c>
      <c r="J25" s="73">
        <f t="shared" si="2"/>
        <v>475714034</v>
      </c>
      <c r="K25" s="73">
        <f t="shared" si="2"/>
        <v>473246385</v>
      </c>
      <c r="L25" s="73">
        <f t="shared" si="2"/>
        <v>468440028</v>
      </c>
      <c r="M25" s="73">
        <f t="shared" si="2"/>
        <v>497100325</v>
      </c>
      <c r="N25" s="73">
        <f t="shared" si="2"/>
        <v>497100325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497100325</v>
      </c>
      <c r="X25" s="73">
        <f t="shared" si="2"/>
        <v>234940414</v>
      </c>
      <c r="Y25" s="73">
        <f t="shared" si="2"/>
        <v>262159911</v>
      </c>
      <c r="Z25" s="170">
        <f>+IF(X25&lt;&gt;0,+(Y25/X25)*100,0)</f>
        <v>111.5857023219513</v>
      </c>
      <c r="AA25" s="74">
        <f>+AA12+AA24</f>
        <v>469880827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8125749</v>
      </c>
      <c r="F30" s="60">
        <v>8125749</v>
      </c>
      <c r="G30" s="60">
        <v>25504840</v>
      </c>
      <c r="H30" s="60">
        <v>9160412</v>
      </c>
      <c r="I30" s="60">
        <v>10700198</v>
      </c>
      <c r="J30" s="60">
        <v>10700198</v>
      </c>
      <c r="K30" s="60">
        <v>10617083</v>
      </c>
      <c r="L30" s="60">
        <v>10617083</v>
      </c>
      <c r="M30" s="60">
        <v>10617083</v>
      </c>
      <c r="N30" s="60">
        <v>10617083</v>
      </c>
      <c r="O30" s="60"/>
      <c r="P30" s="60"/>
      <c r="Q30" s="60"/>
      <c r="R30" s="60"/>
      <c r="S30" s="60"/>
      <c r="T30" s="60"/>
      <c r="U30" s="60"/>
      <c r="V30" s="60"/>
      <c r="W30" s="60">
        <v>10617083</v>
      </c>
      <c r="X30" s="60">
        <v>4062875</v>
      </c>
      <c r="Y30" s="60">
        <v>6554208</v>
      </c>
      <c r="Z30" s="140">
        <v>161.32</v>
      </c>
      <c r="AA30" s="62">
        <v>8125749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11112217</v>
      </c>
      <c r="D32" s="155"/>
      <c r="E32" s="59">
        <v>16007079</v>
      </c>
      <c r="F32" s="60">
        <v>16007079</v>
      </c>
      <c r="G32" s="60">
        <v>16606753</v>
      </c>
      <c r="H32" s="60">
        <v>12857802</v>
      </c>
      <c r="I32" s="60">
        <v>16710390</v>
      </c>
      <c r="J32" s="60">
        <v>16710390</v>
      </c>
      <c r="K32" s="60">
        <v>20468759</v>
      </c>
      <c r="L32" s="60">
        <v>13781248</v>
      </c>
      <c r="M32" s="60">
        <v>14654571</v>
      </c>
      <c r="N32" s="60">
        <v>14654571</v>
      </c>
      <c r="O32" s="60"/>
      <c r="P32" s="60"/>
      <c r="Q32" s="60"/>
      <c r="R32" s="60"/>
      <c r="S32" s="60"/>
      <c r="T32" s="60"/>
      <c r="U32" s="60"/>
      <c r="V32" s="60"/>
      <c r="W32" s="60">
        <v>14654571</v>
      </c>
      <c r="X32" s="60">
        <v>8003540</v>
      </c>
      <c r="Y32" s="60">
        <v>6651031</v>
      </c>
      <c r="Z32" s="140">
        <v>83.1</v>
      </c>
      <c r="AA32" s="62">
        <v>16007079</v>
      </c>
    </row>
    <row r="33" spans="1:27" ht="12.75">
      <c r="A33" s="249" t="s">
        <v>165</v>
      </c>
      <c r="B33" s="182"/>
      <c r="C33" s="155">
        <v>10239247</v>
      </c>
      <c r="D33" s="155"/>
      <c r="E33" s="59"/>
      <c r="F33" s="60"/>
      <c r="G33" s="60">
        <v>6004745</v>
      </c>
      <c r="H33" s="60">
        <v>6357547</v>
      </c>
      <c r="I33" s="60">
        <v>6357547</v>
      </c>
      <c r="J33" s="60">
        <v>6357547</v>
      </c>
      <c r="K33" s="60">
        <v>6357547</v>
      </c>
      <c r="L33" s="60">
        <v>6357547</v>
      </c>
      <c r="M33" s="60">
        <v>6357547</v>
      </c>
      <c r="N33" s="60">
        <v>6357547</v>
      </c>
      <c r="O33" s="60"/>
      <c r="P33" s="60"/>
      <c r="Q33" s="60"/>
      <c r="R33" s="60"/>
      <c r="S33" s="60"/>
      <c r="T33" s="60"/>
      <c r="U33" s="60"/>
      <c r="V33" s="60"/>
      <c r="W33" s="60">
        <v>6357547</v>
      </c>
      <c r="X33" s="60"/>
      <c r="Y33" s="60">
        <v>6357547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21351464</v>
      </c>
      <c r="D34" s="168">
        <f>SUM(D29:D33)</f>
        <v>0</v>
      </c>
      <c r="E34" s="72">
        <f t="shared" si="3"/>
        <v>24132828</v>
      </c>
      <c r="F34" s="73">
        <f t="shared" si="3"/>
        <v>24132828</v>
      </c>
      <c r="G34" s="73">
        <f t="shared" si="3"/>
        <v>48116338</v>
      </c>
      <c r="H34" s="73">
        <f t="shared" si="3"/>
        <v>28375761</v>
      </c>
      <c r="I34" s="73">
        <f t="shared" si="3"/>
        <v>33768135</v>
      </c>
      <c r="J34" s="73">
        <f t="shared" si="3"/>
        <v>33768135</v>
      </c>
      <c r="K34" s="73">
        <f t="shared" si="3"/>
        <v>37443389</v>
      </c>
      <c r="L34" s="73">
        <f t="shared" si="3"/>
        <v>30755878</v>
      </c>
      <c r="M34" s="73">
        <f t="shared" si="3"/>
        <v>31629201</v>
      </c>
      <c r="N34" s="73">
        <f t="shared" si="3"/>
        <v>31629201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31629201</v>
      </c>
      <c r="X34" s="73">
        <f t="shared" si="3"/>
        <v>12066415</v>
      </c>
      <c r="Y34" s="73">
        <f t="shared" si="3"/>
        <v>19562786</v>
      </c>
      <c r="Z34" s="170">
        <f>+IF(X34&lt;&gt;0,+(Y34/X34)*100,0)</f>
        <v>162.12591726705904</v>
      </c>
      <c r="AA34" s="74">
        <f>SUM(AA29:AA33)</f>
        <v>24132828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56751765</v>
      </c>
      <c r="F37" s="60">
        <v>56751765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28375883</v>
      </c>
      <c r="Y37" s="60">
        <v>-28375883</v>
      </c>
      <c r="Z37" s="140">
        <v>-100</v>
      </c>
      <c r="AA37" s="62">
        <v>56751765</v>
      </c>
    </row>
    <row r="38" spans="1:27" ht="12.75">
      <c r="A38" s="249" t="s">
        <v>165</v>
      </c>
      <c r="B38" s="182"/>
      <c r="C38" s="155">
        <v>12897804</v>
      </c>
      <c r="D38" s="155"/>
      <c r="E38" s="59">
        <v>4640234</v>
      </c>
      <c r="F38" s="60">
        <v>4640234</v>
      </c>
      <c r="G38" s="60">
        <v>2150973</v>
      </c>
      <c r="H38" s="60">
        <v>2437429</v>
      </c>
      <c r="I38" s="60">
        <v>2437429</v>
      </c>
      <c r="J38" s="60">
        <v>2437429</v>
      </c>
      <c r="K38" s="60">
        <v>2437429</v>
      </c>
      <c r="L38" s="60">
        <v>2288301</v>
      </c>
      <c r="M38" s="60">
        <v>2288301</v>
      </c>
      <c r="N38" s="60">
        <v>2288301</v>
      </c>
      <c r="O38" s="60"/>
      <c r="P38" s="60"/>
      <c r="Q38" s="60"/>
      <c r="R38" s="60"/>
      <c r="S38" s="60"/>
      <c r="T38" s="60"/>
      <c r="U38" s="60"/>
      <c r="V38" s="60"/>
      <c r="W38" s="60">
        <v>2288301</v>
      </c>
      <c r="X38" s="60">
        <v>2320117</v>
      </c>
      <c r="Y38" s="60">
        <v>-31816</v>
      </c>
      <c r="Z38" s="140">
        <v>-1.37</v>
      </c>
      <c r="AA38" s="62">
        <v>4640234</v>
      </c>
    </row>
    <row r="39" spans="1:27" ht="12.75">
      <c r="A39" s="250" t="s">
        <v>59</v>
      </c>
      <c r="B39" s="253"/>
      <c r="C39" s="168">
        <f aca="true" t="shared" si="4" ref="C39:Y39">SUM(C37:C38)</f>
        <v>12897804</v>
      </c>
      <c r="D39" s="168">
        <f>SUM(D37:D38)</f>
        <v>0</v>
      </c>
      <c r="E39" s="76">
        <f t="shared" si="4"/>
        <v>61391999</v>
      </c>
      <c r="F39" s="77">
        <f t="shared" si="4"/>
        <v>61391999</v>
      </c>
      <c r="G39" s="77">
        <f t="shared" si="4"/>
        <v>2150973</v>
      </c>
      <c r="H39" s="77">
        <f t="shared" si="4"/>
        <v>2437429</v>
      </c>
      <c r="I39" s="77">
        <f t="shared" si="4"/>
        <v>2437429</v>
      </c>
      <c r="J39" s="77">
        <f t="shared" si="4"/>
        <v>2437429</v>
      </c>
      <c r="K39" s="77">
        <f t="shared" si="4"/>
        <v>2437429</v>
      </c>
      <c r="L39" s="77">
        <f t="shared" si="4"/>
        <v>2288301</v>
      </c>
      <c r="M39" s="77">
        <f t="shared" si="4"/>
        <v>2288301</v>
      </c>
      <c r="N39" s="77">
        <f t="shared" si="4"/>
        <v>2288301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2288301</v>
      </c>
      <c r="X39" s="77">
        <f t="shared" si="4"/>
        <v>30696000</v>
      </c>
      <c r="Y39" s="77">
        <f t="shared" si="4"/>
        <v>-28407699</v>
      </c>
      <c r="Z39" s="212">
        <f>+IF(X39&lt;&gt;0,+(Y39/X39)*100,0)</f>
        <v>-92.54527951524628</v>
      </c>
      <c r="AA39" s="79">
        <f>SUM(AA37:AA38)</f>
        <v>61391999</v>
      </c>
    </row>
    <row r="40" spans="1:27" ht="12.75">
      <c r="A40" s="250" t="s">
        <v>167</v>
      </c>
      <c r="B40" s="251"/>
      <c r="C40" s="168">
        <f aca="true" t="shared" si="5" ref="C40:Y40">+C34+C39</f>
        <v>34249268</v>
      </c>
      <c r="D40" s="168">
        <f>+D34+D39</f>
        <v>0</v>
      </c>
      <c r="E40" s="72">
        <f t="shared" si="5"/>
        <v>85524827</v>
      </c>
      <c r="F40" s="73">
        <f t="shared" si="5"/>
        <v>85524827</v>
      </c>
      <c r="G40" s="73">
        <f t="shared" si="5"/>
        <v>50267311</v>
      </c>
      <c r="H40" s="73">
        <f t="shared" si="5"/>
        <v>30813190</v>
      </c>
      <c r="I40" s="73">
        <f t="shared" si="5"/>
        <v>36205564</v>
      </c>
      <c r="J40" s="73">
        <f t="shared" si="5"/>
        <v>36205564</v>
      </c>
      <c r="K40" s="73">
        <f t="shared" si="5"/>
        <v>39880818</v>
      </c>
      <c r="L40" s="73">
        <f t="shared" si="5"/>
        <v>33044179</v>
      </c>
      <c r="M40" s="73">
        <f t="shared" si="5"/>
        <v>33917502</v>
      </c>
      <c r="N40" s="73">
        <f t="shared" si="5"/>
        <v>33917502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33917502</v>
      </c>
      <c r="X40" s="73">
        <f t="shared" si="5"/>
        <v>42762415</v>
      </c>
      <c r="Y40" s="73">
        <f t="shared" si="5"/>
        <v>-8844913</v>
      </c>
      <c r="Z40" s="170">
        <f>+IF(X40&lt;&gt;0,+(Y40/X40)*100,0)</f>
        <v>-20.683848187713437</v>
      </c>
      <c r="AA40" s="74">
        <f>+AA34+AA39</f>
        <v>85524827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384896130</v>
      </c>
      <c r="D42" s="257">
        <f>+D25-D40</f>
        <v>0</v>
      </c>
      <c r="E42" s="258">
        <f t="shared" si="6"/>
        <v>384356000</v>
      </c>
      <c r="F42" s="259">
        <f t="shared" si="6"/>
        <v>384356000</v>
      </c>
      <c r="G42" s="259">
        <f t="shared" si="6"/>
        <v>384784103</v>
      </c>
      <c r="H42" s="259">
        <f t="shared" si="6"/>
        <v>447670125</v>
      </c>
      <c r="I42" s="259">
        <f t="shared" si="6"/>
        <v>439508470</v>
      </c>
      <c r="J42" s="259">
        <f t="shared" si="6"/>
        <v>439508470</v>
      </c>
      <c r="K42" s="259">
        <f t="shared" si="6"/>
        <v>433365567</v>
      </c>
      <c r="L42" s="259">
        <f t="shared" si="6"/>
        <v>435395849</v>
      </c>
      <c r="M42" s="259">
        <f t="shared" si="6"/>
        <v>463182823</v>
      </c>
      <c r="N42" s="259">
        <f t="shared" si="6"/>
        <v>463182823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463182823</v>
      </c>
      <c r="X42" s="259">
        <f t="shared" si="6"/>
        <v>192177999</v>
      </c>
      <c r="Y42" s="259">
        <f t="shared" si="6"/>
        <v>271004824</v>
      </c>
      <c r="Z42" s="260">
        <f>+IF(X42&lt;&gt;0,+(Y42/X42)*100,0)</f>
        <v>141.01761149048076</v>
      </c>
      <c r="AA42" s="261">
        <f>+AA25-AA40</f>
        <v>384356000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384896130</v>
      </c>
      <c r="D45" s="155"/>
      <c r="E45" s="59">
        <v>384356000</v>
      </c>
      <c r="F45" s="60">
        <v>384356000</v>
      </c>
      <c r="G45" s="60">
        <v>384784103</v>
      </c>
      <c r="H45" s="60">
        <v>447670125</v>
      </c>
      <c r="I45" s="60">
        <v>439508470</v>
      </c>
      <c r="J45" s="60">
        <v>439508470</v>
      </c>
      <c r="K45" s="60">
        <v>433365567</v>
      </c>
      <c r="L45" s="60">
        <v>435395849</v>
      </c>
      <c r="M45" s="60">
        <v>463182823</v>
      </c>
      <c r="N45" s="60">
        <v>463182823</v>
      </c>
      <c r="O45" s="60"/>
      <c r="P45" s="60"/>
      <c r="Q45" s="60"/>
      <c r="R45" s="60"/>
      <c r="S45" s="60"/>
      <c r="T45" s="60"/>
      <c r="U45" s="60"/>
      <c r="V45" s="60"/>
      <c r="W45" s="60">
        <v>463182823</v>
      </c>
      <c r="X45" s="60">
        <v>192178000</v>
      </c>
      <c r="Y45" s="60">
        <v>271004823</v>
      </c>
      <c r="Z45" s="139">
        <v>141.02</v>
      </c>
      <c r="AA45" s="62">
        <v>384356000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384896130</v>
      </c>
      <c r="D48" s="217">
        <f>SUM(D45:D47)</f>
        <v>0</v>
      </c>
      <c r="E48" s="264">
        <f t="shared" si="7"/>
        <v>384356000</v>
      </c>
      <c r="F48" s="219">
        <f t="shared" si="7"/>
        <v>384356000</v>
      </c>
      <c r="G48" s="219">
        <f t="shared" si="7"/>
        <v>384784103</v>
      </c>
      <c r="H48" s="219">
        <f t="shared" si="7"/>
        <v>447670125</v>
      </c>
      <c r="I48" s="219">
        <f t="shared" si="7"/>
        <v>439508470</v>
      </c>
      <c r="J48" s="219">
        <f t="shared" si="7"/>
        <v>439508470</v>
      </c>
      <c r="K48" s="219">
        <f t="shared" si="7"/>
        <v>433365567</v>
      </c>
      <c r="L48" s="219">
        <f t="shared" si="7"/>
        <v>435395849</v>
      </c>
      <c r="M48" s="219">
        <f t="shared" si="7"/>
        <v>463182823</v>
      </c>
      <c r="N48" s="219">
        <f t="shared" si="7"/>
        <v>463182823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463182823</v>
      </c>
      <c r="X48" s="219">
        <f t="shared" si="7"/>
        <v>192178000</v>
      </c>
      <c r="Y48" s="219">
        <f t="shared" si="7"/>
        <v>271004823</v>
      </c>
      <c r="Z48" s="265">
        <f>+IF(X48&lt;&gt;0,+(Y48/X48)*100,0)</f>
        <v>141.0176102363434</v>
      </c>
      <c r="AA48" s="232">
        <f>SUM(AA45:AA47)</f>
        <v>384356000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16966725</v>
      </c>
      <c r="D6" s="155"/>
      <c r="E6" s="59">
        <v>13482710</v>
      </c>
      <c r="F6" s="60">
        <v>13482710</v>
      </c>
      <c r="G6" s="60">
        <v>312202</v>
      </c>
      <c r="H6" s="60">
        <v>645308</v>
      </c>
      <c r="I6" s="60">
        <v>789611</v>
      </c>
      <c r="J6" s="60">
        <v>1747121</v>
      </c>
      <c r="K6" s="60">
        <v>6179072</v>
      </c>
      <c r="L6" s="60">
        <v>920846</v>
      </c>
      <c r="M6" s="60">
        <v>1184560</v>
      </c>
      <c r="N6" s="60">
        <v>8284478</v>
      </c>
      <c r="O6" s="60"/>
      <c r="P6" s="60"/>
      <c r="Q6" s="60"/>
      <c r="R6" s="60"/>
      <c r="S6" s="60"/>
      <c r="T6" s="60"/>
      <c r="U6" s="60"/>
      <c r="V6" s="60"/>
      <c r="W6" s="60">
        <v>10031599</v>
      </c>
      <c r="X6" s="60">
        <v>6741498</v>
      </c>
      <c r="Y6" s="60">
        <v>3290101</v>
      </c>
      <c r="Z6" s="140">
        <v>48.8</v>
      </c>
      <c r="AA6" s="62">
        <v>13482710</v>
      </c>
    </row>
    <row r="7" spans="1:27" ht="12.75">
      <c r="A7" s="249" t="s">
        <v>32</v>
      </c>
      <c r="B7" s="182"/>
      <c r="C7" s="155"/>
      <c r="D7" s="155"/>
      <c r="E7" s="59">
        <v>878250</v>
      </c>
      <c r="F7" s="60">
        <v>878250</v>
      </c>
      <c r="G7" s="60">
        <v>31526</v>
      </c>
      <c r="H7" s="60">
        <v>54938</v>
      </c>
      <c r="I7" s="60">
        <v>63235</v>
      </c>
      <c r="J7" s="60">
        <v>149699</v>
      </c>
      <c r="K7" s="60">
        <v>38302</v>
      </c>
      <c r="L7" s="60">
        <v>28607</v>
      </c>
      <c r="M7" s="60">
        <v>27846</v>
      </c>
      <c r="N7" s="60">
        <v>94755</v>
      </c>
      <c r="O7" s="60"/>
      <c r="P7" s="60"/>
      <c r="Q7" s="60"/>
      <c r="R7" s="60"/>
      <c r="S7" s="60"/>
      <c r="T7" s="60"/>
      <c r="U7" s="60"/>
      <c r="V7" s="60"/>
      <c r="W7" s="60">
        <v>244454</v>
      </c>
      <c r="X7" s="60">
        <v>439122</v>
      </c>
      <c r="Y7" s="60">
        <v>-194668</v>
      </c>
      <c r="Z7" s="140">
        <v>-44.33</v>
      </c>
      <c r="AA7" s="62">
        <v>878250</v>
      </c>
    </row>
    <row r="8" spans="1:27" ht="12.75">
      <c r="A8" s="249" t="s">
        <v>178</v>
      </c>
      <c r="B8" s="182"/>
      <c r="C8" s="155">
        <v>8309509</v>
      </c>
      <c r="D8" s="155"/>
      <c r="E8" s="59">
        <v>127968265</v>
      </c>
      <c r="F8" s="60">
        <v>127968265</v>
      </c>
      <c r="G8" s="60">
        <v>316316</v>
      </c>
      <c r="H8" s="60">
        <v>3919279</v>
      </c>
      <c r="I8" s="60">
        <v>2410877</v>
      </c>
      <c r="J8" s="60">
        <v>6646472</v>
      </c>
      <c r="K8" s="60">
        <v>422509</v>
      </c>
      <c r="L8" s="60">
        <v>3361412</v>
      </c>
      <c r="M8" s="60">
        <v>1495165</v>
      </c>
      <c r="N8" s="60">
        <v>5279086</v>
      </c>
      <c r="O8" s="60"/>
      <c r="P8" s="60"/>
      <c r="Q8" s="60"/>
      <c r="R8" s="60"/>
      <c r="S8" s="60"/>
      <c r="T8" s="60"/>
      <c r="U8" s="60"/>
      <c r="V8" s="60"/>
      <c r="W8" s="60">
        <v>11925558</v>
      </c>
      <c r="X8" s="60">
        <v>37776996</v>
      </c>
      <c r="Y8" s="60">
        <v>-25851438</v>
      </c>
      <c r="Z8" s="140">
        <v>-68.43</v>
      </c>
      <c r="AA8" s="62">
        <v>127968265</v>
      </c>
    </row>
    <row r="9" spans="1:27" ht="12.75">
      <c r="A9" s="249" t="s">
        <v>179</v>
      </c>
      <c r="B9" s="182"/>
      <c r="C9" s="155">
        <v>108925602</v>
      </c>
      <c r="D9" s="155"/>
      <c r="E9" s="59">
        <v>85243000</v>
      </c>
      <c r="F9" s="60">
        <v>85243000</v>
      </c>
      <c r="G9" s="60">
        <v>34310000</v>
      </c>
      <c r="H9" s="60">
        <v>2150000</v>
      </c>
      <c r="I9" s="60">
        <v>1035000</v>
      </c>
      <c r="J9" s="60">
        <v>37495000</v>
      </c>
      <c r="K9" s="60"/>
      <c r="L9" s="60">
        <v>450000</v>
      </c>
      <c r="M9" s="60">
        <v>27448000</v>
      </c>
      <c r="N9" s="60">
        <v>27898000</v>
      </c>
      <c r="O9" s="60"/>
      <c r="P9" s="60"/>
      <c r="Q9" s="60"/>
      <c r="R9" s="60"/>
      <c r="S9" s="60"/>
      <c r="T9" s="60"/>
      <c r="U9" s="60"/>
      <c r="V9" s="60"/>
      <c r="W9" s="60">
        <v>65393000</v>
      </c>
      <c r="X9" s="60">
        <v>42621498</v>
      </c>
      <c r="Y9" s="60">
        <v>22771502</v>
      </c>
      <c r="Z9" s="140">
        <v>53.43</v>
      </c>
      <c r="AA9" s="62">
        <v>85243000</v>
      </c>
    </row>
    <row r="10" spans="1:27" ht="12.75">
      <c r="A10" s="249" t="s">
        <v>180</v>
      </c>
      <c r="B10" s="182"/>
      <c r="C10" s="155"/>
      <c r="D10" s="155"/>
      <c r="E10" s="59">
        <v>21400000</v>
      </c>
      <c r="F10" s="60">
        <v>21400000</v>
      </c>
      <c r="G10" s="60">
        <v>11000000</v>
      </c>
      <c r="H10" s="60"/>
      <c r="I10" s="60"/>
      <c r="J10" s="60">
        <v>11000000</v>
      </c>
      <c r="K10" s="60"/>
      <c r="L10" s="60"/>
      <c r="M10" s="60">
        <v>5000000</v>
      </c>
      <c r="N10" s="60">
        <v>5000000</v>
      </c>
      <c r="O10" s="60"/>
      <c r="P10" s="60"/>
      <c r="Q10" s="60"/>
      <c r="R10" s="60"/>
      <c r="S10" s="60"/>
      <c r="T10" s="60"/>
      <c r="U10" s="60"/>
      <c r="V10" s="60"/>
      <c r="W10" s="60">
        <v>16000000</v>
      </c>
      <c r="X10" s="60">
        <v>10699998</v>
      </c>
      <c r="Y10" s="60">
        <v>5300002</v>
      </c>
      <c r="Z10" s="140">
        <v>49.53</v>
      </c>
      <c r="AA10" s="62">
        <v>21400000</v>
      </c>
    </row>
    <row r="11" spans="1:27" ht="12.75">
      <c r="A11" s="249" t="s">
        <v>181</v>
      </c>
      <c r="B11" s="182"/>
      <c r="C11" s="155">
        <v>4248771</v>
      </c>
      <c r="D11" s="155"/>
      <c r="E11" s="59">
        <v>2981592</v>
      </c>
      <c r="F11" s="60">
        <v>2981592</v>
      </c>
      <c r="G11" s="60">
        <v>388139</v>
      </c>
      <c r="H11" s="60">
        <v>318540</v>
      </c>
      <c r="I11" s="60">
        <v>346157</v>
      </c>
      <c r="J11" s="60">
        <v>1052836</v>
      </c>
      <c r="K11" s="60">
        <v>229791</v>
      </c>
      <c r="L11" s="60">
        <v>265391</v>
      </c>
      <c r="M11" s="60">
        <v>155226</v>
      </c>
      <c r="N11" s="60">
        <v>650408</v>
      </c>
      <c r="O11" s="60"/>
      <c r="P11" s="60"/>
      <c r="Q11" s="60"/>
      <c r="R11" s="60"/>
      <c r="S11" s="60"/>
      <c r="T11" s="60"/>
      <c r="U11" s="60"/>
      <c r="V11" s="60"/>
      <c r="W11" s="60">
        <v>1703244</v>
      </c>
      <c r="X11" s="60">
        <v>1490202</v>
      </c>
      <c r="Y11" s="60">
        <v>213042</v>
      </c>
      <c r="Z11" s="140">
        <v>14.3</v>
      </c>
      <c r="AA11" s="62">
        <v>2981592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98913709</v>
      </c>
      <c r="D14" s="155"/>
      <c r="E14" s="59">
        <v>-140041582</v>
      </c>
      <c r="F14" s="60">
        <v>-140041582</v>
      </c>
      <c r="G14" s="60">
        <v>-7060001</v>
      </c>
      <c r="H14" s="60">
        <v>-10017533</v>
      </c>
      <c r="I14" s="60">
        <v>-7328387</v>
      </c>
      <c r="J14" s="60">
        <v>-24405921</v>
      </c>
      <c r="K14" s="60">
        <v>-7636861</v>
      </c>
      <c r="L14" s="60">
        <v>-8229266</v>
      </c>
      <c r="M14" s="60">
        <v>-7594004</v>
      </c>
      <c r="N14" s="60">
        <v>-23460131</v>
      </c>
      <c r="O14" s="60"/>
      <c r="P14" s="60"/>
      <c r="Q14" s="60"/>
      <c r="R14" s="60"/>
      <c r="S14" s="60"/>
      <c r="T14" s="60"/>
      <c r="U14" s="60"/>
      <c r="V14" s="60"/>
      <c r="W14" s="60">
        <v>-47866052</v>
      </c>
      <c r="X14" s="60">
        <v>-70020492</v>
      </c>
      <c r="Y14" s="60">
        <v>22154440</v>
      </c>
      <c r="Z14" s="140">
        <v>-31.64</v>
      </c>
      <c r="AA14" s="62">
        <v>-140041582</v>
      </c>
    </row>
    <row r="15" spans="1:27" ht="12.75">
      <c r="A15" s="249" t="s">
        <v>40</v>
      </c>
      <c r="B15" s="182"/>
      <c r="C15" s="155">
        <v>4779693</v>
      </c>
      <c r="D15" s="155"/>
      <c r="E15" s="59">
        <v>-5040725</v>
      </c>
      <c r="F15" s="60">
        <v>-5040725</v>
      </c>
      <c r="G15" s="60"/>
      <c r="H15" s="60"/>
      <c r="I15" s="60"/>
      <c r="J15" s="60"/>
      <c r="K15" s="60">
        <v>-386425</v>
      </c>
      <c r="L15" s="60">
        <v>-284388</v>
      </c>
      <c r="M15" s="60"/>
      <c r="N15" s="60">
        <v>-670813</v>
      </c>
      <c r="O15" s="60"/>
      <c r="P15" s="60"/>
      <c r="Q15" s="60"/>
      <c r="R15" s="60"/>
      <c r="S15" s="60"/>
      <c r="T15" s="60"/>
      <c r="U15" s="60"/>
      <c r="V15" s="60"/>
      <c r="W15" s="60">
        <v>-670813</v>
      </c>
      <c r="X15" s="60">
        <v>-2520360</v>
      </c>
      <c r="Y15" s="60">
        <v>1849547</v>
      </c>
      <c r="Z15" s="140">
        <v>-73.38</v>
      </c>
      <c r="AA15" s="62">
        <v>-5040725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242144009</v>
      </c>
      <c r="D17" s="168">
        <f t="shared" si="0"/>
        <v>0</v>
      </c>
      <c r="E17" s="72">
        <f t="shared" si="0"/>
        <v>106871510</v>
      </c>
      <c r="F17" s="73">
        <f t="shared" si="0"/>
        <v>106871510</v>
      </c>
      <c r="G17" s="73">
        <f t="shared" si="0"/>
        <v>39298182</v>
      </c>
      <c r="H17" s="73">
        <f t="shared" si="0"/>
        <v>-2929468</v>
      </c>
      <c r="I17" s="73">
        <f t="shared" si="0"/>
        <v>-2683507</v>
      </c>
      <c r="J17" s="73">
        <f t="shared" si="0"/>
        <v>33685207</v>
      </c>
      <c r="K17" s="73">
        <f t="shared" si="0"/>
        <v>-1153612</v>
      </c>
      <c r="L17" s="73">
        <f t="shared" si="0"/>
        <v>-3487398</v>
      </c>
      <c r="M17" s="73">
        <f t="shared" si="0"/>
        <v>27716793</v>
      </c>
      <c r="N17" s="73">
        <f t="shared" si="0"/>
        <v>23075783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56760990</v>
      </c>
      <c r="X17" s="73">
        <f t="shared" si="0"/>
        <v>27228462</v>
      </c>
      <c r="Y17" s="73">
        <f t="shared" si="0"/>
        <v>29532528</v>
      </c>
      <c r="Z17" s="170">
        <f>+IF(X17&lt;&gt;0,+(Y17/X17)*100,0)</f>
        <v>108.46197629524576</v>
      </c>
      <c r="AA17" s="74">
        <f>SUM(AA6:AA16)</f>
        <v>106871510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>
        <v>35824</v>
      </c>
      <c r="M21" s="60"/>
      <c r="N21" s="159">
        <v>35824</v>
      </c>
      <c r="O21" s="159"/>
      <c r="P21" s="159"/>
      <c r="Q21" s="60"/>
      <c r="R21" s="159"/>
      <c r="S21" s="159"/>
      <c r="T21" s="60"/>
      <c r="U21" s="159"/>
      <c r="V21" s="159"/>
      <c r="W21" s="159">
        <v>35824</v>
      </c>
      <c r="X21" s="60"/>
      <c r="Y21" s="159">
        <v>35824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>
        <v>-4614655</v>
      </c>
      <c r="H23" s="159"/>
      <c r="I23" s="159"/>
      <c r="J23" s="60">
        <v>-4614655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-4614655</v>
      </c>
      <c r="X23" s="60"/>
      <c r="Y23" s="159">
        <v>-4614655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38730071</v>
      </c>
      <c r="D26" s="155"/>
      <c r="E26" s="59">
        <v>-52824000</v>
      </c>
      <c r="F26" s="60">
        <v>-52824000</v>
      </c>
      <c r="G26" s="60">
        <v>-16209626</v>
      </c>
      <c r="H26" s="60">
        <v>-4320857</v>
      </c>
      <c r="I26" s="60">
        <v>-2746912</v>
      </c>
      <c r="J26" s="60">
        <v>-23277395</v>
      </c>
      <c r="K26" s="60">
        <v>-9940244</v>
      </c>
      <c r="L26" s="60">
        <v>-3227158</v>
      </c>
      <c r="M26" s="60">
        <v>-12238448</v>
      </c>
      <c r="N26" s="60">
        <v>-25405850</v>
      </c>
      <c r="O26" s="60"/>
      <c r="P26" s="60"/>
      <c r="Q26" s="60"/>
      <c r="R26" s="60"/>
      <c r="S26" s="60"/>
      <c r="T26" s="60"/>
      <c r="U26" s="60"/>
      <c r="V26" s="60"/>
      <c r="W26" s="60">
        <v>-48683245</v>
      </c>
      <c r="X26" s="60">
        <v>-26412000</v>
      </c>
      <c r="Y26" s="60">
        <v>-22271245</v>
      </c>
      <c r="Z26" s="140">
        <v>84.32</v>
      </c>
      <c r="AA26" s="62">
        <v>-52824000</v>
      </c>
    </row>
    <row r="27" spans="1:27" ht="12.75">
      <c r="A27" s="250" t="s">
        <v>192</v>
      </c>
      <c r="B27" s="251"/>
      <c r="C27" s="168">
        <f aca="true" t="shared" si="1" ref="C27:Y27">SUM(C21:C26)</f>
        <v>38730071</v>
      </c>
      <c r="D27" s="168">
        <f>SUM(D21:D26)</f>
        <v>0</v>
      </c>
      <c r="E27" s="72">
        <f t="shared" si="1"/>
        <v>-52824000</v>
      </c>
      <c r="F27" s="73">
        <f t="shared" si="1"/>
        <v>-52824000</v>
      </c>
      <c r="G27" s="73">
        <f t="shared" si="1"/>
        <v>-20824281</v>
      </c>
      <c r="H27" s="73">
        <f t="shared" si="1"/>
        <v>-4320857</v>
      </c>
      <c r="I27" s="73">
        <f t="shared" si="1"/>
        <v>-2746912</v>
      </c>
      <c r="J27" s="73">
        <f t="shared" si="1"/>
        <v>-27892050</v>
      </c>
      <c r="K27" s="73">
        <f t="shared" si="1"/>
        <v>-9940244</v>
      </c>
      <c r="L27" s="73">
        <f t="shared" si="1"/>
        <v>-3191334</v>
      </c>
      <c r="M27" s="73">
        <f t="shared" si="1"/>
        <v>-12238448</v>
      </c>
      <c r="N27" s="73">
        <f t="shared" si="1"/>
        <v>-25370026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-53262076</v>
      </c>
      <c r="X27" s="73">
        <f t="shared" si="1"/>
        <v>-26412000</v>
      </c>
      <c r="Y27" s="73">
        <f t="shared" si="1"/>
        <v>-26850076</v>
      </c>
      <c r="Z27" s="170">
        <f>+IF(X27&lt;&gt;0,+(Y27/X27)*100,0)</f>
        <v>101.65862486748448</v>
      </c>
      <c r="AA27" s="74">
        <f>SUM(AA21:AA26)</f>
        <v>-52824000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9168112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-2072586</v>
      </c>
      <c r="H33" s="159"/>
      <c r="I33" s="159"/>
      <c r="J33" s="159">
        <v>-2072586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-2072586</v>
      </c>
      <c r="X33" s="159"/>
      <c r="Y33" s="60">
        <v>-2072586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-5803099</v>
      </c>
      <c r="F35" s="60">
        <v>-5803099</v>
      </c>
      <c r="G35" s="60"/>
      <c r="H35" s="60"/>
      <c r="I35" s="60"/>
      <c r="J35" s="60"/>
      <c r="K35" s="60"/>
      <c r="L35" s="60">
        <v>-279318</v>
      </c>
      <c r="M35" s="60"/>
      <c r="N35" s="60">
        <v>-279318</v>
      </c>
      <c r="O35" s="60"/>
      <c r="P35" s="60"/>
      <c r="Q35" s="60"/>
      <c r="R35" s="60"/>
      <c r="S35" s="60"/>
      <c r="T35" s="60"/>
      <c r="U35" s="60"/>
      <c r="V35" s="60"/>
      <c r="W35" s="60">
        <v>-279318</v>
      </c>
      <c r="X35" s="60">
        <v>-2901498</v>
      </c>
      <c r="Y35" s="60">
        <v>2622180</v>
      </c>
      <c r="Z35" s="140">
        <v>-90.37</v>
      </c>
      <c r="AA35" s="62">
        <v>-5803099</v>
      </c>
    </row>
    <row r="36" spans="1:27" ht="12.75">
      <c r="A36" s="250" t="s">
        <v>198</v>
      </c>
      <c r="B36" s="251"/>
      <c r="C36" s="168">
        <f aca="true" t="shared" si="2" ref="C36:Y36">SUM(C31:C35)</f>
        <v>9168112</v>
      </c>
      <c r="D36" s="168">
        <f>SUM(D31:D35)</f>
        <v>0</v>
      </c>
      <c r="E36" s="72">
        <f t="shared" si="2"/>
        <v>-5803099</v>
      </c>
      <c r="F36" s="73">
        <f t="shared" si="2"/>
        <v>-5803099</v>
      </c>
      <c r="G36" s="73">
        <f t="shared" si="2"/>
        <v>-2072586</v>
      </c>
      <c r="H36" s="73">
        <f t="shared" si="2"/>
        <v>0</v>
      </c>
      <c r="I36" s="73">
        <f t="shared" si="2"/>
        <v>0</v>
      </c>
      <c r="J36" s="73">
        <f t="shared" si="2"/>
        <v>-2072586</v>
      </c>
      <c r="K36" s="73">
        <f t="shared" si="2"/>
        <v>0</v>
      </c>
      <c r="L36" s="73">
        <f t="shared" si="2"/>
        <v>-279318</v>
      </c>
      <c r="M36" s="73">
        <f t="shared" si="2"/>
        <v>0</v>
      </c>
      <c r="N36" s="73">
        <f t="shared" si="2"/>
        <v>-279318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-2351904</v>
      </c>
      <c r="X36" s="73">
        <f t="shared" si="2"/>
        <v>-2901498</v>
      </c>
      <c r="Y36" s="73">
        <f t="shared" si="2"/>
        <v>549594</v>
      </c>
      <c r="Z36" s="170">
        <f>+IF(X36&lt;&gt;0,+(Y36/X36)*100,0)</f>
        <v>-18.941732856614067</v>
      </c>
      <c r="AA36" s="74">
        <f>SUM(AA31:AA35)</f>
        <v>-5803099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290042192</v>
      </c>
      <c r="D38" s="153">
        <f>+D17+D27+D36</f>
        <v>0</v>
      </c>
      <c r="E38" s="99">
        <f t="shared" si="3"/>
        <v>48244411</v>
      </c>
      <c r="F38" s="100">
        <f t="shared" si="3"/>
        <v>48244411</v>
      </c>
      <c r="G38" s="100">
        <f t="shared" si="3"/>
        <v>16401315</v>
      </c>
      <c r="H38" s="100">
        <f t="shared" si="3"/>
        <v>-7250325</v>
      </c>
      <c r="I38" s="100">
        <f t="shared" si="3"/>
        <v>-5430419</v>
      </c>
      <c r="J38" s="100">
        <f t="shared" si="3"/>
        <v>3720571</v>
      </c>
      <c r="K38" s="100">
        <f t="shared" si="3"/>
        <v>-11093856</v>
      </c>
      <c r="L38" s="100">
        <f t="shared" si="3"/>
        <v>-6958050</v>
      </c>
      <c r="M38" s="100">
        <f t="shared" si="3"/>
        <v>15478345</v>
      </c>
      <c r="N38" s="100">
        <f t="shared" si="3"/>
        <v>-2573561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1147010</v>
      </c>
      <c r="X38" s="100">
        <f t="shared" si="3"/>
        <v>-2085036</v>
      </c>
      <c r="Y38" s="100">
        <f t="shared" si="3"/>
        <v>3232046</v>
      </c>
      <c r="Z38" s="137">
        <f>+IF(X38&lt;&gt;0,+(Y38/X38)*100,0)</f>
        <v>-155.0115201847834</v>
      </c>
      <c r="AA38" s="102">
        <f>+AA17+AA27+AA36</f>
        <v>48244411</v>
      </c>
    </row>
    <row r="39" spans="1:27" ht="12.75">
      <c r="A39" s="249" t="s">
        <v>200</v>
      </c>
      <c r="B39" s="182"/>
      <c r="C39" s="153">
        <v>47890791</v>
      </c>
      <c r="D39" s="153"/>
      <c r="E39" s="99">
        <v>12904000</v>
      </c>
      <c r="F39" s="100">
        <v>12904000</v>
      </c>
      <c r="G39" s="100"/>
      <c r="H39" s="100">
        <v>16401315</v>
      </c>
      <c r="I39" s="100">
        <v>9150990</v>
      </c>
      <c r="J39" s="100"/>
      <c r="K39" s="100">
        <v>3720571</v>
      </c>
      <c r="L39" s="100">
        <v>-7373285</v>
      </c>
      <c r="M39" s="100">
        <v>-14331335</v>
      </c>
      <c r="N39" s="100">
        <v>3720571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12904000</v>
      </c>
      <c r="Y39" s="100">
        <v>-12904000</v>
      </c>
      <c r="Z39" s="137">
        <v>-100</v>
      </c>
      <c r="AA39" s="102">
        <v>12904000</v>
      </c>
    </row>
    <row r="40" spans="1:27" ht="12.75">
      <c r="A40" s="269" t="s">
        <v>201</v>
      </c>
      <c r="B40" s="256"/>
      <c r="C40" s="257">
        <v>337932983</v>
      </c>
      <c r="D40" s="257"/>
      <c r="E40" s="258">
        <v>61148411</v>
      </c>
      <c r="F40" s="259">
        <v>61148411</v>
      </c>
      <c r="G40" s="259">
        <v>16401315</v>
      </c>
      <c r="H40" s="259">
        <v>9150990</v>
      </c>
      <c r="I40" s="259">
        <v>3720571</v>
      </c>
      <c r="J40" s="259">
        <v>3720571</v>
      </c>
      <c r="K40" s="259">
        <v>-7373285</v>
      </c>
      <c r="L40" s="259">
        <v>-14331335</v>
      </c>
      <c r="M40" s="259">
        <v>1147010</v>
      </c>
      <c r="N40" s="259">
        <v>1147010</v>
      </c>
      <c r="O40" s="259"/>
      <c r="P40" s="259"/>
      <c r="Q40" s="259"/>
      <c r="R40" s="259"/>
      <c r="S40" s="259"/>
      <c r="T40" s="259"/>
      <c r="U40" s="259"/>
      <c r="V40" s="259"/>
      <c r="W40" s="259">
        <v>1147010</v>
      </c>
      <c r="X40" s="259">
        <v>10818964</v>
      </c>
      <c r="Y40" s="259">
        <v>-9671954</v>
      </c>
      <c r="Z40" s="260">
        <v>-89.4</v>
      </c>
      <c r="AA40" s="261">
        <v>61148411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38730071</v>
      </c>
      <c r="D5" s="200">
        <f t="shared" si="0"/>
        <v>0</v>
      </c>
      <c r="E5" s="106">
        <f t="shared" si="0"/>
        <v>77132256</v>
      </c>
      <c r="F5" s="106">
        <f t="shared" si="0"/>
        <v>77132256</v>
      </c>
      <c r="G5" s="106">
        <f t="shared" si="0"/>
        <v>16209626</v>
      </c>
      <c r="H5" s="106">
        <f t="shared" si="0"/>
        <v>4320857</v>
      </c>
      <c r="I5" s="106">
        <f t="shared" si="0"/>
        <v>2746912</v>
      </c>
      <c r="J5" s="106">
        <f t="shared" si="0"/>
        <v>23277395</v>
      </c>
      <c r="K5" s="106">
        <f t="shared" si="0"/>
        <v>9940244</v>
      </c>
      <c r="L5" s="106">
        <f t="shared" si="0"/>
        <v>3327796</v>
      </c>
      <c r="M5" s="106">
        <f t="shared" si="0"/>
        <v>14207794</v>
      </c>
      <c r="N5" s="106">
        <f t="shared" si="0"/>
        <v>27475834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50753229</v>
      </c>
      <c r="X5" s="106">
        <f t="shared" si="0"/>
        <v>38566128</v>
      </c>
      <c r="Y5" s="106">
        <f t="shared" si="0"/>
        <v>12187101</v>
      </c>
      <c r="Z5" s="201">
        <f>+IF(X5&lt;&gt;0,+(Y5/X5)*100,0)</f>
        <v>31.60053039288777</v>
      </c>
      <c r="AA5" s="199">
        <f>SUM(AA11:AA18)</f>
        <v>77132256</v>
      </c>
    </row>
    <row r="6" spans="1:27" ht="12.75">
      <c r="A6" s="291" t="s">
        <v>206</v>
      </c>
      <c r="B6" s="142"/>
      <c r="C6" s="62">
        <v>35734914</v>
      </c>
      <c r="D6" s="156"/>
      <c r="E6" s="60">
        <v>12200000</v>
      </c>
      <c r="F6" s="60">
        <v>12200000</v>
      </c>
      <c r="G6" s="60">
        <v>8744607</v>
      </c>
      <c r="H6" s="60"/>
      <c r="I6" s="60">
        <v>2000092</v>
      </c>
      <c r="J6" s="60">
        <v>10744699</v>
      </c>
      <c r="K6" s="60">
        <v>1505481</v>
      </c>
      <c r="L6" s="60">
        <v>1604700</v>
      </c>
      <c r="M6" s="60">
        <v>1164539</v>
      </c>
      <c r="N6" s="60">
        <v>4274720</v>
      </c>
      <c r="O6" s="60"/>
      <c r="P6" s="60"/>
      <c r="Q6" s="60"/>
      <c r="R6" s="60"/>
      <c r="S6" s="60"/>
      <c r="T6" s="60"/>
      <c r="U6" s="60"/>
      <c r="V6" s="60"/>
      <c r="W6" s="60">
        <v>15019419</v>
      </c>
      <c r="X6" s="60">
        <v>6100000</v>
      </c>
      <c r="Y6" s="60">
        <v>8919419</v>
      </c>
      <c r="Z6" s="140">
        <v>146.22</v>
      </c>
      <c r="AA6" s="155">
        <v>12200000</v>
      </c>
    </row>
    <row r="7" spans="1:27" ht="12.75">
      <c r="A7" s="291" t="s">
        <v>207</v>
      </c>
      <c r="B7" s="142"/>
      <c r="C7" s="62"/>
      <c r="D7" s="156"/>
      <c r="E7" s="60">
        <v>5500000</v>
      </c>
      <c r="F7" s="60">
        <v>5500000</v>
      </c>
      <c r="G7" s="60">
        <v>948165</v>
      </c>
      <c r="H7" s="60">
        <v>1821508</v>
      </c>
      <c r="I7" s="60">
        <v>498353</v>
      </c>
      <c r="J7" s="60">
        <v>3268026</v>
      </c>
      <c r="K7" s="60"/>
      <c r="L7" s="60">
        <v>1622458</v>
      </c>
      <c r="M7" s="60">
        <v>703015</v>
      </c>
      <c r="N7" s="60">
        <v>2325473</v>
      </c>
      <c r="O7" s="60"/>
      <c r="P7" s="60"/>
      <c r="Q7" s="60"/>
      <c r="R7" s="60"/>
      <c r="S7" s="60"/>
      <c r="T7" s="60"/>
      <c r="U7" s="60"/>
      <c r="V7" s="60"/>
      <c r="W7" s="60">
        <v>5593499</v>
      </c>
      <c r="X7" s="60">
        <v>2750000</v>
      </c>
      <c r="Y7" s="60">
        <v>2843499</v>
      </c>
      <c r="Z7" s="140">
        <v>103.4</v>
      </c>
      <c r="AA7" s="155">
        <v>5500000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6900000</v>
      </c>
      <c r="F10" s="60">
        <v>6900000</v>
      </c>
      <c r="G10" s="60"/>
      <c r="H10" s="60"/>
      <c r="I10" s="60"/>
      <c r="J10" s="60"/>
      <c r="K10" s="60">
        <v>2000092</v>
      </c>
      <c r="L10" s="60"/>
      <c r="M10" s="60">
        <v>6018011</v>
      </c>
      <c r="N10" s="60">
        <v>8018103</v>
      </c>
      <c r="O10" s="60"/>
      <c r="P10" s="60"/>
      <c r="Q10" s="60"/>
      <c r="R10" s="60"/>
      <c r="S10" s="60"/>
      <c r="T10" s="60"/>
      <c r="U10" s="60"/>
      <c r="V10" s="60"/>
      <c r="W10" s="60">
        <v>8018103</v>
      </c>
      <c r="X10" s="60">
        <v>3450000</v>
      </c>
      <c r="Y10" s="60">
        <v>4568103</v>
      </c>
      <c r="Z10" s="140">
        <v>132.41</v>
      </c>
      <c r="AA10" s="155">
        <v>6900000</v>
      </c>
    </row>
    <row r="11" spans="1:27" ht="12.75">
      <c r="A11" s="292" t="s">
        <v>211</v>
      </c>
      <c r="B11" s="142"/>
      <c r="C11" s="293">
        <f aca="true" t="shared" si="1" ref="C11:Y11">SUM(C6:C10)</f>
        <v>35734914</v>
      </c>
      <c r="D11" s="294">
        <f t="shared" si="1"/>
        <v>0</v>
      </c>
      <c r="E11" s="295">
        <f t="shared" si="1"/>
        <v>24600000</v>
      </c>
      <c r="F11" s="295">
        <f t="shared" si="1"/>
        <v>24600000</v>
      </c>
      <c r="G11" s="295">
        <f t="shared" si="1"/>
        <v>9692772</v>
      </c>
      <c r="H11" s="295">
        <f t="shared" si="1"/>
        <v>1821508</v>
      </c>
      <c r="I11" s="295">
        <f t="shared" si="1"/>
        <v>2498445</v>
      </c>
      <c r="J11" s="295">
        <f t="shared" si="1"/>
        <v>14012725</v>
      </c>
      <c r="K11" s="295">
        <f t="shared" si="1"/>
        <v>3505573</v>
      </c>
      <c r="L11" s="295">
        <f t="shared" si="1"/>
        <v>3227158</v>
      </c>
      <c r="M11" s="295">
        <f t="shared" si="1"/>
        <v>7885565</v>
      </c>
      <c r="N11" s="295">
        <f t="shared" si="1"/>
        <v>14618296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28631021</v>
      </c>
      <c r="X11" s="295">
        <f t="shared" si="1"/>
        <v>12300000</v>
      </c>
      <c r="Y11" s="295">
        <f t="shared" si="1"/>
        <v>16331021</v>
      </c>
      <c r="Z11" s="296">
        <f>+IF(X11&lt;&gt;0,+(Y11/X11)*100,0)</f>
        <v>132.77252845528454</v>
      </c>
      <c r="AA11" s="297">
        <f>SUM(AA6:AA10)</f>
        <v>24600000</v>
      </c>
    </row>
    <row r="12" spans="1:27" ht="12.75">
      <c r="A12" s="298" t="s">
        <v>212</v>
      </c>
      <c r="B12" s="136"/>
      <c r="C12" s="62"/>
      <c r="D12" s="156"/>
      <c r="E12" s="60">
        <v>19000000</v>
      </c>
      <c r="F12" s="60">
        <v>19000000</v>
      </c>
      <c r="G12" s="60">
        <v>1329862</v>
      </c>
      <c r="H12" s="60">
        <v>1412349</v>
      </c>
      <c r="I12" s="60">
        <v>248467</v>
      </c>
      <c r="J12" s="60">
        <v>2990678</v>
      </c>
      <c r="K12" s="60"/>
      <c r="L12" s="60">
        <v>100638</v>
      </c>
      <c r="M12" s="60">
        <v>1048277</v>
      </c>
      <c r="N12" s="60">
        <v>1148915</v>
      </c>
      <c r="O12" s="60"/>
      <c r="P12" s="60"/>
      <c r="Q12" s="60"/>
      <c r="R12" s="60"/>
      <c r="S12" s="60"/>
      <c r="T12" s="60"/>
      <c r="U12" s="60"/>
      <c r="V12" s="60"/>
      <c r="W12" s="60">
        <v>4139593</v>
      </c>
      <c r="X12" s="60">
        <v>9500000</v>
      </c>
      <c r="Y12" s="60">
        <v>-5360407</v>
      </c>
      <c r="Z12" s="140">
        <v>-56.43</v>
      </c>
      <c r="AA12" s="155">
        <v>19000000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2995157</v>
      </c>
      <c r="D15" s="156"/>
      <c r="E15" s="60">
        <v>33532256</v>
      </c>
      <c r="F15" s="60">
        <v>33532256</v>
      </c>
      <c r="G15" s="60">
        <v>5186992</v>
      </c>
      <c r="H15" s="60">
        <v>1087000</v>
      </c>
      <c r="I15" s="60"/>
      <c r="J15" s="60">
        <v>6273992</v>
      </c>
      <c r="K15" s="60">
        <v>6434671</v>
      </c>
      <c r="L15" s="60"/>
      <c r="M15" s="60">
        <v>5273952</v>
      </c>
      <c r="N15" s="60">
        <v>11708623</v>
      </c>
      <c r="O15" s="60"/>
      <c r="P15" s="60"/>
      <c r="Q15" s="60"/>
      <c r="R15" s="60"/>
      <c r="S15" s="60"/>
      <c r="T15" s="60"/>
      <c r="U15" s="60"/>
      <c r="V15" s="60"/>
      <c r="W15" s="60">
        <v>17982615</v>
      </c>
      <c r="X15" s="60">
        <v>16766128</v>
      </c>
      <c r="Y15" s="60">
        <v>1216487</v>
      </c>
      <c r="Z15" s="140">
        <v>7.26</v>
      </c>
      <c r="AA15" s="155">
        <v>33532256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35734914</v>
      </c>
      <c r="D36" s="156">
        <f t="shared" si="4"/>
        <v>0</v>
      </c>
      <c r="E36" s="60">
        <f t="shared" si="4"/>
        <v>12200000</v>
      </c>
      <c r="F36" s="60">
        <f t="shared" si="4"/>
        <v>12200000</v>
      </c>
      <c r="G36" s="60">
        <f t="shared" si="4"/>
        <v>8744607</v>
      </c>
      <c r="H36" s="60">
        <f t="shared" si="4"/>
        <v>0</v>
      </c>
      <c r="I36" s="60">
        <f t="shared" si="4"/>
        <v>2000092</v>
      </c>
      <c r="J36" s="60">
        <f t="shared" si="4"/>
        <v>10744699</v>
      </c>
      <c r="K36" s="60">
        <f t="shared" si="4"/>
        <v>1505481</v>
      </c>
      <c r="L36" s="60">
        <f t="shared" si="4"/>
        <v>1604700</v>
      </c>
      <c r="M36" s="60">
        <f t="shared" si="4"/>
        <v>1164539</v>
      </c>
      <c r="N36" s="60">
        <f t="shared" si="4"/>
        <v>4274720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15019419</v>
      </c>
      <c r="X36" s="60">
        <f t="shared" si="4"/>
        <v>6100000</v>
      </c>
      <c r="Y36" s="60">
        <f t="shared" si="4"/>
        <v>8919419</v>
      </c>
      <c r="Z36" s="140">
        <f aca="true" t="shared" si="5" ref="Z36:Z49">+IF(X36&lt;&gt;0,+(Y36/X36)*100,0)</f>
        <v>146.21998360655738</v>
      </c>
      <c r="AA36" s="155">
        <f>AA6+AA21</f>
        <v>12200000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5500000</v>
      </c>
      <c r="F37" s="60">
        <f t="shared" si="4"/>
        <v>5500000</v>
      </c>
      <c r="G37" s="60">
        <f t="shared" si="4"/>
        <v>948165</v>
      </c>
      <c r="H37" s="60">
        <f t="shared" si="4"/>
        <v>1821508</v>
      </c>
      <c r="I37" s="60">
        <f t="shared" si="4"/>
        <v>498353</v>
      </c>
      <c r="J37" s="60">
        <f t="shared" si="4"/>
        <v>3268026</v>
      </c>
      <c r="K37" s="60">
        <f t="shared" si="4"/>
        <v>0</v>
      </c>
      <c r="L37" s="60">
        <f t="shared" si="4"/>
        <v>1622458</v>
      </c>
      <c r="M37" s="60">
        <f t="shared" si="4"/>
        <v>703015</v>
      </c>
      <c r="N37" s="60">
        <f t="shared" si="4"/>
        <v>2325473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5593499</v>
      </c>
      <c r="X37" s="60">
        <f t="shared" si="4"/>
        <v>2750000</v>
      </c>
      <c r="Y37" s="60">
        <f t="shared" si="4"/>
        <v>2843499</v>
      </c>
      <c r="Z37" s="140">
        <f t="shared" si="5"/>
        <v>103.39996363636364</v>
      </c>
      <c r="AA37" s="155">
        <f>AA7+AA22</f>
        <v>5500000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6900000</v>
      </c>
      <c r="F40" s="60">
        <f t="shared" si="4"/>
        <v>6900000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2000092</v>
      </c>
      <c r="L40" s="60">
        <f t="shared" si="4"/>
        <v>0</v>
      </c>
      <c r="M40" s="60">
        <f t="shared" si="4"/>
        <v>6018011</v>
      </c>
      <c r="N40" s="60">
        <f t="shared" si="4"/>
        <v>8018103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8018103</v>
      </c>
      <c r="X40" s="60">
        <f t="shared" si="4"/>
        <v>3450000</v>
      </c>
      <c r="Y40" s="60">
        <f t="shared" si="4"/>
        <v>4568103</v>
      </c>
      <c r="Z40" s="140">
        <f t="shared" si="5"/>
        <v>132.40878260869567</v>
      </c>
      <c r="AA40" s="155">
        <f>AA10+AA25</f>
        <v>6900000</v>
      </c>
    </row>
    <row r="41" spans="1:27" ht="12.75">
      <c r="A41" s="292" t="s">
        <v>211</v>
      </c>
      <c r="B41" s="142"/>
      <c r="C41" s="293">
        <f aca="true" t="shared" si="6" ref="C41:Y41">SUM(C36:C40)</f>
        <v>35734914</v>
      </c>
      <c r="D41" s="294">
        <f t="shared" si="6"/>
        <v>0</v>
      </c>
      <c r="E41" s="295">
        <f t="shared" si="6"/>
        <v>24600000</v>
      </c>
      <c r="F41" s="295">
        <f t="shared" si="6"/>
        <v>24600000</v>
      </c>
      <c r="G41" s="295">
        <f t="shared" si="6"/>
        <v>9692772</v>
      </c>
      <c r="H41" s="295">
        <f t="shared" si="6"/>
        <v>1821508</v>
      </c>
      <c r="I41" s="295">
        <f t="shared" si="6"/>
        <v>2498445</v>
      </c>
      <c r="J41" s="295">
        <f t="shared" si="6"/>
        <v>14012725</v>
      </c>
      <c r="K41" s="295">
        <f t="shared" si="6"/>
        <v>3505573</v>
      </c>
      <c r="L41" s="295">
        <f t="shared" si="6"/>
        <v>3227158</v>
      </c>
      <c r="M41" s="295">
        <f t="shared" si="6"/>
        <v>7885565</v>
      </c>
      <c r="N41" s="295">
        <f t="shared" si="6"/>
        <v>14618296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28631021</v>
      </c>
      <c r="X41" s="295">
        <f t="shared" si="6"/>
        <v>12300000</v>
      </c>
      <c r="Y41" s="295">
        <f t="shared" si="6"/>
        <v>16331021</v>
      </c>
      <c r="Z41" s="296">
        <f t="shared" si="5"/>
        <v>132.77252845528454</v>
      </c>
      <c r="AA41" s="297">
        <f>SUM(AA36:AA40)</f>
        <v>24600000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19000000</v>
      </c>
      <c r="F42" s="54">
        <f t="shared" si="7"/>
        <v>19000000</v>
      </c>
      <c r="G42" s="54">
        <f t="shared" si="7"/>
        <v>1329862</v>
      </c>
      <c r="H42" s="54">
        <f t="shared" si="7"/>
        <v>1412349</v>
      </c>
      <c r="I42" s="54">
        <f t="shared" si="7"/>
        <v>248467</v>
      </c>
      <c r="J42" s="54">
        <f t="shared" si="7"/>
        <v>2990678</v>
      </c>
      <c r="K42" s="54">
        <f t="shared" si="7"/>
        <v>0</v>
      </c>
      <c r="L42" s="54">
        <f t="shared" si="7"/>
        <v>100638</v>
      </c>
      <c r="M42" s="54">
        <f t="shared" si="7"/>
        <v>1048277</v>
      </c>
      <c r="N42" s="54">
        <f t="shared" si="7"/>
        <v>1148915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4139593</v>
      </c>
      <c r="X42" s="54">
        <f t="shared" si="7"/>
        <v>9500000</v>
      </c>
      <c r="Y42" s="54">
        <f t="shared" si="7"/>
        <v>-5360407</v>
      </c>
      <c r="Z42" s="184">
        <f t="shared" si="5"/>
        <v>-56.42533684210527</v>
      </c>
      <c r="AA42" s="130">
        <f aca="true" t="shared" si="8" ref="AA42:AA48">AA12+AA27</f>
        <v>19000000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2995157</v>
      </c>
      <c r="D45" s="129">
        <f t="shared" si="7"/>
        <v>0</v>
      </c>
      <c r="E45" s="54">
        <f t="shared" si="7"/>
        <v>33532256</v>
      </c>
      <c r="F45" s="54">
        <f t="shared" si="7"/>
        <v>33532256</v>
      </c>
      <c r="G45" s="54">
        <f t="shared" si="7"/>
        <v>5186992</v>
      </c>
      <c r="H45" s="54">
        <f t="shared" si="7"/>
        <v>1087000</v>
      </c>
      <c r="I45" s="54">
        <f t="shared" si="7"/>
        <v>0</v>
      </c>
      <c r="J45" s="54">
        <f t="shared" si="7"/>
        <v>6273992</v>
      </c>
      <c r="K45" s="54">
        <f t="shared" si="7"/>
        <v>6434671</v>
      </c>
      <c r="L45" s="54">
        <f t="shared" si="7"/>
        <v>0</v>
      </c>
      <c r="M45" s="54">
        <f t="shared" si="7"/>
        <v>5273952</v>
      </c>
      <c r="N45" s="54">
        <f t="shared" si="7"/>
        <v>11708623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17982615</v>
      </c>
      <c r="X45" s="54">
        <f t="shared" si="7"/>
        <v>16766128</v>
      </c>
      <c r="Y45" s="54">
        <f t="shared" si="7"/>
        <v>1216487</v>
      </c>
      <c r="Z45" s="184">
        <f t="shared" si="5"/>
        <v>7.255622765136947</v>
      </c>
      <c r="AA45" s="130">
        <f t="shared" si="8"/>
        <v>33532256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38730071</v>
      </c>
      <c r="D49" s="218">
        <f t="shared" si="9"/>
        <v>0</v>
      </c>
      <c r="E49" s="220">
        <f t="shared" si="9"/>
        <v>77132256</v>
      </c>
      <c r="F49" s="220">
        <f t="shared" si="9"/>
        <v>77132256</v>
      </c>
      <c r="G49" s="220">
        <f t="shared" si="9"/>
        <v>16209626</v>
      </c>
      <c r="H49" s="220">
        <f t="shared" si="9"/>
        <v>4320857</v>
      </c>
      <c r="I49" s="220">
        <f t="shared" si="9"/>
        <v>2746912</v>
      </c>
      <c r="J49" s="220">
        <f t="shared" si="9"/>
        <v>23277395</v>
      </c>
      <c r="K49" s="220">
        <f t="shared" si="9"/>
        <v>9940244</v>
      </c>
      <c r="L49" s="220">
        <f t="shared" si="9"/>
        <v>3327796</v>
      </c>
      <c r="M49" s="220">
        <f t="shared" si="9"/>
        <v>14207794</v>
      </c>
      <c r="N49" s="220">
        <f t="shared" si="9"/>
        <v>27475834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50753229</v>
      </c>
      <c r="X49" s="220">
        <f t="shared" si="9"/>
        <v>38566128</v>
      </c>
      <c r="Y49" s="220">
        <f t="shared" si="9"/>
        <v>12187101</v>
      </c>
      <c r="Z49" s="221">
        <f t="shared" si="5"/>
        <v>31.60053039288777</v>
      </c>
      <c r="AA49" s="222">
        <f>SUM(AA41:AA48)</f>
        <v>77132256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9628</v>
      </c>
      <c r="H66" s="275"/>
      <c r="I66" s="275"/>
      <c r="J66" s="275">
        <v>9628</v>
      </c>
      <c r="K66" s="275">
        <v>17755</v>
      </c>
      <c r="L66" s="275">
        <v>2274</v>
      </c>
      <c r="M66" s="275">
        <v>1042</v>
      </c>
      <c r="N66" s="275">
        <v>21071</v>
      </c>
      <c r="O66" s="275"/>
      <c r="P66" s="275"/>
      <c r="Q66" s="275"/>
      <c r="R66" s="275"/>
      <c r="S66" s="275"/>
      <c r="T66" s="275"/>
      <c r="U66" s="275"/>
      <c r="V66" s="275"/>
      <c r="W66" s="275">
        <v>30699</v>
      </c>
      <c r="X66" s="275"/>
      <c r="Y66" s="275">
        <v>30699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2188879</v>
      </c>
      <c r="H67" s="60">
        <v>1107620</v>
      </c>
      <c r="I67" s="60">
        <v>410566</v>
      </c>
      <c r="J67" s="60">
        <v>3707065</v>
      </c>
      <c r="K67" s="60">
        <v>3117853</v>
      </c>
      <c r="L67" s="60">
        <v>3327524</v>
      </c>
      <c r="M67" s="60">
        <v>2295618</v>
      </c>
      <c r="N67" s="60">
        <v>8740995</v>
      </c>
      <c r="O67" s="60"/>
      <c r="P67" s="60"/>
      <c r="Q67" s="60"/>
      <c r="R67" s="60"/>
      <c r="S67" s="60"/>
      <c r="T67" s="60"/>
      <c r="U67" s="60"/>
      <c r="V67" s="60"/>
      <c r="W67" s="60">
        <v>12448060</v>
      </c>
      <c r="X67" s="60"/>
      <c r="Y67" s="60">
        <v>12448060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2198507</v>
      </c>
      <c r="H69" s="220">
        <f t="shared" si="12"/>
        <v>1107620</v>
      </c>
      <c r="I69" s="220">
        <f t="shared" si="12"/>
        <v>410566</v>
      </c>
      <c r="J69" s="220">
        <f t="shared" si="12"/>
        <v>3716693</v>
      </c>
      <c r="K69" s="220">
        <f t="shared" si="12"/>
        <v>3135608</v>
      </c>
      <c r="L69" s="220">
        <f t="shared" si="12"/>
        <v>3329798</v>
      </c>
      <c r="M69" s="220">
        <f t="shared" si="12"/>
        <v>2296660</v>
      </c>
      <c r="N69" s="220">
        <f t="shared" si="12"/>
        <v>8762066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12478759</v>
      </c>
      <c r="X69" s="220">
        <f t="shared" si="12"/>
        <v>0</v>
      </c>
      <c r="Y69" s="220">
        <f t="shared" si="12"/>
        <v>12478759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35734914</v>
      </c>
      <c r="D5" s="357">
        <f t="shared" si="0"/>
        <v>0</v>
      </c>
      <c r="E5" s="356">
        <f t="shared" si="0"/>
        <v>24600000</v>
      </c>
      <c r="F5" s="358">
        <f t="shared" si="0"/>
        <v>24600000</v>
      </c>
      <c r="G5" s="358">
        <f t="shared" si="0"/>
        <v>9692772</v>
      </c>
      <c r="H5" s="356">
        <f t="shared" si="0"/>
        <v>1821508</v>
      </c>
      <c r="I5" s="356">
        <f t="shared" si="0"/>
        <v>2498445</v>
      </c>
      <c r="J5" s="358">
        <f t="shared" si="0"/>
        <v>14012725</v>
      </c>
      <c r="K5" s="358">
        <f t="shared" si="0"/>
        <v>3505573</v>
      </c>
      <c r="L5" s="356">
        <f t="shared" si="0"/>
        <v>3227158</v>
      </c>
      <c r="M5" s="356">
        <f t="shared" si="0"/>
        <v>7885565</v>
      </c>
      <c r="N5" s="358">
        <f t="shared" si="0"/>
        <v>14618296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28631021</v>
      </c>
      <c r="X5" s="356">
        <f t="shared" si="0"/>
        <v>12300000</v>
      </c>
      <c r="Y5" s="358">
        <f t="shared" si="0"/>
        <v>16331021</v>
      </c>
      <c r="Z5" s="359">
        <f>+IF(X5&lt;&gt;0,+(Y5/X5)*100,0)</f>
        <v>132.77252845528454</v>
      </c>
      <c r="AA5" s="360">
        <f>+AA6+AA8+AA11+AA13+AA15</f>
        <v>24600000</v>
      </c>
    </row>
    <row r="6" spans="1:27" ht="12.75">
      <c r="A6" s="361" t="s">
        <v>206</v>
      </c>
      <c r="B6" s="142"/>
      <c r="C6" s="60">
        <f>+C7</f>
        <v>35734914</v>
      </c>
      <c r="D6" s="340">
        <f aca="true" t="shared" si="1" ref="D6:AA6">+D7</f>
        <v>0</v>
      </c>
      <c r="E6" s="60">
        <f t="shared" si="1"/>
        <v>12200000</v>
      </c>
      <c r="F6" s="59">
        <f t="shared" si="1"/>
        <v>12200000</v>
      </c>
      <c r="G6" s="59">
        <f t="shared" si="1"/>
        <v>8744607</v>
      </c>
      <c r="H6" s="60">
        <f t="shared" si="1"/>
        <v>0</v>
      </c>
      <c r="I6" s="60">
        <f t="shared" si="1"/>
        <v>2000092</v>
      </c>
      <c r="J6" s="59">
        <f t="shared" si="1"/>
        <v>10744699</v>
      </c>
      <c r="K6" s="59">
        <f t="shared" si="1"/>
        <v>1505481</v>
      </c>
      <c r="L6" s="60">
        <f t="shared" si="1"/>
        <v>1604700</v>
      </c>
      <c r="M6" s="60">
        <f t="shared" si="1"/>
        <v>1164539</v>
      </c>
      <c r="N6" s="59">
        <f t="shared" si="1"/>
        <v>4274720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15019419</v>
      </c>
      <c r="X6" s="60">
        <f t="shared" si="1"/>
        <v>6100000</v>
      </c>
      <c r="Y6" s="59">
        <f t="shared" si="1"/>
        <v>8919419</v>
      </c>
      <c r="Z6" s="61">
        <f>+IF(X6&lt;&gt;0,+(Y6/X6)*100,0)</f>
        <v>146.21998360655738</v>
      </c>
      <c r="AA6" s="62">
        <f t="shared" si="1"/>
        <v>12200000</v>
      </c>
    </row>
    <row r="7" spans="1:27" ht="12.75">
      <c r="A7" s="291" t="s">
        <v>230</v>
      </c>
      <c r="B7" s="142"/>
      <c r="C7" s="60">
        <v>35734914</v>
      </c>
      <c r="D7" s="340"/>
      <c r="E7" s="60">
        <v>12200000</v>
      </c>
      <c r="F7" s="59">
        <v>12200000</v>
      </c>
      <c r="G7" s="59">
        <v>8744607</v>
      </c>
      <c r="H7" s="60"/>
      <c r="I7" s="60">
        <v>2000092</v>
      </c>
      <c r="J7" s="59">
        <v>10744699</v>
      </c>
      <c r="K7" s="59">
        <v>1505481</v>
      </c>
      <c r="L7" s="60">
        <v>1604700</v>
      </c>
      <c r="M7" s="60">
        <v>1164539</v>
      </c>
      <c r="N7" s="59">
        <v>4274720</v>
      </c>
      <c r="O7" s="59"/>
      <c r="P7" s="60"/>
      <c r="Q7" s="60"/>
      <c r="R7" s="59"/>
      <c r="S7" s="59"/>
      <c r="T7" s="60"/>
      <c r="U7" s="60"/>
      <c r="V7" s="59"/>
      <c r="W7" s="59">
        <v>15019419</v>
      </c>
      <c r="X7" s="60">
        <v>6100000</v>
      </c>
      <c r="Y7" s="59">
        <v>8919419</v>
      </c>
      <c r="Z7" s="61">
        <v>146.22</v>
      </c>
      <c r="AA7" s="62">
        <v>12200000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5500000</v>
      </c>
      <c r="F8" s="59">
        <f t="shared" si="2"/>
        <v>5500000</v>
      </c>
      <c r="G8" s="59">
        <f t="shared" si="2"/>
        <v>948165</v>
      </c>
      <c r="H8" s="60">
        <f t="shared" si="2"/>
        <v>1821508</v>
      </c>
      <c r="I8" s="60">
        <f t="shared" si="2"/>
        <v>498353</v>
      </c>
      <c r="J8" s="59">
        <f t="shared" si="2"/>
        <v>3268026</v>
      </c>
      <c r="K8" s="59">
        <f t="shared" si="2"/>
        <v>0</v>
      </c>
      <c r="L8" s="60">
        <f t="shared" si="2"/>
        <v>1622458</v>
      </c>
      <c r="M8" s="60">
        <f t="shared" si="2"/>
        <v>703015</v>
      </c>
      <c r="N8" s="59">
        <f t="shared" si="2"/>
        <v>2325473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5593499</v>
      </c>
      <c r="X8" s="60">
        <f t="shared" si="2"/>
        <v>2750000</v>
      </c>
      <c r="Y8" s="59">
        <f t="shared" si="2"/>
        <v>2843499</v>
      </c>
      <c r="Z8" s="61">
        <f>+IF(X8&lt;&gt;0,+(Y8/X8)*100,0)</f>
        <v>103.39996363636364</v>
      </c>
      <c r="AA8" s="62">
        <f>SUM(AA9:AA10)</f>
        <v>5500000</v>
      </c>
    </row>
    <row r="9" spans="1:27" ht="12.75">
      <c r="A9" s="291" t="s">
        <v>231</v>
      </c>
      <c r="B9" s="142"/>
      <c r="C9" s="60"/>
      <c r="D9" s="340"/>
      <c r="E9" s="60">
        <v>5500000</v>
      </c>
      <c r="F9" s="59">
        <v>5500000</v>
      </c>
      <c r="G9" s="59">
        <v>948165</v>
      </c>
      <c r="H9" s="60">
        <v>1821508</v>
      </c>
      <c r="I9" s="60">
        <v>498353</v>
      </c>
      <c r="J9" s="59">
        <v>3268026</v>
      </c>
      <c r="K9" s="59"/>
      <c r="L9" s="60">
        <v>1622458</v>
      </c>
      <c r="M9" s="60">
        <v>703015</v>
      </c>
      <c r="N9" s="59">
        <v>2325473</v>
      </c>
      <c r="O9" s="59"/>
      <c r="P9" s="60"/>
      <c r="Q9" s="60"/>
      <c r="R9" s="59"/>
      <c r="S9" s="59"/>
      <c r="T9" s="60"/>
      <c r="U9" s="60"/>
      <c r="V9" s="59"/>
      <c r="W9" s="59">
        <v>5593499</v>
      </c>
      <c r="X9" s="60">
        <v>2750000</v>
      </c>
      <c r="Y9" s="59">
        <v>2843499</v>
      </c>
      <c r="Z9" s="61">
        <v>103.4</v>
      </c>
      <c r="AA9" s="62">
        <v>5500000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6900000</v>
      </c>
      <c r="F15" s="59">
        <f t="shared" si="5"/>
        <v>6900000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2000092</v>
      </c>
      <c r="L15" s="60">
        <f t="shared" si="5"/>
        <v>0</v>
      </c>
      <c r="M15" s="60">
        <f t="shared" si="5"/>
        <v>6018011</v>
      </c>
      <c r="N15" s="59">
        <f t="shared" si="5"/>
        <v>8018103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8018103</v>
      </c>
      <c r="X15" s="60">
        <f t="shared" si="5"/>
        <v>3450000</v>
      </c>
      <c r="Y15" s="59">
        <f t="shared" si="5"/>
        <v>4568103</v>
      </c>
      <c r="Z15" s="61">
        <f>+IF(X15&lt;&gt;0,+(Y15/X15)*100,0)</f>
        <v>132.40878260869567</v>
      </c>
      <c r="AA15" s="62">
        <f>SUM(AA16:AA20)</f>
        <v>6900000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>
        <v>2000092</v>
      </c>
      <c r="L17" s="60"/>
      <c r="M17" s="60">
        <v>3834017</v>
      </c>
      <c r="N17" s="59">
        <v>5834109</v>
      </c>
      <c r="O17" s="59"/>
      <c r="P17" s="60"/>
      <c r="Q17" s="60"/>
      <c r="R17" s="59"/>
      <c r="S17" s="59"/>
      <c r="T17" s="60"/>
      <c r="U17" s="60"/>
      <c r="V17" s="59"/>
      <c r="W17" s="59">
        <v>5834109</v>
      </c>
      <c r="X17" s="60"/>
      <c r="Y17" s="59">
        <v>5834109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6900000</v>
      </c>
      <c r="F18" s="59">
        <v>6900000</v>
      </c>
      <c r="G18" s="59"/>
      <c r="H18" s="60"/>
      <c r="I18" s="60"/>
      <c r="J18" s="59"/>
      <c r="K18" s="59"/>
      <c r="L18" s="60"/>
      <c r="M18" s="60">
        <v>2183994</v>
      </c>
      <c r="N18" s="59">
        <v>2183994</v>
      </c>
      <c r="O18" s="59"/>
      <c r="P18" s="60"/>
      <c r="Q18" s="60"/>
      <c r="R18" s="59"/>
      <c r="S18" s="59"/>
      <c r="T18" s="60"/>
      <c r="U18" s="60"/>
      <c r="V18" s="59"/>
      <c r="W18" s="59">
        <v>2183994</v>
      </c>
      <c r="X18" s="60">
        <v>3450000</v>
      </c>
      <c r="Y18" s="59">
        <v>-1266006</v>
      </c>
      <c r="Z18" s="61">
        <v>-36.7</v>
      </c>
      <c r="AA18" s="62">
        <v>6900000</v>
      </c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19000000</v>
      </c>
      <c r="F22" s="345">
        <f t="shared" si="6"/>
        <v>19000000</v>
      </c>
      <c r="G22" s="345">
        <f t="shared" si="6"/>
        <v>1329862</v>
      </c>
      <c r="H22" s="343">
        <f t="shared" si="6"/>
        <v>1412349</v>
      </c>
      <c r="I22" s="343">
        <f t="shared" si="6"/>
        <v>248467</v>
      </c>
      <c r="J22" s="345">
        <f t="shared" si="6"/>
        <v>2990678</v>
      </c>
      <c r="K22" s="345">
        <f t="shared" si="6"/>
        <v>0</v>
      </c>
      <c r="L22" s="343">
        <f t="shared" si="6"/>
        <v>100638</v>
      </c>
      <c r="M22" s="343">
        <f t="shared" si="6"/>
        <v>1048277</v>
      </c>
      <c r="N22" s="345">
        <f t="shared" si="6"/>
        <v>1148915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4139593</v>
      </c>
      <c r="X22" s="343">
        <f t="shared" si="6"/>
        <v>9500000</v>
      </c>
      <c r="Y22" s="345">
        <f t="shared" si="6"/>
        <v>-5360407</v>
      </c>
      <c r="Z22" s="336">
        <f>+IF(X22&lt;&gt;0,+(Y22/X22)*100,0)</f>
        <v>-56.42533684210527</v>
      </c>
      <c r="AA22" s="350">
        <f>SUM(AA23:AA32)</f>
        <v>19000000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7000000</v>
      </c>
      <c r="F24" s="59">
        <v>7000000</v>
      </c>
      <c r="G24" s="59"/>
      <c r="H24" s="60">
        <v>234040</v>
      </c>
      <c r="I24" s="60"/>
      <c r="J24" s="59">
        <v>234040</v>
      </c>
      <c r="K24" s="59"/>
      <c r="L24" s="60">
        <v>100638</v>
      </c>
      <c r="M24" s="60"/>
      <c r="N24" s="59">
        <v>100638</v>
      </c>
      <c r="O24" s="59"/>
      <c r="P24" s="60"/>
      <c r="Q24" s="60"/>
      <c r="R24" s="59"/>
      <c r="S24" s="59"/>
      <c r="T24" s="60"/>
      <c r="U24" s="60"/>
      <c r="V24" s="59"/>
      <c r="W24" s="59">
        <v>334678</v>
      </c>
      <c r="X24" s="60">
        <v>3500000</v>
      </c>
      <c r="Y24" s="59">
        <v>-3165322</v>
      </c>
      <c r="Z24" s="61">
        <v>-90.44</v>
      </c>
      <c r="AA24" s="62">
        <v>7000000</v>
      </c>
    </row>
    <row r="25" spans="1:27" ht="12.75">
      <c r="A25" s="361" t="s">
        <v>240</v>
      </c>
      <c r="B25" s="142"/>
      <c r="C25" s="60"/>
      <c r="D25" s="340"/>
      <c r="E25" s="60">
        <v>12000000</v>
      </c>
      <c r="F25" s="59">
        <v>12000000</v>
      </c>
      <c r="G25" s="59"/>
      <c r="H25" s="60">
        <v>366708</v>
      </c>
      <c r="I25" s="60"/>
      <c r="J25" s="59">
        <v>366708</v>
      </c>
      <c r="K25" s="59"/>
      <c r="L25" s="60"/>
      <c r="M25" s="60">
        <v>246376</v>
      </c>
      <c r="N25" s="59">
        <v>246376</v>
      </c>
      <c r="O25" s="59"/>
      <c r="P25" s="60"/>
      <c r="Q25" s="60"/>
      <c r="R25" s="59"/>
      <c r="S25" s="59"/>
      <c r="T25" s="60"/>
      <c r="U25" s="60"/>
      <c r="V25" s="59"/>
      <c r="W25" s="59">
        <v>613084</v>
      </c>
      <c r="X25" s="60">
        <v>6000000</v>
      </c>
      <c r="Y25" s="59">
        <v>-5386916</v>
      </c>
      <c r="Z25" s="61">
        <v>-89.78</v>
      </c>
      <c r="AA25" s="62">
        <v>12000000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>
        <v>248467</v>
      </c>
      <c r="J28" s="342">
        <v>248467</v>
      </c>
      <c r="K28" s="342"/>
      <c r="L28" s="275"/>
      <c r="M28" s="275">
        <v>372701</v>
      </c>
      <c r="N28" s="342">
        <v>372701</v>
      </c>
      <c r="O28" s="342"/>
      <c r="P28" s="275"/>
      <c r="Q28" s="275"/>
      <c r="R28" s="342"/>
      <c r="S28" s="342"/>
      <c r="T28" s="275"/>
      <c r="U28" s="275"/>
      <c r="V28" s="342"/>
      <c r="W28" s="342">
        <v>621168</v>
      </c>
      <c r="X28" s="275"/>
      <c r="Y28" s="342">
        <v>621168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1329862</v>
      </c>
      <c r="H32" s="60">
        <v>811601</v>
      </c>
      <c r="I32" s="60"/>
      <c r="J32" s="59">
        <v>2141463</v>
      </c>
      <c r="K32" s="59"/>
      <c r="L32" s="60"/>
      <c r="M32" s="60">
        <v>429200</v>
      </c>
      <c r="N32" s="59">
        <v>429200</v>
      </c>
      <c r="O32" s="59"/>
      <c r="P32" s="60"/>
      <c r="Q32" s="60"/>
      <c r="R32" s="59"/>
      <c r="S32" s="59"/>
      <c r="T32" s="60"/>
      <c r="U32" s="60"/>
      <c r="V32" s="59"/>
      <c r="W32" s="59">
        <v>2570663</v>
      </c>
      <c r="X32" s="60"/>
      <c r="Y32" s="59">
        <v>2570663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2995157</v>
      </c>
      <c r="D40" s="344">
        <f t="shared" si="9"/>
        <v>0</v>
      </c>
      <c r="E40" s="343">
        <f t="shared" si="9"/>
        <v>33532256</v>
      </c>
      <c r="F40" s="345">
        <f t="shared" si="9"/>
        <v>33532256</v>
      </c>
      <c r="G40" s="345">
        <f t="shared" si="9"/>
        <v>5186992</v>
      </c>
      <c r="H40" s="343">
        <f t="shared" si="9"/>
        <v>1087000</v>
      </c>
      <c r="I40" s="343">
        <f t="shared" si="9"/>
        <v>0</v>
      </c>
      <c r="J40" s="345">
        <f t="shared" si="9"/>
        <v>6273992</v>
      </c>
      <c r="K40" s="345">
        <f t="shared" si="9"/>
        <v>6434671</v>
      </c>
      <c r="L40" s="343">
        <f t="shared" si="9"/>
        <v>0</v>
      </c>
      <c r="M40" s="343">
        <f t="shared" si="9"/>
        <v>5273952</v>
      </c>
      <c r="N40" s="345">
        <f t="shared" si="9"/>
        <v>11708623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17982615</v>
      </c>
      <c r="X40" s="343">
        <f t="shared" si="9"/>
        <v>16766128</v>
      </c>
      <c r="Y40" s="345">
        <f t="shared" si="9"/>
        <v>1216487</v>
      </c>
      <c r="Z40" s="336">
        <f>+IF(X40&lt;&gt;0,+(Y40/X40)*100,0)</f>
        <v>7.255622765136947</v>
      </c>
      <c r="AA40" s="350">
        <f>SUM(AA41:AA49)</f>
        <v>33532256</v>
      </c>
    </row>
    <row r="41" spans="1:27" ht="12.75">
      <c r="A41" s="361" t="s">
        <v>249</v>
      </c>
      <c r="B41" s="142"/>
      <c r="C41" s="362">
        <v>2459484</v>
      </c>
      <c r="D41" s="363"/>
      <c r="E41" s="362">
        <v>900000</v>
      </c>
      <c r="F41" s="364">
        <v>900000</v>
      </c>
      <c r="G41" s="364">
        <v>1823068</v>
      </c>
      <c r="H41" s="362"/>
      <c r="I41" s="362"/>
      <c r="J41" s="364">
        <v>1823068</v>
      </c>
      <c r="K41" s="364"/>
      <c r="L41" s="362"/>
      <c r="M41" s="362">
        <v>1277886</v>
      </c>
      <c r="N41" s="364">
        <v>1277886</v>
      </c>
      <c r="O41" s="364"/>
      <c r="P41" s="362"/>
      <c r="Q41" s="362"/>
      <c r="R41" s="364"/>
      <c r="S41" s="364"/>
      <c r="T41" s="362"/>
      <c r="U41" s="362"/>
      <c r="V41" s="364"/>
      <c r="W41" s="364">
        <v>3100954</v>
      </c>
      <c r="X41" s="362">
        <v>450000</v>
      </c>
      <c r="Y41" s="364">
        <v>2650954</v>
      </c>
      <c r="Z41" s="365">
        <v>589.1</v>
      </c>
      <c r="AA41" s="366">
        <v>900000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212565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323108</v>
      </c>
      <c r="D44" s="368"/>
      <c r="E44" s="54">
        <v>302256</v>
      </c>
      <c r="F44" s="53">
        <v>302256</v>
      </c>
      <c r="G44" s="53"/>
      <c r="H44" s="54">
        <v>500000</v>
      </c>
      <c r="I44" s="54"/>
      <c r="J44" s="53">
        <v>500000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500000</v>
      </c>
      <c r="X44" s="54">
        <v>151128</v>
      </c>
      <c r="Y44" s="53">
        <v>348872</v>
      </c>
      <c r="Z44" s="94">
        <v>230.85</v>
      </c>
      <c r="AA44" s="95">
        <v>302256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>
        <v>3363924</v>
      </c>
      <c r="H47" s="54"/>
      <c r="I47" s="54"/>
      <c r="J47" s="53">
        <v>3363924</v>
      </c>
      <c r="K47" s="53">
        <v>6434671</v>
      </c>
      <c r="L47" s="54"/>
      <c r="M47" s="54">
        <v>3996066</v>
      </c>
      <c r="N47" s="53">
        <v>10430737</v>
      </c>
      <c r="O47" s="53"/>
      <c r="P47" s="54"/>
      <c r="Q47" s="54"/>
      <c r="R47" s="53"/>
      <c r="S47" s="53"/>
      <c r="T47" s="54"/>
      <c r="U47" s="54"/>
      <c r="V47" s="53"/>
      <c r="W47" s="53">
        <v>13794661</v>
      </c>
      <c r="X47" s="54"/>
      <c r="Y47" s="53">
        <v>13794661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32000000</v>
      </c>
      <c r="F48" s="53">
        <v>32000000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16000000</v>
      </c>
      <c r="Y48" s="53">
        <v>-16000000</v>
      </c>
      <c r="Z48" s="94">
        <v>-100</v>
      </c>
      <c r="AA48" s="95">
        <v>32000000</v>
      </c>
    </row>
    <row r="49" spans="1:27" ht="12.75">
      <c r="A49" s="361" t="s">
        <v>93</v>
      </c>
      <c r="B49" s="136"/>
      <c r="C49" s="54"/>
      <c r="D49" s="368"/>
      <c r="E49" s="54">
        <v>330000</v>
      </c>
      <c r="F49" s="53">
        <v>330000</v>
      </c>
      <c r="G49" s="53"/>
      <c r="H49" s="54">
        <v>587000</v>
      </c>
      <c r="I49" s="54"/>
      <c r="J49" s="53">
        <v>587000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587000</v>
      </c>
      <c r="X49" s="54">
        <v>165000</v>
      </c>
      <c r="Y49" s="53">
        <v>422000</v>
      </c>
      <c r="Z49" s="94">
        <v>255.76</v>
      </c>
      <c r="AA49" s="95">
        <v>330000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38730071</v>
      </c>
      <c r="D60" s="346">
        <f t="shared" si="14"/>
        <v>0</v>
      </c>
      <c r="E60" s="219">
        <f t="shared" si="14"/>
        <v>77132256</v>
      </c>
      <c r="F60" s="264">
        <f t="shared" si="14"/>
        <v>77132256</v>
      </c>
      <c r="G60" s="264">
        <f t="shared" si="14"/>
        <v>16209626</v>
      </c>
      <c r="H60" s="219">
        <f t="shared" si="14"/>
        <v>4320857</v>
      </c>
      <c r="I60" s="219">
        <f t="shared" si="14"/>
        <v>2746912</v>
      </c>
      <c r="J60" s="264">
        <f t="shared" si="14"/>
        <v>23277395</v>
      </c>
      <c r="K60" s="264">
        <f t="shared" si="14"/>
        <v>9940244</v>
      </c>
      <c r="L60" s="219">
        <f t="shared" si="14"/>
        <v>3327796</v>
      </c>
      <c r="M60" s="219">
        <f t="shared" si="14"/>
        <v>14207794</v>
      </c>
      <c r="N60" s="264">
        <f t="shared" si="14"/>
        <v>27475834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50753229</v>
      </c>
      <c r="X60" s="219">
        <f t="shared" si="14"/>
        <v>38566128</v>
      </c>
      <c r="Y60" s="264">
        <f t="shared" si="14"/>
        <v>12187101</v>
      </c>
      <c r="Z60" s="337">
        <f>+IF(X60&lt;&gt;0,+(Y60/X60)*100,0)</f>
        <v>31.60053039288777</v>
      </c>
      <c r="AA60" s="232">
        <f>+AA57+AA54+AA51+AA40+AA37+AA34+AA22+AA5</f>
        <v>77132256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2019-01-31T14:13:36Z</dcterms:created>
  <dcterms:modified xsi:type="dcterms:W3CDTF">2019-01-31T14:13:41Z</dcterms:modified>
  <cp:category/>
  <cp:version/>
  <cp:contentType/>
  <cp:contentStatus/>
</cp:coreProperties>
</file>