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<sst xmlns="http://schemas.openxmlformats.org/spreadsheetml/2006/main" count="859" uniqueCount="304">
  <si>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eDumbe(KZN261)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</si>
  <si>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</si>
  <si>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</si>
  <si>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</si>
  <si>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</si>
  <si>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</si>
  <si>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</si>
  <si>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</si>
  <si>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</si>
  <si>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</si>
  <si>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</si>
  <si>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</si>
  <si>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</si>
  <si>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</si>
  <si>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</si>
  <si>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</si>
  <si>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</si>
  <si>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</si>
  <si>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</si>
  <si>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</si>
  <si>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</si>
  <si>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</si>
  <si>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</si>
  <si>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</si>
  <si>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</si>
  <si>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</si>
  <si>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</si>
  <si>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</si>
  <si>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</si>
  <si>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</si>
  <si>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</si>
  <si>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</si>
  <si>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</si>
  <si>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</si>
  <si>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</si>
  <si>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</si>
  <si>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</si>
  <si>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</si>
  <si>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</si>
  <si>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</si>
  <si>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</si>
  <si>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</si>
  <si>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</si>
  <si>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</si>
  <si>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</si>
  <si>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</si>
  <si>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</si>
  <si>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</si>
  <si>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</si>
  <si>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</si>
  <si>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</si>
  <si>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</si>
  <si>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</si>
  <si>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</si>
  <si>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</si>
  <si>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</si>
  <si>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</si>
  <si>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</si>
  <si>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</si>
  <si>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</si>
  <si>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</si>
  <si>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</si>
  <si>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</si>
  <si>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</si>
  <si>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</si>
  <si>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</si>
  <si>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</si>
  <si>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</si>
  <si>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</si>
  <si>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</si>
  <si>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eDumbe(KZN261)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</si>
  <si>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</si>
  <si>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</si>
  <si>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</si>
  <si>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</si>
  <si>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</si>
  <si>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</si>
  <si>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</si>
  <si>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</si>
  <si>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</si>
  <si>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</si>
  <si>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</si>
  <si>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</si>
  <si>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</si>
  <si>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</si>
  <si>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</si>
  <si>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</si>
  <si>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</si>
  <si>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</si>
  <si>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</si>
  <si>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</si>
  <si>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</si>
  <si>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</si>
  <si>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</si>
  <si>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</si>
  <si>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</si>
  <si>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</si>
  <si>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</si>
  <si>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</si>
  <si>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</si>
  <si>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eDumbe(KZN261)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</si>
  <si>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</si>
  <si>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</si>
  <si>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</si>
  <si>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</si>
  <si>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</si>
  <si>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</si>
  <si>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</si>
  <si>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</si>
  <si>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</si>
  <si>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</si>
  <si>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</si>
  <si>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</si>
  <si>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</si>
  <si>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</si>
  <si>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</si>
  <si>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</si>
  <si>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</si>
  <si>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</si>
  <si>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</si>
  <si>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</si>
  <si>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</si>
  <si>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</si>
  <si>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</si>
  <si>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</si>
  <si>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</si>
  <si>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</si>
  <si>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</si>
  <si>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</si>
  <si>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eDumbe(KZN261)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</si>
  <si>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</si>
  <si>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</si>
  <si>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</si>
  <si>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</si>
  <si>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</si>
  <si>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</si>
  <si>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</si>
  <si>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</si>
  <si>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</si>
  <si>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</si>
  <si>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eDumbe(KZN261)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</si>
  <si>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</si>
  <si>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</si>
  <si>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</si>
  <si>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</si>
  <si>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</si>
  <si>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</si>
  <si>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</si>
  <si>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</si>
  <si>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</si>
  <si>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</si>
  <si>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</si>
  <si>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</si>
  <si>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</si>
  <si>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</si>
  <si>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</si>
  <si>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</si>
  <si>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</si>
  <si>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</si>
  <si>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</si>
  <si>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</si>
  <si>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</si>
  <si>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</si>
  <si>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</si>
  <si>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</si>
  <si>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</si>
  <si>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</si>
  <si>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</si>
  <si>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</si>
  <si>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</si>
  <si>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</si>
  <si>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</si>
  <si>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</si>
  <si>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</si>
  <si>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eDumbe(KZN261)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</si>
  <si>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</si>
  <si>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</si>
  <si>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</si>
  <si>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</si>
  <si>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</si>
  <si>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</si>
  <si>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</si>
  <si>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</si>
  <si>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</si>
  <si>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</si>
  <si>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</si>
  <si>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</si>
  <si>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</si>
  <si>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</si>
  <si>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</si>
  <si>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</si>
  <si>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</si>
  <si>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</si>
  <si>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</si>
  <si>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</si>
  <si>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</si>
  <si>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</si>
  <si>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</si>
  <si>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</si>
  <si>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</si>
  <si>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</si>
  <si>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</si>
  <si>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eDumbe(KZN261)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</si>
  <si>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</si>
  <si>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</si>
  <si>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</si>
  <si>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</si>
  <si>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</si>
  <si>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</si>
  <si>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</si>
  <si>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</si>
  <si>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</si>
  <si>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</si>
  <si>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</si>
  <si>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</si>
  <si>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</si>
  <si>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</si>
  <si>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</si>
  <si>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</si>
  <si>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</si>
  <si>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</si>
  <si>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</si>
  <si>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</si>
  <si>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</si>
  <si>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</si>
  <si>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</si>
  <si>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</si>
  <si>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</si>
  <si>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eDumbe(KZN261)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</si>
  <si>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</si>
  <si>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</si>
  <si>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</si>
  <si>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</si>
  <si>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</si>
  <si>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</si>
  <si>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</si>
  <si>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</si>
  <si>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</si>
  <si>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</si>
  <si>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</si>
  <si>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</si>
  <si>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</si>
  <si>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</si>
  <si>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</si>
  <si>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</si>
  <si>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</si>
  <si>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</si>
  <si>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</si>
  <si>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</si>
  <si>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</si>
  <si>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</si>
  <si>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</si>
  <si>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</si>
  <si>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</si>
  <si>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</si>
  <si>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</si>
  <si>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</si>
  <si>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</si>
  <si>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</si>
  <si>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</si>
  <si>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</si>
  <si>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</si>
  <si>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</si>
  <si>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</si>
  <si>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eDumbe(KZN261)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</si>
  <si>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</si>
  <si>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</si>
  <si>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eDumbe(KZN261)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</si>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</sst>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18382002</v>
      </c>
      <c r="C5" s="19">
        <v>0</v>
      </c>
      <c r="D5" s="59">
        <v>20313185</v>
      </c>
      <c r="E5" s="60">
        <v>20313185</v>
      </c>
      <c r="F5" s="60">
        <v>1231391</v>
      </c>
      <c r="G5" s="60">
        <v>1829910</v>
      </c>
      <c r="H5" s="60">
        <v>1747929</v>
      </c>
      <c r="I5" s="60">
        <v>4809230</v>
      </c>
      <c r="J5" s="60">
        <v>9309516</v>
      </c>
      <c r="K5" s="60">
        <v>1612784</v>
      </c>
      <c r="L5" s="60">
        <v>1750775</v>
      </c>
      <c r="M5" s="60">
        <v>12673075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17482305</v>
      </c>
      <c r="W5" s="60">
        <v>10156500</v>
      </c>
      <c r="X5" s="60">
        <v>7325805</v>
      </c>
      <c r="Y5" s="61">
        <v>72.13</v>
      </c>
      <c r="Z5" s="62">
        <v>20313185</v>
      </c>
    </row>
    <row r="6" spans="1:26" ht="12.75">
      <c r="A6" s="58" t="s">
        <v>32</v>
      </c>
      <c r="B6" s="19">
        <v>23712256</v>
      </c>
      <c r="C6" s="19">
        <v>0</v>
      </c>
      <c r="D6" s="59">
        <v>24903204</v>
      </c>
      <c r="E6" s="60">
        <v>24903204</v>
      </c>
      <c r="F6" s="60">
        <v>2224734</v>
      </c>
      <c r="G6" s="60">
        <v>1585049</v>
      </c>
      <c r="H6" s="60">
        <v>1600475</v>
      </c>
      <c r="I6" s="60">
        <v>5410258</v>
      </c>
      <c r="J6" s="60">
        <v>1149895</v>
      </c>
      <c r="K6" s="60">
        <v>1585930</v>
      </c>
      <c r="L6" s="60">
        <v>1595356</v>
      </c>
      <c r="M6" s="60">
        <v>4331181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9741439</v>
      </c>
      <c r="W6" s="60">
        <v>12451620</v>
      </c>
      <c r="X6" s="60">
        <v>-2710181</v>
      </c>
      <c r="Y6" s="61">
        <v>-21.77</v>
      </c>
      <c r="Z6" s="62">
        <v>24903204</v>
      </c>
    </row>
    <row r="7" spans="1:26" ht="12.75">
      <c r="A7" s="58" t="s">
        <v>33</v>
      </c>
      <c r="B7" s="19">
        <v>745673</v>
      </c>
      <c r="C7" s="19">
        <v>0</v>
      </c>
      <c r="D7" s="59">
        <v>480000</v>
      </c>
      <c r="E7" s="60">
        <v>480000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240000</v>
      </c>
      <c r="X7" s="60">
        <v>-240000</v>
      </c>
      <c r="Y7" s="61">
        <v>-100</v>
      </c>
      <c r="Z7" s="62">
        <v>480000</v>
      </c>
    </row>
    <row r="8" spans="1:26" ht="12.75">
      <c r="A8" s="58" t="s">
        <v>34</v>
      </c>
      <c r="B8" s="19">
        <v>64958624</v>
      </c>
      <c r="C8" s="19">
        <v>0</v>
      </c>
      <c r="D8" s="59">
        <v>72621000</v>
      </c>
      <c r="E8" s="60">
        <v>72621000</v>
      </c>
      <c r="F8" s="60">
        <v>27756037</v>
      </c>
      <c r="G8" s="60">
        <v>1100649</v>
      </c>
      <c r="H8" s="60">
        <v>243230</v>
      </c>
      <c r="I8" s="60">
        <v>29099916</v>
      </c>
      <c r="J8" s="60">
        <v>0</v>
      </c>
      <c r="K8" s="60">
        <v>191726</v>
      </c>
      <c r="L8" s="60">
        <v>21832739</v>
      </c>
      <c r="M8" s="60">
        <v>22024465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51124381</v>
      </c>
      <c r="W8" s="60">
        <v>36560502</v>
      </c>
      <c r="X8" s="60">
        <v>14563879</v>
      </c>
      <c r="Y8" s="61">
        <v>39.84</v>
      </c>
      <c r="Z8" s="62">
        <v>72621000</v>
      </c>
    </row>
    <row r="9" spans="1:26" ht="12.75">
      <c r="A9" s="58" t="s">
        <v>35</v>
      </c>
      <c r="B9" s="19">
        <v>7573678</v>
      </c>
      <c r="C9" s="19">
        <v>0</v>
      </c>
      <c r="D9" s="59">
        <v>7389726</v>
      </c>
      <c r="E9" s="60">
        <v>7389726</v>
      </c>
      <c r="F9" s="60">
        <v>270723</v>
      </c>
      <c r="G9" s="60">
        <v>262317</v>
      </c>
      <c r="H9" s="60">
        <v>1545579</v>
      </c>
      <c r="I9" s="60">
        <v>2078619</v>
      </c>
      <c r="J9" s="60">
        <v>170837</v>
      </c>
      <c r="K9" s="60">
        <v>290530</v>
      </c>
      <c r="L9" s="60">
        <v>166848</v>
      </c>
      <c r="M9" s="60">
        <v>628215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2706834</v>
      </c>
      <c r="W9" s="60">
        <v>3445056</v>
      </c>
      <c r="X9" s="60">
        <v>-738222</v>
      </c>
      <c r="Y9" s="61">
        <v>-21.43</v>
      </c>
      <c r="Z9" s="62">
        <v>7389726</v>
      </c>
    </row>
    <row r="10" spans="1:26" ht="22.5">
      <c r="A10" s="63" t="s">
        <v>279</v>
      </c>
      <c r="B10" s="64">
        <f>SUM(B5:B9)</f>
        <v>115372233</v>
      </c>
      <c r="C10" s="64">
        <f>SUM(C5:C9)</f>
        <v>0</v>
      </c>
      <c r="D10" s="65">
        <f aca="true" t="shared" si="0" ref="D10:Z10">SUM(D5:D9)</f>
        <v>125707115</v>
      </c>
      <c r="E10" s="66">
        <f t="shared" si="0"/>
        <v>125707115</v>
      </c>
      <c r="F10" s="66">
        <f t="shared" si="0"/>
        <v>31482885</v>
      </c>
      <c r="G10" s="66">
        <f t="shared" si="0"/>
        <v>4777925</v>
      </c>
      <c r="H10" s="66">
        <f t="shared" si="0"/>
        <v>5137213</v>
      </c>
      <c r="I10" s="66">
        <f t="shared" si="0"/>
        <v>41398023</v>
      </c>
      <c r="J10" s="66">
        <f t="shared" si="0"/>
        <v>10630248</v>
      </c>
      <c r="K10" s="66">
        <f t="shared" si="0"/>
        <v>3680970</v>
      </c>
      <c r="L10" s="66">
        <f t="shared" si="0"/>
        <v>25345718</v>
      </c>
      <c r="M10" s="66">
        <f t="shared" si="0"/>
        <v>39656936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81054959</v>
      </c>
      <c r="W10" s="66">
        <f t="shared" si="0"/>
        <v>62853678</v>
      </c>
      <c r="X10" s="66">
        <f t="shared" si="0"/>
        <v>18201281</v>
      </c>
      <c r="Y10" s="67">
        <f>+IF(W10&lt;&gt;0,(X10/W10)*100,0)</f>
        <v>28.95817966293078</v>
      </c>
      <c r="Z10" s="68">
        <f t="shared" si="0"/>
        <v>125707115</v>
      </c>
    </row>
    <row r="11" spans="1:26" ht="12.75">
      <c r="A11" s="58" t="s">
        <v>37</v>
      </c>
      <c r="B11" s="19">
        <v>46027907</v>
      </c>
      <c r="C11" s="19">
        <v>0</v>
      </c>
      <c r="D11" s="59">
        <v>50247898</v>
      </c>
      <c r="E11" s="60">
        <v>50247898</v>
      </c>
      <c r="F11" s="60">
        <v>4073000</v>
      </c>
      <c r="G11" s="60">
        <v>9214350</v>
      </c>
      <c r="H11" s="60">
        <v>4189078</v>
      </c>
      <c r="I11" s="60">
        <v>17476428</v>
      </c>
      <c r="J11" s="60">
        <v>3949934</v>
      </c>
      <c r="K11" s="60">
        <v>4224774</v>
      </c>
      <c r="L11" s="60">
        <v>4112707</v>
      </c>
      <c r="M11" s="60">
        <v>12287415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29763843</v>
      </c>
      <c r="W11" s="60">
        <v>25123998</v>
      </c>
      <c r="X11" s="60">
        <v>4639845</v>
      </c>
      <c r="Y11" s="61">
        <v>18.47</v>
      </c>
      <c r="Z11" s="62">
        <v>50247898</v>
      </c>
    </row>
    <row r="12" spans="1:26" ht="12.75">
      <c r="A12" s="58" t="s">
        <v>38</v>
      </c>
      <c r="B12" s="19">
        <v>4943341</v>
      </c>
      <c r="C12" s="19">
        <v>0</v>
      </c>
      <c r="D12" s="59">
        <v>5463940</v>
      </c>
      <c r="E12" s="60">
        <v>5463940</v>
      </c>
      <c r="F12" s="60">
        <v>751183</v>
      </c>
      <c r="G12" s="60">
        <v>1811561</v>
      </c>
      <c r="H12" s="60">
        <v>437522</v>
      </c>
      <c r="I12" s="60">
        <v>3000266</v>
      </c>
      <c r="J12" s="60">
        <v>433108</v>
      </c>
      <c r="K12" s="60">
        <v>433013</v>
      </c>
      <c r="L12" s="60">
        <v>520328</v>
      </c>
      <c r="M12" s="60">
        <v>1386449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4386715</v>
      </c>
      <c r="W12" s="60">
        <v>2731968</v>
      </c>
      <c r="X12" s="60">
        <v>1654747</v>
      </c>
      <c r="Y12" s="61">
        <v>60.57</v>
      </c>
      <c r="Z12" s="62">
        <v>5463940</v>
      </c>
    </row>
    <row r="13" spans="1:26" ht="12.75">
      <c r="A13" s="58" t="s">
        <v>280</v>
      </c>
      <c r="B13" s="19">
        <v>12305322</v>
      </c>
      <c r="C13" s="19">
        <v>0</v>
      </c>
      <c r="D13" s="59">
        <v>7254300</v>
      </c>
      <c r="E13" s="60">
        <v>7254300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3627150</v>
      </c>
      <c r="X13" s="60">
        <v>-3627150</v>
      </c>
      <c r="Y13" s="61">
        <v>-100</v>
      </c>
      <c r="Z13" s="62">
        <v>7254300</v>
      </c>
    </row>
    <row r="14" spans="1:26" ht="12.75">
      <c r="A14" s="58" t="s">
        <v>40</v>
      </c>
      <c r="B14" s="19">
        <v>0</v>
      </c>
      <c r="C14" s="19">
        <v>0</v>
      </c>
      <c r="D14" s="59">
        <v>150000</v>
      </c>
      <c r="E14" s="60">
        <v>150000</v>
      </c>
      <c r="F14" s="60">
        <v>14651</v>
      </c>
      <c r="G14" s="60">
        <v>148672</v>
      </c>
      <c r="H14" s="60">
        <v>10184</v>
      </c>
      <c r="I14" s="60">
        <v>173507</v>
      </c>
      <c r="J14" s="60">
        <v>9784</v>
      </c>
      <c r="K14" s="60">
        <v>45963</v>
      </c>
      <c r="L14" s="60">
        <v>23059</v>
      </c>
      <c r="M14" s="60">
        <v>78806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252313</v>
      </c>
      <c r="W14" s="60">
        <v>75000</v>
      </c>
      <c r="X14" s="60">
        <v>177313</v>
      </c>
      <c r="Y14" s="61">
        <v>236.42</v>
      </c>
      <c r="Z14" s="62">
        <v>150000</v>
      </c>
    </row>
    <row r="15" spans="1:26" ht="12.75">
      <c r="A15" s="58" t="s">
        <v>41</v>
      </c>
      <c r="B15" s="19">
        <v>18358861</v>
      </c>
      <c r="C15" s="19">
        <v>0</v>
      </c>
      <c r="D15" s="59">
        <v>20663180</v>
      </c>
      <c r="E15" s="60">
        <v>20663180</v>
      </c>
      <c r="F15" s="60">
        <v>0</v>
      </c>
      <c r="G15" s="60">
        <v>3010991</v>
      </c>
      <c r="H15" s="60">
        <v>2837354</v>
      </c>
      <c r="I15" s="60">
        <v>5848345</v>
      </c>
      <c r="J15" s="60">
        <v>1518736</v>
      </c>
      <c r="K15" s="60">
        <v>1642995</v>
      </c>
      <c r="L15" s="60">
        <v>1530039</v>
      </c>
      <c r="M15" s="60">
        <v>4691770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10540115</v>
      </c>
      <c r="W15" s="60">
        <v>10331586</v>
      </c>
      <c r="X15" s="60">
        <v>208529</v>
      </c>
      <c r="Y15" s="61">
        <v>2.02</v>
      </c>
      <c r="Z15" s="62">
        <v>20663180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440000</v>
      </c>
      <c r="M16" s="60">
        <v>440000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440000</v>
      </c>
      <c r="W16" s="60"/>
      <c r="X16" s="60">
        <v>440000</v>
      </c>
      <c r="Y16" s="61">
        <v>0</v>
      </c>
      <c r="Z16" s="62">
        <v>0</v>
      </c>
    </row>
    <row r="17" spans="1:26" ht="12.75">
      <c r="A17" s="58" t="s">
        <v>43</v>
      </c>
      <c r="B17" s="19">
        <v>40692362</v>
      </c>
      <c r="C17" s="19">
        <v>0</v>
      </c>
      <c r="D17" s="59">
        <v>40218190</v>
      </c>
      <c r="E17" s="60">
        <v>40218190</v>
      </c>
      <c r="F17" s="60">
        <v>1632377</v>
      </c>
      <c r="G17" s="60">
        <v>1240800</v>
      </c>
      <c r="H17" s="60">
        <v>2074015</v>
      </c>
      <c r="I17" s="60">
        <v>4947192</v>
      </c>
      <c r="J17" s="60">
        <v>1384768</v>
      </c>
      <c r="K17" s="60">
        <v>2483500</v>
      </c>
      <c r="L17" s="60">
        <v>1795412</v>
      </c>
      <c r="M17" s="60">
        <v>5663680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10610872</v>
      </c>
      <c r="W17" s="60">
        <v>20828808</v>
      </c>
      <c r="X17" s="60">
        <v>-10217936</v>
      </c>
      <c r="Y17" s="61">
        <v>-49.06</v>
      </c>
      <c r="Z17" s="62">
        <v>40218190</v>
      </c>
    </row>
    <row r="18" spans="1:26" ht="12.75">
      <c r="A18" s="70" t="s">
        <v>44</v>
      </c>
      <c r="B18" s="71">
        <f>SUM(B11:B17)</f>
        <v>122327793</v>
      </c>
      <c r="C18" s="71">
        <f>SUM(C11:C17)</f>
        <v>0</v>
      </c>
      <c r="D18" s="72">
        <f aca="true" t="shared" si="1" ref="D18:Z18">SUM(D11:D17)</f>
        <v>123997508</v>
      </c>
      <c r="E18" s="73">
        <f t="shared" si="1"/>
        <v>123997508</v>
      </c>
      <c r="F18" s="73">
        <f t="shared" si="1"/>
        <v>6471211</v>
      </c>
      <c r="G18" s="73">
        <f t="shared" si="1"/>
        <v>15426374</v>
      </c>
      <c r="H18" s="73">
        <f t="shared" si="1"/>
        <v>9548153</v>
      </c>
      <c r="I18" s="73">
        <f t="shared" si="1"/>
        <v>31445738</v>
      </c>
      <c r="J18" s="73">
        <f t="shared" si="1"/>
        <v>7296330</v>
      </c>
      <c r="K18" s="73">
        <f t="shared" si="1"/>
        <v>8830245</v>
      </c>
      <c r="L18" s="73">
        <f t="shared" si="1"/>
        <v>8421545</v>
      </c>
      <c r="M18" s="73">
        <f t="shared" si="1"/>
        <v>24548120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55993858</v>
      </c>
      <c r="W18" s="73">
        <f t="shared" si="1"/>
        <v>62718510</v>
      </c>
      <c r="X18" s="73">
        <f t="shared" si="1"/>
        <v>-6724652</v>
      </c>
      <c r="Y18" s="67">
        <f>+IF(W18&lt;&gt;0,(X18/W18)*100,0)</f>
        <v>-10.721957520993405</v>
      </c>
      <c r="Z18" s="74">
        <f t="shared" si="1"/>
        <v>123997508</v>
      </c>
    </row>
    <row r="19" spans="1:26" ht="12.75">
      <c r="A19" s="70" t="s">
        <v>45</v>
      </c>
      <c r="B19" s="75">
        <f>+B10-B18</f>
        <v>-6955560</v>
      </c>
      <c r="C19" s="75">
        <f>+C10-C18</f>
        <v>0</v>
      </c>
      <c r="D19" s="76">
        <f aca="true" t="shared" si="2" ref="D19:Z19">+D10-D18</f>
        <v>1709607</v>
      </c>
      <c r="E19" s="77">
        <f t="shared" si="2"/>
        <v>1709607</v>
      </c>
      <c r="F19" s="77">
        <f t="shared" si="2"/>
        <v>25011674</v>
      </c>
      <c r="G19" s="77">
        <f t="shared" si="2"/>
        <v>-10648449</v>
      </c>
      <c r="H19" s="77">
        <f t="shared" si="2"/>
        <v>-4410940</v>
      </c>
      <c r="I19" s="77">
        <f t="shared" si="2"/>
        <v>9952285</v>
      </c>
      <c r="J19" s="77">
        <f t="shared" si="2"/>
        <v>3333918</v>
      </c>
      <c r="K19" s="77">
        <f t="shared" si="2"/>
        <v>-5149275</v>
      </c>
      <c r="L19" s="77">
        <f t="shared" si="2"/>
        <v>16924173</v>
      </c>
      <c r="M19" s="77">
        <f t="shared" si="2"/>
        <v>15108816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25061101</v>
      </c>
      <c r="W19" s="77">
        <f>IF(E10=E18,0,W10-W18)</f>
        <v>135168</v>
      </c>
      <c r="X19" s="77">
        <f t="shared" si="2"/>
        <v>24925933</v>
      </c>
      <c r="Y19" s="78">
        <f>+IF(W19&lt;&gt;0,(X19/W19)*100,0)</f>
        <v>18440.705640388256</v>
      </c>
      <c r="Z19" s="79">
        <f t="shared" si="2"/>
        <v>1709607</v>
      </c>
    </row>
    <row r="20" spans="1:26" ht="12.75">
      <c r="A20" s="58" t="s">
        <v>46</v>
      </c>
      <c r="B20" s="19">
        <v>42318103</v>
      </c>
      <c r="C20" s="19">
        <v>0</v>
      </c>
      <c r="D20" s="59">
        <v>0</v>
      </c>
      <c r="E20" s="60">
        <v>0</v>
      </c>
      <c r="F20" s="60">
        <v>0</v>
      </c>
      <c r="G20" s="60">
        <v>2183012</v>
      </c>
      <c r="H20" s="60">
        <v>11931148</v>
      </c>
      <c r="I20" s="60">
        <v>14114160</v>
      </c>
      <c r="J20" s="60">
        <v>92575</v>
      </c>
      <c r="K20" s="60">
        <v>3464726</v>
      </c>
      <c r="L20" s="60">
        <v>6326935</v>
      </c>
      <c r="M20" s="60">
        <v>9884236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23998396</v>
      </c>
      <c r="W20" s="60">
        <v>19836948</v>
      </c>
      <c r="X20" s="60">
        <v>4161448</v>
      </c>
      <c r="Y20" s="61">
        <v>20.98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35362543</v>
      </c>
      <c r="C22" s="86">
        <f>SUM(C19:C21)</f>
        <v>0</v>
      </c>
      <c r="D22" s="87">
        <f aca="true" t="shared" si="3" ref="D22:Z22">SUM(D19:D21)</f>
        <v>1709607</v>
      </c>
      <c r="E22" s="88">
        <f t="shared" si="3"/>
        <v>1709607</v>
      </c>
      <c r="F22" s="88">
        <f t="shared" si="3"/>
        <v>25011674</v>
      </c>
      <c r="G22" s="88">
        <f t="shared" si="3"/>
        <v>-8465437</v>
      </c>
      <c r="H22" s="88">
        <f t="shared" si="3"/>
        <v>7520208</v>
      </c>
      <c r="I22" s="88">
        <f t="shared" si="3"/>
        <v>24066445</v>
      </c>
      <c r="J22" s="88">
        <f t="shared" si="3"/>
        <v>3426493</v>
      </c>
      <c r="K22" s="88">
        <f t="shared" si="3"/>
        <v>-1684549</v>
      </c>
      <c r="L22" s="88">
        <f t="shared" si="3"/>
        <v>23251108</v>
      </c>
      <c r="M22" s="88">
        <f t="shared" si="3"/>
        <v>24993052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49059497</v>
      </c>
      <c r="W22" s="88">
        <f t="shared" si="3"/>
        <v>19972116</v>
      </c>
      <c r="X22" s="88">
        <f t="shared" si="3"/>
        <v>29087381</v>
      </c>
      <c r="Y22" s="89">
        <f>+IF(W22&lt;&gt;0,(X22/W22)*100,0)</f>
        <v>145.63995622697163</v>
      </c>
      <c r="Z22" s="90">
        <f t="shared" si="3"/>
        <v>1709607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35362543</v>
      </c>
      <c r="C24" s="75">
        <f>SUM(C22:C23)</f>
        <v>0</v>
      </c>
      <c r="D24" s="76">
        <f aca="true" t="shared" si="4" ref="D24:Z24">SUM(D22:D23)</f>
        <v>1709607</v>
      </c>
      <c r="E24" s="77">
        <f t="shared" si="4"/>
        <v>1709607</v>
      </c>
      <c r="F24" s="77">
        <f t="shared" si="4"/>
        <v>25011674</v>
      </c>
      <c r="G24" s="77">
        <f t="shared" si="4"/>
        <v>-8465437</v>
      </c>
      <c r="H24" s="77">
        <f t="shared" si="4"/>
        <v>7520208</v>
      </c>
      <c r="I24" s="77">
        <f t="shared" si="4"/>
        <v>24066445</v>
      </c>
      <c r="J24" s="77">
        <f t="shared" si="4"/>
        <v>3426493</v>
      </c>
      <c r="K24" s="77">
        <f t="shared" si="4"/>
        <v>-1684549</v>
      </c>
      <c r="L24" s="77">
        <f t="shared" si="4"/>
        <v>23251108</v>
      </c>
      <c r="M24" s="77">
        <f t="shared" si="4"/>
        <v>24993052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49059497</v>
      </c>
      <c r="W24" s="77">
        <f t="shared" si="4"/>
        <v>19972116</v>
      </c>
      <c r="X24" s="77">
        <f t="shared" si="4"/>
        <v>29087381</v>
      </c>
      <c r="Y24" s="78">
        <f>+IF(W24&lt;&gt;0,(X24/W24)*100,0)</f>
        <v>145.63995622697163</v>
      </c>
      <c r="Z24" s="79">
        <f t="shared" si="4"/>
        <v>1709607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49823869</v>
      </c>
      <c r="C27" s="22">
        <v>0</v>
      </c>
      <c r="D27" s="99">
        <v>41413900</v>
      </c>
      <c r="E27" s="100">
        <v>41413900</v>
      </c>
      <c r="F27" s="100">
        <v>0</v>
      </c>
      <c r="G27" s="100">
        <v>2183011</v>
      </c>
      <c r="H27" s="100">
        <v>7379932</v>
      </c>
      <c r="I27" s="100">
        <v>9562943</v>
      </c>
      <c r="J27" s="100">
        <v>5331568</v>
      </c>
      <c r="K27" s="100">
        <v>3464727</v>
      </c>
      <c r="L27" s="100">
        <v>5595535</v>
      </c>
      <c r="M27" s="100">
        <v>14391830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23954773</v>
      </c>
      <c r="W27" s="100">
        <v>20706950</v>
      </c>
      <c r="X27" s="100">
        <v>3247823</v>
      </c>
      <c r="Y27" s="101">
        <v>15.68</v>
      </c>
      <c r="Z27" s="102">
        <v>41413900</v>
      </c>
    </row>
    <row r="28" spans="1:26" ht="12.75">
      <c r="A28" s="103" t="s">
        <v>46</v>
      </c>
      <c r="B28" s="19">
        <v>49823869</v>
      </c>
      <c r="C28" s="19">
        <v>0</v>
      </c>
      <c r="D28" s="59">
        <v>41413900</v>
      </c>
      <c r="E28" s="60">
        <v>41413900</v>
      </c>
      <c r="F28" s="60">
        <v>0</v>
      </c>
      <c r="G28" s="60">
        <v>2183011</v>
      </c>
      <c r="H28" s="60">
        <v>7379932</v>
      </c>
      <c r="I28" s="60">
        <v>9562943</v>
      </c>
      <c r="J28" s="60">
        <v>5331568</v>
      </c>
      <c r="K28" s="60">
        <v>3464727</v>
      </c>
      <c r="L28" s="60">
        <v>5595535</v>
      </c>
      <c r="M28" s="60">
        <v>14391830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23954773</v>
      </c>
      <c r="W28" s="60">
        <v>20706950</v>
      </c>
      <c r="X28" s="60">
        <v>3247823</v>
      </c>
      <c r="Y28" s="61">
        <v>15.68</v>
      </c>
      <c r="Z28" s="62">
        <v>41413900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49823869</v>
      </c>
      <c r="C32" s="22">
        <f>SUM(C28:C31)</f>
        <v>0</v>
      </c>
      <c r="D32" s="99">
        <f aca="true" t="shared" si="5" ref="D32:Z32">SUM(D28:D31)</f>
        <v>41413900</v>
      </c>
      <c r="E32" s="100">
        <f t="shared" si="5"/>
        <v>41413900</v>
      </c>
      <c r="F32" s="100">
        <f t="shared" si="5"/>
        <v>0</v>
      </c>
      <c r="G32" s="100">
        <f t="shared" si="5"/>
        <v>2183011</v>
      </c>
      <c r="H32" s="100">
        <f t="shared" si="5"/>
        <v>7379932</v>
      </c>
      <c r="I32" s="100">
        <f t="shared" si="5"/>
        <v>9562943</v>
      </c>
      <c r="J32" s="100">
        <f t="shared" si="5"/>
        <v>5331568</v>
      </c>
      <c r="K32" s="100">
        <f t="shared" si="5"/>
        <v>3464727</v>
      </c>
      <c r="L32" s="100">
        <f t="shared" si="5"/>
        <v>5595535</v>
      </c>
      <c r="M32" s="100">
        <f t="shared" si="5"/>
        <v>14391830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23954773</v>
      </c>
      <c r="W32" s="100">
        <f t="shared" si="5"/>
        <v>20706950</v>
      </c>
      <c r="X32" s="100">
        <f t="shared" si="5"/>
        <v>3247823</v>
      </c>
      <c r="Y32" s="101">
        <f>+IF(W32&lt;&gt;0,(X32/W32)*100,0)</f>
        <v>15.684700064471107</v>
      </c>
      <c r="Z32" s="102">
        <f t="shared" si="5"/>
        <v>41413900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33332182</v>
      </c>
      <c r="C35" s="19">
        <v>0</v>
      </c>
      <c r="D35" s="59">
        <v>69950000</v>
      </c>
      <c r="E35" s="60">
        <v>69950000</v>
      </c>
      <c r="F35" s="60">
        <v>133415633</v>
      </c>
      <c r="G35" s="60">
        <v>122991461</v>
      </c>
      <c r="H35" s="60">
        <v>111190510</v>
      </c>
      <c r="I35" s="60">
        <v>111190510</v>
      </c>
      <c r="J35" s="60">
        <v>106511850</v>
      </c>
      <c r="K35" s="60">
        <v>111124310</v>
      </c>
      <c r="L35" s="60">
        <v>129742797</v>
      </c>
      <c r="M35" s="60">
        <v>129742797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129742797</v>
      </c>
      <c r="W35" s="60">
        <v>34975000</v>
      </c>
      <c r="X35" s="60">
        <v>94767797</v>
      </c>
      <c r="Y35" s="61">
        <v>270.96</v>
      </c>
      <c r="Z35" s="62">
        <v>69950000</v>
      </c>
    </row>
    <row r="36" spans="1:26" ht="12.75">
      <c r="A36" s="58" t="s">
        <v>57</v>
      </c>
      <c r="B36" s="19">
        <v>294826900</v>
      </c>
      <c r="C36" s="19">
        <v>0</v>
      </c>
      <c r="D36" s="59">
        <v>258705000</v>
      </c>
      <c r="E36" s="60">
        <v>258705000</v>
      </c>
      <c r="F36" s="60">
        <v>295639827</v>
      </c>
      <c r="G36" s="60">
        <v>299877725</v>
      </c>
      <c r="H36" s="60">
        <v>304266050</v>
      </c>
      <c r="I36" s="60">
        <v>304266050</v>
      </c>
      <c r="J36" s="60">
        <v>304266049</v>
      </c>
      <c r="K36" s="60">
        <v>306846328</v>
      </c>
      <c r="L36" s="60">
        <v>309800501</v>
      </c>
      <c r="M36" s="60">
        <v>309800501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309800501</v>
      </c>
      <c r="W36" s="60">
        <v>129352500</v>
      </c>
      <c r="X36" s="60">
        <v>180448001</v>
      </c>
      <c r="Y36" s="61">
        <v>139.5</v>
      </c>
      <c r="Z36" s="62">
        <v>258705000</v>
      </c>
    </row>
    <row r="37" spans="1:26" ht="12.75">
      <c r="A37" s="58" t="s">
        <v>58</v>
      </c>
      <c r="B37" s="19">
        <v>49728103</v>
      </c>
      <c r="C37" s="19">
        <v>0</v>
      </c>
      <c r="D37" s="59">
        <v>42410000</v>
      </c>
      <c r="E37" s="60">
        <v>42410000</v>
      </c>
      <c r="F37" s="60">
        <v>133835858</v>
      </c>
      <c r="G37" s="60">
        <v>136144591</v>
      </c>
      <c r="H37" s="60">
        <v>121482778</v>
      </c>
      <c r="I37" s="60">
        <v>121482778</v>
      </c>
      <c r="J37" s="60">
        <v>120649679</v>
      </c>
      <c r="K37" s="60">
        <v>109926763</v>
      </c>
      <c r="L37" s="60">
        <v>108222355</v>
      </c>
      <c r="M37" s="60">
        <v>108222355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108222355</v>
      </c>
      <c r="W37" s="60">
        <v>21205000</v>
      </c>
      <c r="X37" s="60">
        <v>87017355</v>
      </c>
      <c r="Y37" s="61">
        <v>410.36</v>
      </c>
      <c r="Z37" s="62">
        <v>42410000</v>
      </c>
    </row>
    <row r="38" spans="1:26" ht="12.75">
      <c r="A38" s="58" t="s">
        <v>59</v>
      </c>
      <c r="B38" s="19">
        <v>10624801</v>
      </c>
      <c r="C38" s="19">
        <v>0</v>
      </c>
      <c r="D38" s="59">
        <v>12444000</v>
      </c>
      <c r="E38" s="60">
        <v>12444000</v>
      </c>
      <c r="F38" s="60">
        <v>56350</v>
      </c>
      <c r="G38" s="60">
        <v>26780</v>
      </c>
      <c r="H38" s="60">
        <v>26780</v>
      </c>
      <c r="I38" s="60">
        <v>26780</v>
      </c>
      <c r="J38" s="60">
        <v>26780</v>
      </c>
      <c r="K38" s="60">
        <v>26780</v>
      </c>
      <c r="L38" s="60">
        <v>51800</v>
      </c>
      <c r="M38" s="60">
        <v>51800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51800</v>
      </c>
      <c r="W38" s="60">
        <v>6222000</v>
      </c>
      <c r="X38" s="60">
        <v>-6170200</v>
      </c>
      <c r="Y38" s="61">
        <v>-99.17</v>
      </c>
      <c r="Z38" s="62">
        <v>12444000</v>
      </c>
    </row>
    <row r="39" spans="1:26" ht="12.75">
      <c r="A39" s="58" t="s">
        <v>60</v>
      </c>
      <c r="B39" s="19">
        <v>267806178</v>
      </c>
      <c r="C39" s="19">
        <v>0</v>
      </c>
      <c r="D39" s="59">
        <v>273801000</v>
      </c>
      <c r="E39" s="60">
        <v>273801000</v>
      </c>
      <c r="F39" s="60">
        <v>295163252</v>
      </c>
      <c r="G39" s="60">
        <v>286697815</v>
      </c>
      <c r="H39" s="60">
        <v>293947002</v>
      </c>
      <c r="I39" s="60">
        <v>293947002</v>
      </c>
      <c r="J39" s="60">
        <v>290101442</v>
      </c>
      <c r="K39" s="60">
        <v>308017095</v>
      </c>
      <c r="L39" s="60">
        <v>331269144</v>
      </c>
      <c r="M39" s="60">
        <v>331269144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331269144</v>
      </c>
      <c r="W39" s="60">
        <v>136900500</v>
      </c>
      <c r="X39" s="60">
        <v>194368644</v>
      </c>
      <c r="Y39" s="61">
        <v>141.98</v>
      </c>
      <c r="Z39" s="62">
        <v>273801000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59297109</v>
      </c>
      <c r="C42" s="19">
        <v>0</v>
      </c>
      <c r="D42" s="59">
        <v>58106016</v>
      </c>
      <c r="E42" s="60">
        <v>58106016</v>
      </c>
      <c r="F42" s="60">
        <v>35583162</v>
      </c>
      <c r="G42" s="60">
        <v>-11971830</v>
      </c>
      <c r="H42" s="60">
        <v>-11844945</v>
      </c>
      <c r="I42" s="60">
        <v>11766387</v>
      </c>
      <c r="J42" s="60">
        <v>-2558829</v>
      </c>
      <c r="K42" s="60">
        <v>-261268</v>
      </c>
      <c r="L42" s="60">
        <v>7069044</v>
      </c>
      <c r="M42" s="60">
        <v>4248947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16015334</v>
      </c>
      <c r="W42" s="60">
        <v>29053008</v>
      </c>
      <c r="X42" s="60">
        <v>-13037674</v>
      </c>
      <c r="Y42" s="61">
        <v>-44.88</v>
      </c>
      <c r="Z42" s="62">
        <v>58106016</v>
      </c>
    </row>
    <row r="43" spans="1:26" ht="12.75">
      <c r="A43" s="58" t="s">
        <v>63</v>
      </c>
      <c r="B43" s="19">
        <v>-49823869</v>
      </c>
      <c r="C43" s="19">
        <v>0</v>
      </c>
      <c r="D43" s="59">
        <v>-39673896</v>
      </c>
      <c r="E43" s="60">
        <v>-39673896</v>
      </c>
      <c r="F43" s="60">
        <v>0</v>
      </c>
      <c r="G43" s="60">
        <v>-2183012</v>
      </c>
      <c r="H43" s="60">
        <v>0</v>
      </c>
      <c r="I43" s="60">
        <v>-2183012</v>
      </c>
      <c r="J43" s="60">
        <v>-5331567</v>
      </c>
      <c r="K43" s="60">
        <v>-3464726</v>
      </c>
      <c r="L43" s="60">
        <v>-5595534</v>
      </c>
      <c r="M43" s="60">
        <v>-14391827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-16574839</v>
      </c>
      <c r="W43" s="60">
        <v>-19836948</v>
      </c>
      <c r="X43" s="60">
        <v>3262109</v>
      </c>
      <c r="Y43" s="61">
        <v>-16.44</v>
      </c>
      <c r="Z43" s="62">
        <v>-39673896</v>
      </c>
    </row>
    <row r="44" spans="1:26" ht="12.75">
      <c r="A44" s="58" t="s">
        <v>64</v>
      </c>
      <c r="B44" s="19">
        <v>-112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10038309</v>
      </c>
      <c r="C45" s="22">
        <v>0</v>
      </c>
      <c r="D45" s="99">
        <v>18446384</v>
      </c>
      <c r="E45" s="100">
        <v>18446384</v>
      </c>
      <c r="F45" s="100">
        <v>38377437</v>
      </c>
      <c r="G45" s="100">
        <v>24222595</v>
      </c>
      <c r="H45" s="100">
        <v>12377650</v>
      </c>
      <c r="I45" s="100">
        <v>12377650</v>
      </c>
      <c r="J45" s="100">
        <v>4487254</v>
      </c>
      <c r="K45" s="100">
        <v>761260</v>
      </c>
      <c r="L45" s="100">
        <v>2234770</v>
      </c>
      <c r="M45" s="100">
        <v>2234770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2234770</v>
      </c>
      <c r="W45" s="100">
        <v>9230324</v>
      </c>
      <c r="X45" s="100">
        <v>-6995554</v>
      </c>
      <c r="Y45" s="101">
        <v>-75.79</v>
      </c>
      <c r="Z45" s="102">
        <v>18446384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2855902</v>
      </c>
      <c r="C49" s="52">
        <v>0</v>
      </c>
      <c r="D49" s="129">
        <v>2153998</v>
      </c>
      <c r="E49" s="54">
        <v>-372849</v>
      </c>
      <c r="F49" s="54">
        <v>0</v>
      </c>
      <c r="G49" s="54">
        <v>0</v>
      </c>
      <c r="H49" s="54">
        <v>0</v>
      </c>
      <c r="I49" s="54">
        <v>5748504</v>
      </c>
      <c r="J49" s="54">
        <v>0</v>
      </c>
      <c r="K49" s="54">
        <v>0</v>
      </c>
      <c r="L49" s="54">
        <v>0</v>
      </c>
      <c r="M49" s="54">
        <v>1439501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1477533</v>
      </c>
      <c r="W49" s="54">
        <v>11288731</v>
      </c>
      <c r="X49" s="54">
        <v>102048799</v>
      </c>
      <c r="Y49" s="54">
        <v>126640119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904642</v>
      </c>
      <c r="C51" s="52">
        <v>0</v>
      </c>
      <c r="D51" s="129">
        <v>896576</v>
      </c>
      <c r="E51" s="54">
        <v>236440</v>
      </c>
      <c r="F51" s="54">
        <v>0</v>
      </c>
      <c r="G51" s="54">
        <v>0</v>
      </c>
      <c r="H51" s="54">
        <v>0</v>
      </c>
      <c r="I51" s="54">
        <v>1406</v>
      </c>
      <c r="J51" s="54">
        <v>0</v>
      </c>
      <c r="K51" s="54">
        <v>0</v>
      </c>
      <c r="L51" s="54">
        <v>0</v>
      </c>
      <c r="M51" s="54">
        <v>373506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374026</v>
      </c>
      <c r="W51" s="54">
        <v>6801456</v>
      </c>
      <c r="X51" s="54">
        <v>3199556</v>
      </c>
      <c r="Y51" s="54">
        <v>12787608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107.35503165301073</v>
      </c>
      <c r="C58" s="5">
        <f>IF(C67=0,0,+(C76/C67)*100)</f>
        <v>0</v>
      </c>
      <c r="D58" s="6">
        <f aca="true" t="shared" si="6" ref="D58:Z58">IF(D67=0,0,+(D76/D67)*100)</f>
        <v>100.0000154811124</v>
      </c>
      <c r="E58" s="7">
        <f t="shared" si="6"/>
        <v>100.0000154811124</v>
      </c>
      <c r="F58" s="7">
        <f t="shared" si="6"/>
        <v>32.47248819773562</v>
      </c>
      <c r="G58" s="7">
        <f t="shared" si="6"/>
        <v>62.21677076873255</v>
      </c>
      <c r="H58" s="7">
        <f t="shared" si="6"/>
        <v>56.76147318850238</v>
      </c>
      <c r="I58" s="7">
        <f t="shared" si="6"/>
        <v>49.19460783953959</v>
      </c>
      <c r="J58" s="7">
        <f t="shared" si="6"/>
        <v>19.24346102219591</v>
      </c>
      <c r="K58" s="7">
        <f t="shared" si="6"/>
        <v>95.50531235926415</v>
      </c>
      <c r="L58" s="7">
        <f t="shared" si="6"/>
        <v>137.6887532151599</v>
      </c>
      <c r="M58" s="7">
        <f t="shared" si="6"/>
        <v>53.99470598158997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52.19211289714828</v>
      </c>
      <c r="W58" s="7">
        <f t="shared" si="6"/>
        <v>100.00034500878445</v>
      </c>
      <c r="X58" s="7">
        <f t="shared" si="6"/>
        <v>0</v>
      </c>
      <c r="Y58" s="7">
        <f t="shared" si="6"/>
        <v>0</v>
      </c>
      <c r="Z58" s="8">
        <f t="shared" si="6"/>
        <v>100.0000154811124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100.00003446037636</v>
      </c>
      <c r="E59" s="10">
        <f t="shared" si="7"/>
        <v>100.00003446037636</v>
      </c>
      <c r="F59" s="10">
        <f t="shared" si="7"/>
        <v>33.23398537669359</v>
      </c>
      <c r="G59" s="10">
        <f t="shared" si="7"/>
        <v>30.8224585188868</v>
      </c>
      <c r="H59" s="10">
        <f t="shared" si="7"/>
        <v>39.61452992823781</v>
      </c>
      <c r="I59" s="10">
        <f t="shared" si="7"/>
        <v>34.55699127460607</v>
      </c>
      <c r="J59" s="10">
        <f t="shared" si="7"/>
        <v>7.4916686218981985</v>
      </c>
      <c r="K59" s="10">
        <f t="shared" si="7"/>
        <v>169.63000762816637</v>
      </c>
      <c r="L59" s="10">
        <f t="shared" si="7"/>
        <v>267.35194481421485</v>
      </c>
      <c r="M59" s="10">
        <f t="shared" si="7"/>
        <v>49.23656065231036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45.7174376652567</v>
      </c>
      <c r="W59" s="10">
        <f t="shared" si="7"/>
        <v>100.00094520750258</v>
      </c>
      <c r="X59" s="10">
        <f t="shared" si="7"/>
        <v>0</v>
      </c>
      <c r="Y59" s="10">
        <f t="shared" si="7"/>
        <v>0</v>
      </c>
      <c r="Z59" s="11">
        <f t="shared" si="7"/>
        <v>100.00003446037636</v>
      </c>
    </row>
    <row r="60" spans="1:26" ht="12.75">
      <c r="A60" s="38" t="s">
        <v>32</v>
      </c>
      <c r="B60" s="12">
        <f t="shared" si="7"/>
        <v>190.57783451730617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34.03890083039141</v>
      </c>
      <c r="G60" s="13">
        <f t="shared" si="7"/>
        <v>89.44480580726525</v>
      </c>
      <c r="H60" s="13">
        <f t="shared" si="7"/>
        <v>72.00699792249175</v>
      </c>
      <c r="I60" s="13">
        <f t="shared" si="7"/>
        <v>61.50303737825442</v>
      </c>
      <c r="J60" s="13">
        <f t="shared" si="7"/>
        <v>108.1085664343266</v>
      </c>
      <c r="K60" s="13">
        <f t="shared" si="7"/>
        <v>53.321962507802986</v>
      </c>
      <c r="L60" s="13">
        <f t="shared" si="7"/>
        <v>53.31010758727206</v>
      </c>
      <c r="M60" s="13">
        <f t="shared" si="7"/>
        <v>67.86301472970074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64.33077289710484</v>
      </c>
      <c r="W60" s="13">
        <f t="shared" si="7"/>
        <v>99.9998554404969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257.87954817798396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62.791767895788595</v>
      </c>
      <c r="G61" s="13">
        <f t="shared" si="7"/>
        <v>116.00644369438477</v>
      </c>
      <c r="H61" s="13">
        <f t="shared" si="7"/>
        <v>92.86604995225566</v>
      </c>
      <c r="I61" s="13">
        <f t="shared" si="7"/>
        <v>90.68857110151754</v>
      </c>
      <c r="J61" s="13">
        <f t="shared" si="7"/>
        <v>178.21286813787418</v>
      </c>
      <c r="K61" s="13">
        <f t="shared" si="7"/>
        <v>61.86470436543136</v>
      </c>
      <c r="L61" s="13">
        <f t="shared" si="7"/>
        <v>73.83069666096253</v>
      </c>
      <c r="M61" s="13">
        <f t="shared" si="7"/>
        <v>91.38299294559496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91.01295466593082</v>
      </c>
      <c r="W61" s="13">
        <f t="shared" si="7"/>
        <v>99.99980880552528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42094258</v>
      </c>
      <c r="C67" s="24"/>
      <c r="D67" s="25">
        <v>45216389</v>
      </c>
      <c r="E67" s="26">
        <v>45216389</v>
      </c>
      <c r="F67" s="26">
        <v>3480688</v>
      </c>
      <c r="G67" s="26">
        <v>2834718</v>
      </c>
      <c r="H67" s="26">
        <v>2813625</v>
      </c>
      <c r="I67" s="26">
        <v>9129031</v>
      </c>
      <c r="J67" s="26">
        <v>9810096</v>
      </c>
      <c r="K67" s="26">
        <v>2573527</v>
      </c>
      <c r="L67" s="26">
        <v>2796906</v>
      </c>
      <c r="M67" s="26">
        <v>15180529</v>
      </c>
      <c r="N67" s="26"/>
      <c r="O67" s="26"/>
      <c r="P67" s="26"/>
      <c r="Q67" s="26"/>
      <c r="R67" s="26"/>
      <c r="S67" s="26"/>
      <c r="T67" s="26"/>
      <c r="U67" s="26"/>
      <c r="V67" s="26">
        <v>24309560</v>
      </c>
      <c r="W67" s="26">
        <v>22608120</v>
      </c>
      <c r="X67" s="26"/>
      <c r="Y67" s="25"/>
      <c r="Z67" s="27">
        <v>45216389</v>
      </c>
    </row>
    <row r="68" spans="1:26" ht="12.75" hidden="1">
      <c r="A68" s="37" t="s">
        <v>31</v>
      </c>
      <c r="B68" s="19">
        <v>18382002</v>
      </c>
      <c r="C68" s="19"/>
      <c r="D68" s="20">
        <v>20313185</v>
      </c>
      <c r="E68" s="21">
        <v>20313185</v>
      </c>
      <c r="F68" s="21">
        <v>1122318</v>
      </c>
      <c r="G68" s="21">
        <v>1122318</v>
      </c>
      <c r="H68" s="21">
        <v>1122318</v>
      </c>
      <c r="I68" s="21">
        <v>3366954</v>
      </c>
      <c r="J68" s="21">
        <v>8605119</v>
      </c>
      <c r="K68" s="21">
        <v>950425</v>
      </c>
      <c r="L68" s="21">
        <v>1122318</v>
      </c>
      <c r="M68" s="21">
        <v>10677862</v>
      </c>
      <c r="N68" s="21"/>
      <c r="O68" s="21"/>
      <c r="P68" s="21"/>
      <c r="Q68" s="21"/>
      <c r="R68" s="21"/>
      <c r="S68" s="21"/>
      <c r="T68" s="21"/>
      <c r="U68" s="21"/>
      <c r="V68" s="21">
        <v>14044816</v>
      </c>
      <c r="W68" s="21">
        <v>10156500</v>
      </c>
      <c r="X68" s="21"/>
      <c r="Y68" s="20"/>
      <c r="Z68" s="23">
        <v>20313185</v>
      </c>
    </row>
    <row r="69" spans="1:26" ht="12.75" hidden="1">
      <c r="A69" s="38" t="s">
        <v>32</v>
      </c>
      <c r="B69" s="19">
        <v>23712256</v>
      </c>
      <c r="C69" s="19"/>
      <c r="D69" s="20">
        <v>24903204</v>
      </c>
      <c r="E69" s="21">
        <v>24903204</v>
      </c>
      <c r="F69" s="21">
        <v>2224734</v>
      </c>
      <c r="G69" s="21">
        <v>1585049</v>
      </c>
      <c r="H69" s="21">
        <v>1600475</v>
      </c>
      <c r="I69" s="21">
        <v>5410258</v>
      </c>
      <c r="J69" s="21">
        <v>1149895</v>
      </c>
      <c r="K69" s="21">
        <v>1585930</v>
      </c>
      <c r="L69" s="21">
        <v>1595356</v>
      </c>
      <c r="M69" s="21">
        <v>4331181</v>
      </c>
      <c r="N69" s="21"/>
      <c r="O69" s="21"/>
      <c r="P69" s="21"/>
      <c r="Q69" s="21"/>
      <c r="R69" s="21"/>
      <c r="S69" s="21"/>
      <c r="T69" s="21"/>
      <c r="U69" s="21"/>
      <c r="V69" s="21">
        <v>9741439</v>
      </c>
      <c r="W69" s="21">
        <v>12451620</v>
      </c>
      <c r="X69" s="21"/>
      <c r="Y69" s="20"/>
      <c r="Z69" s="23">
        <v>24903204</v>
      </c>
    </row>
    <row r="70" spans="1:26" ht="12.75" hidden="1">
      <c r="A70" s="39" t="s">
        <v>103</v>
      </c>
      <c r="B70" s="19">
        <v>17523803</v>
      </c>
      <c r="C70" s="19"/>
      <c r="D70" s="20">
        <v>18828960</v>
      </c>
      <c r="E70" s="21">
        <v>18828960</v>
      </c>
      <c r="F70" s="21">
        <v>964808</v>
      </c>
      <c r="G70" s="21">
        <v>977700</v>
      </c>
      <c r="H70" s="21">
        <v>992788</v>
      </c>
      <c r="I70" s="21">
        <v>2935296</v>
      </c>
      <c r="J70" s="21">
        <v>558045</v>
      </c>
      <c r="K70" s="21">
        <v>1093546</v>
      </c>
      <c r="L70" s="21">
        <v>921553</v>
      </c>
      <c r="M70" s="21">
        <v>2573144</v>
      </c>
      <c r="N70" s="21"/>
      <c r="O70" s="21"/>
      <c r="P70" s="21"/>
      <c r="Q70" s="21"/>
      <c r="R70" s="21"/>
      <c r="S70" s="21"/>
      <c r="T70" s="21"/>
      <c r="U70" s="21"/>
      <c r="V70" s="21">
        <v>5508440</v>
      </c>
      <c r="W70" s="21">
        <v>9414498</v>
      </c>
      <c r="X70" s="21"/>
      <c r="Y70" s="20"/>
      <c r="Z70" s="23">
        <v>18828960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6188453</v>
      </c>
      <c r="C73" s="19"/>
      <c r="D73" s="20">
        <v>6074244</v>
      </c>
      <c r="E73" s="21">
        <v>6074244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3037122</v>
      </c>
      <c r="X73" s="21"/>
      <c r="Y73" s="20"/>
      <c r="Z73" s="23">
        <v>6074244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1259926</v>
      </c>
      <c r="G74" s="21">
        <v>607349</v>
      </c>
      <c r="H74" s="21">
        <v>607687</v>
      </c>
      <c r="I74" s="21">
        <v>2474962</v>
      </c>
      <c r="J74" s="21">
        <v>591850</v>
      </c>
      <c r="K74" s="21">
        <v>492384</v>
      </c>
      <c r="L74" s="21">
        <v>673803</v>
      </c>
      <c r="M74" s="21">
        <v>1758037</v>
      </c>
      <c r="N74" s="21"/>
      <c r="O74" s="21"/>
      <c r="P74" s="21"/>
      <c r="Q74" s="21"/>
      <c r="R74" s="21"/>
      <c r="S74" s="21"/>
      <c r="T74" s="21"/>
      <c r="U74" s="21"/>
      <c r="V74" s="21">
        <v>4232999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>
        <v>133636</v>
      </c>
      <c r="G75" s="30">
        <v>127351</v>
      </c>
      <c r="H75" s="30">
        <v>90832</v>
      </c>
      <c r="I75" s="30">
        <v>351819</v>
      </c>
      <c r="J75" s="30">
        <v>55082</v>
      </c>
      <c r="K75" s="30">
        <v>37172</v>
      </c>
      <c r="L75" s="30">
        <v>79232</v>
      </c>
      <c r="M75" s="30">
        <v>171486</v>
      </c>
      <c r="N75" s="30"/>
      <c r="O75" s="30"/>
      <c r="P75" s="30"/>
      <c r="Q75" s="30"/>
      <c r="R75" s="30"/>
      <c r="S75" s="30"/>
      <c r="T75" s="30"/>
      <c r="U75" s="30"/>
      <c r="V75" s="30">
        <v>523305</v>
      </c>
      <c r="W75" s="30"/>
      <c r="X75" s="30"/>
      <c r="Y75" s="29"/>
      <c r="Z75" s="31"/>
    </row>
    <row r="76" spans="1:26" ht="12.75" hidden="1">
      <c r="A76" s="42" t="s">
        <v>288</v>
      </c>
      <c r="B76" s="32">
        <v>45190304</v>
      </c>
      <c r="C76" s="32"/>
      <c r="D76" s="33">
        <v>45216396</v>
      </c>
      <c r="E76" s="34">
        <v>45216396</v>
      </c>
      <c r="F76" s="34">
        <v>1130266</v>
      </c>
      <c r="G76" s="34">
        <v>1763670</v>
      </c>
      <c r="H76" s="34">
        <v>1597055</v>
      </c>
      <c r="I76" s="34">
        <v>4490991</v>
      </c>
      <c r="J76" s="34">
        <v>1887802</v>
      </c>
      <c r="K76" s="34">
        <v>2457855</v>
      </c>
      <c r="L76" s="34">
        <v>3851025</v>
      </c>
      <c r="M76" s="34">
        <v>8196682</v>
      </c>
      <c r="N76" s="34"/>
      <c r="O76" s="34"/>
      <c r="P76" s="34"/>
      <c r="Q76" s="34"/>
      <c r="R76" s="34"/>
      <c r="S76" s="34"/>
      <c r="T76" s="34"/>
      <c r="U76" s="34"/>
      <c r="V76" s="34">
        <v>12687673</v>
      </c>
      <c r="W76" s="34">
        <v>22608198</v>
      </c>
      <c r="X76" s="34"/>
      <c r="Y76" s="33"/>
      <c r="Z76" s="35">
        <v>45216396</v>
      </c>
    </row>
    <row r="77" spans="1:26" ht="12.75" hidden="1">
      <c r="A77" s="37" t="s">
        <v>31</v>
      </c>
      <c r="B77" s="19"/>
      <c r="C77" s="19"/>
      <c r="D77" s="20">
        <v>20313192</v>
      </c>
      <c r="E77" s="21">
        <v>20313192</v>
      </c>
      <c r="F77" s="21">
        <v>372991</v>
      </c>
      <c r="G77" s="21">
        <v>345926</v>
      </c>
      <c r="H77" s="21">
        <v>444601</v>
      </c>
      <c r="I77" s="21">
        <v>1163518</v>
      </c>
      <c r="J77" s="21">
        <v>644667</v>
      </c>
      <c r="K77" s="21">
        <v>1612206</v>
      </c>
      <c r="L77" s="21">
        <v>3000539</v>
      </c>
      <c r="M77" s="21">
        <v>5257412</v>
      </c>
      <c r="N77" s="21"/>
      <c r="O77" s="21"/>
      <c r="P77" s="21"/>
      <c r="Q77" s="21"/>
      <c r="R77" s="21"/>
      <c r="S77" s="21"/>
      <c r="T77" s="21"/>
      <c r="U77" s="21"/>
      <c r="V77" s="21">
        <v>6420930</v>
      </c>
      <c r="W77" s="21">
        <v>10156596</v>
      </c>
      <c r="X77" s="21"/>
      <c r="Y77" s="20"/>
      <c r="Z77" s="23">
        <v>20313192</v>
      </c>
    </row>
    <row r="78" spans="1:26" ht="12.75" hidden="1">
      <c r="A78" s="38" t="s">
        <v>32</v>
      </c>
      <c r="B78" s="19">
        <v>45190304</v>
      </c>
      <c r="C78" s="19"/>
      <c r="D78" s="20">
        <v>24903204</v>
      </c>
      <c r="E78" s="21">
        <v>24903204</v>
      </c>
      <c r="F78" s="21">
        <v>757275</v>
      </c>
      <c r="G78" s="21">
        <v>1417744</v>
      </c>
      <c r="H78" s="21">
        <v>1152454</v>
      </c>
      <c r="I78" s="21">
        <v>3327473</v>
      </c>
      <c r="J78" s="21">
        <v>1243135</v>
      </c>
      <c r="K78" s="21">
        <v>845649</v>
      </c>
      <c r="L78" s="21">
        <v>850486</v>
      </c>
      <c r="M78" s="21">
        <v>2939270</v>
      </c>
      <c r="N78" s="21"/>
      <c r="O78" s="21"/>
      <c r="P78" s="21"/>
      <c r="Q78" s="21"/>
      <c r="R78" s="21"/>
      <c r="S78" s="21"/>
      <c r="T78" s="21"/>
      <c r="U78" s="21"/>
      <c r="V78" s="21">
        <v>6266743</v>
      </c>
      <c r="W78" s="21">
        <v>12451602</v>
      </c>
      <c r="X78" s="21"/>
      <c r="Y78" s="20"/>
      <c r="Z78" s="23">
        <v>24903204</v>
      </c>
    </row>
    <row r="79" spans="1:26" ht="12.75" hidden="1">
      <c r="A79" s="39" t="s">
        <v>103</v>
      </c>
      <c r="B79" s="19">
        <v>45190304</v>
      </c>
      <c r="C79" s="19"/>
      <c r="D79" s="20">
        <v>18828960</v>
      </c>
      <c r="E79" s="21">
        <v>18828960</v>
      </c>
      <c r="F79" s="21">
        <v>605820</v>
      </c>
      <c r="G79" s="21">
        <v>1134195</v>
      </c>
      <c r="H79" s="21">
        <v>921963</v>
      </c>
      <c r="I79" s="21">
        <v>2661978</v>
      </c>
      <c r="J79" s="21">
        <v>994508</v>
      </c>
      <c r="K79" s="21">
        <v>676519</v>
      </c>
      <c r="L79" s="21">
        <v>680389</v>
      </c>
      <c r="M79" s="21">
        <v>2351416</v>
      </c>
      <c r="N79" s="21"/>
      <c r="O79" s="21"/>
      <c r="P79" s="21"/>
      <c r="Q79" s="21"/>
      <c r="R79" s="21"/>
      <c r="S79" s="21"/>
      <c r="T79" s="21"/>
      <c r="U79" s="21"/>
      <c r="V79" s="21">
        <v>5013394</v>
      </c>
      <c r="W79" s="21">
        <v>9414480</v>
      </c>
      <c r="X79" s="21"/>
      <c r="Y79" s="20"/>
      <c r="Z79" s="23">
        <v>18828960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6074244</v>
      </c>
      <c r="E82" s="21">
        <v>6074244</v>
      </c>
      <c r="F82" s="21">
        <v>151455</v>
      </c>
      <c r="G82" s="21">
        <v>283549</v>
      </c>
      <c r="H82" s="21">
        <v>230491</v>
      </c>
      <c r="I82" s="21">
        <v>665495</v>
      </c>
      <c r="J82" s="21">
        <v>248627</v>
      </c>
      <c r="K82" s="21">
        <v>169130</v>
      </c>
      <c r="L82" s="21">
        <v>170097</v>
      </c>
      <c r="M82" s="21">
        <v>587854</v>
      </c>
      <c r="N82" s="21"/>
      <c r="O82" s="21"/>
      <c r="P82" s="21"/>
      <c r="Q82" s="21"/>
      <c r="R82" s="21"/>
      <c r="S82" s="21"/>
      <c r="T82" s="21"/>
      <c r="U82" s="21"/>
      <c r="V82" s="21">
        <v>1253349</v>
      </c>
      <c r="W82" s="21">
        <v>3037122</v>
      </c>
      <c r="X82" s="21"/>
      <c r="Y82" s="20"/>
      <c r="Z82" s="23">
        <v>6074244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2589000</v>
      </c>
      <c r="F22" s="345">
        <f t="shared" si="6"/>
        <v>2589000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1294500</v>
      </c>
      <c r="Y22" s="345">
        <f t="shared" si="6"/>
        <v>-1294500</v>
      </c>
      <c r="Z22" s="336">
        <f>+IF(X22&lt;&gt;0,+(Y22/X22)*100,0)</f>
        <v>-100</v>
      </c>
      <c r="AA22" s="350">
        <f>SUM(AA23:AA32)</f>
        <v>2589000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2589000</v>
      </c>
      <c r="F24" s="59">
        <v>2589000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1294500</v>
      </c>
      <c r="Y24" s="59">
        <v>-1294500</v>
      </c>
      <c r="Z24" s="61">
        <v>-100</v>
      </c>
      <c r="AA24" s="62">
        <v>2589000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2589000</v>
      </c>
      <c r="F60" s="264">
        <f t="shared" si="14"/>
        <v>2589000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1294500</v>
      </c>
      <c r="Y60" s="264">
        <f t="shared" si="14"/>
        <v>-1294500</v>
      </c>
      <c r="Z60" s="337">
        <f>+IF(X60&lt;&gt;0,+(Y60/X60)*100,0)</f>
        <v>-100</v>
      </c>
      <c r="AA60" s="232">
        <f>+AA57+AA54+AA51+AA40+AA37+AA34+AA22+AA5</f>
        <v>2589000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82639381</v>
      </c>
      <c r="D5" s="153">
        <f>SUM(D6:D8)</f>
        <v>0</v>
      </c>
      <c r="E5" s="154">
        <f t="shared" si="0"/>
        <v>55088078</v>
      </c>
      <c r="F5" s="100">
        <f t="shared" si="0"/>
        <v>55088078</v>
      </c>
      <c r="G5" s="100">
        <f t="shared" si="0"/>
        <v>15894830</v>
      </c>
      <c r="H5" s="100">
        <f t="shared" si="0"/>
        <v>3553514</v>
      </c>
      <c r="I5" s="100">
        <f t="shared" si="0"/>
        <v>5835753</v>
      </c>
      <c r="J5" s="100">
        <f t="shared" si="0"/>
        <v>25284097</v>
      </c>
      <c r="K5" s="100">
        <f t="shared" si="0"/>
        <v>10083878</v>
      </c>
      <c r="L5" s="100">
        <f t="shared" si="0"/>
        <v>2481984</v>
      </c>
      <c r="M5" s="100">
        <f t="shared" si="0"/>
        <v>16168173</v>
      </c>
      <c r="N5" s="100">
        <f t="shared" si="0"/>
        <v>28734035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54018132</v>
      </c>
      <c r="X5" s="100">
        <f t="shared" si="0"/>
        <v>26653998</v>
      </c>
      <c r="Y5" s="100">
        <f t="shared" si="0"/>
        <v>27364134</v>
      </c>
      <c r="Z5" s="137">
        <f>+IF(X5&lt;&gt;0,+(Y5/X5)*100,0)</f>
        <v>102.6642757307928</v>
      </c>
      <c r="AA5" s="153">
        <f>SUM(AA6:AA8)</f>
        <v>55088078</v>
      </c>
    </row>
    <row r="6" spans="1:27" ht="12.75">
      <c r="A6" s="138" t="s">
        <v>75</v>
      </c>
      <c r="B6" s="136"/>
      <c r="C6" s="155">
        <v>59913000</v>
      </c>
      <c r="D6" s="155"/>
      <c r="E6" s="156">
        <v>10263150</v>
      </c>
      <c r="F6" s="60">
        <v>10263150</v>
      </c>
      <c r="G6" s="60">
        <v>4143750</v>
      </c>
      <c r="H6" s="60"/>
      <c r="I6" s="60"/>
      <c r="J6" s="60">
        <v>4143750</v>
      </c>
      <c r="K6" s="60"/>
      <c r="L6" s="60"/>
      <c r="M6" s="60">
        <v>6471600</v>
      </c>
      <c r="N6" s="60">
        <v>6471600</v>
      </c>
      <c r="O6" s="60"/>
      <c r="P6" s="60"/>
      <c r="Q6" s="60"/>
      <c r="R6" s="60"/>
      <c r="S6" s="60"/>
      <c r="T6" s="60"/>
      <c r="U6" s="60"/>
      <c r="V6" s="60"/>
      <c r="W6" s="60">
        <v>10615350</v>
      </c>
      <c r="X6" s="60">
        <v>5173998</v>
      </c>
      <c r="Y6" s="60">
        <v>5441352</v>
      </c>
      <c r="Z6" s="140">
        <v>105.17</v>
      </c>
      <c r="AA6" s="155">
        <v>10263150</v>
      </c>
    </row>
    <row r="7" spans="1:27" ht="12.75">
      <c r="A7" s="138" t="s">
        <v>76</v>
      </c>
      <c r="B7" s="136"/>
      <c r="C7" s="157">
        <v>22726381</v>
      </c>
      <c r="D7" s="157"/>
      <c r="E7" s="158">
        <v>37694828</v>
      </c>
      <c r="F7" s="159">
        <v>37694828</v>
      </c>
      <c r="G7" s="159">
        <v>11733638</v>
      </c>
      <c r="H7" s="159">
        <v>3533165</v>
      </c>
      <c r="I7" s="159">
        <v>5822244</v>
      </c>
      <c r="J7" s="159">
        <v>21089047</v>
      </c>
      <c r="K7" s="159">
        <v>10067975</v>
      </c>
      <c r="L7" s="159">
        <v>2471418</v>
      </c>
      <c r="M7" s="159">
        <v>9684774</v>
      </c>
      <c r="N7" s="159">
        <v>22224167</v>
      </c>
      <c r="O7" s="159"/>
      <c r="P7" s="159"/>
      <c r="Q7" s="159"/>
      <c r="R7" s="159"/>
      <c r="S7" s="159"/>
      <c r="T7" s="159"/>
      <c r="U7" s="159"/>
      <c r="V7" s="159"/>
      <c r="W7" s="159">
        <v>43313214</v>
      </c>
      <c r="X7" s="159">
        <v>21480000</v>
      </c>
      <c r="Y7" s="159">
        <v>21833214</v>
      </c>
      <c r="Z7" s="141">
        <v>101.64</v>
      </c>
      <c r="AA7" s="157">
        <v>37694828</v>
      </c>
    </row>
    <row r="8" spans="1:27" ht="12.75">
      <c r="A8" s="138" t="s">
        <v>77</v>
      </c>
      <c r="B8" s="136"/>
      <c r="C8" s="155"/>
      <c r="D8" s="155"/>
      <c r="E8" s="156">
        <v>7130100</v>
      </c>
      <c r="F8" s="60">
        <v>7130100</v>
      </c>
      <c r="G8" s="60">
        <v>17442</v>
      </c>
      <c r="H8" s="60">
        <v>20349</v>
      </c>
      <c r="I8" s="60">
        <v>13509</v>
      </c>
      <c r="J8" s="60">
        <v>51300</v>
      </c>
      <c r="K8" s="60">
        <v>15903</v>
      </c>
      <c r="L8" s="60">
        <v>10566</v>
      </c>
      <c r="M8" s="60">
        <v>11799</v>
      </c>
      <c r="N8" s="60">
        <v>38268</v>
      </c>
      <c r="O8" s="60"/>
      <c r="P8" s="60"/>
      <c r="Q8" s="60"/>
      <c r="R8" s="60"/>
      <c r="S8" s="60"/>
      <c r="T8" s="60"/>
      <c r="U8" s="60"/>
      <c r="V8" s="60"/>
      <c r="W8" s="60">
        <v>89568</v>
      </c>
      <c r="X8" s="60"/>
      <c r="Y8" s="60">
        <v>89568</v>
      </c>
      <c r="Z8" s="140">
        <v>0</v>
      </c>
      <c r="AA8" s="155">
        <v>7130100</v>
      </c>
    </row>
    <row r="9" spans="1:27" ht="12.75">
      <c r="A9" s="135" t="s">
        <v>78</v>
      </c>
      <c r="B9" s="136"/>
      <c r="C9" s="153">
        <f aca="true" t="shared" si="1" ref="C9:Y9">SUM(C10:C14)</f>
        <v>6809772</v>
      </c>
      <c r="D9" s="153">
        <f>SUM(D10:D14)</f>
        <v>0</v>
      </c>
      <c r="E9" s="154">
        <f t="shared" si="1"/>
        <v>20908992</v>
      </c>
      <c r="F9" s="100">
        <f t="shared" si="1"/>
        <v>20908992</v>
      </c>
      <c r="G9" s="100">
        <f t="shared" si="1"/>
        <v>4235150</v>
      </c>
      <c r="H9" s="100">
        <f t="shared" si="1"/>
        <v>92203</v>
      </c>
      <c r="I9" s="100">
        <f t="shared" si="1"/>
        <v>125084</v>
      </c>
      <c r="J9" s="100">
        <f t="shared" si="1"/>
        <v>4452437</v>
      </c>
      <c r="K9" s="100">
        <f t="shared" si="1"/>
        <v>2268</v>
      </c>
      <c r="L9" s="100">
        <f t="shared" si="1"/>
        <v>109843</v>
      </c>
      <c r="M9" s="100">
        <f t="shared" si="1"/>
        <v>3365810</v>
      </c>
      <c r="N9" s="100">
        <f t="shared" si="1"/>
        <v>3477921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7930358</v>
      </c>
      <c r="X9" s="100">
        <f t="shared" si="1"/>
        <v>15226998</v>
      </c>
      <c r="Y9" s="100">
        <f t="shared" si="1"/>
        <v>-7296640</v>
      </c>
      <c r="Z9" s="137">
        <f>+IF(X9&lt;&gt;0,+(Y9/X9)*100,0)</f>
        <v>-47.91909738216292</v>
      </c>
      <c r="AA9" s="153">
        <f>SUM(AA10:AA14)</f>
        <v>20908992</v>
      </c>
    </row>
    <row r="10" spans="1:27" ht="12.75">
      <c r="A10" s="138" t="s">
        <v>79</v>
      </c>
      <c r="B10" s="136"/>
      <c r="C10" s="155">
        <v>1858553</v>
      </c>
      <c r="D10" s="155"/>
      <c r="E10" s="156">
        <v>12835950</v>
      </c>
      <c r="F10" s="60">
        <v>12835950</v>
      </c>
      <c r="G10" s="60">
        <v>4235150</v>
      </c>
      <c r="H10" s="60">
        <v>92203</v>
      </c>
      <c r="I10" s="60">
        <v>107819</v>
      </c>
      <c r="J10" s="60">
        <v>4435172</v>
      </c>
      <c r="K10" s="60">
        <v>1659</v>
      </c>
      <c r="L10" s="60">
        <v>107139</v>
      </c>
      <c r="M10" s="60">
        <v>3363253</v>
      </c>
      <c r="N10" s="60">
        <v>3472051</v>
      </c>
      <c r="O10" s="60"/>
      <c r="P10" s="60"/>
      <c r="Q10" s="60"/>
      <c r="R10" s="60"/>
      <c r="S10" s="60"/>
      <c r="T10" s="60"/>
      <c r="U10" s="60"/>
      <c r="V10" s="60"/>
      <c r="W10" s="60">
        <v>7907223</v>
      </c>
      <c r="X10" s="60">
        <v>6396000</v>
      </c>
      <c r="Y10" s="60">
        <v>1511223</v>
      </c>
      <c r="Z10" s="140">
        <v>23.63</v>
      </c>
      <c r="AA10" s="155">
        <v>12835950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>
        <v>2765</v>
      </c>
      <c r="J11" s="60">
        <v>2765</v>
      </c>
      <c r="K11" s="60">
        <v>609</v>
      </c>
      <c r="L11" s="60">
        <v>2704</v>
      </c>
      <c r="M11" s="60">
        <v>2557</v>
      </c>
      <c r="N11" s="60">
        <v>5870</v>
      </c>
      <c r="O11" s="60"/>
      <c r="P11" s="60"/>
      <c r="Q11" s="60"/>
      <c r="R11" s="60"/>
      <c r="S11" s="60"/>
      <c r="T11" s="60"/>
      <c r="U11" s="60"/>
      <c r="V11" s="60"/>
      <c r="W11" s="60">
        <v>8635</v>
      </c>
      <c r="X11" s="60">
        <v>4794498</v>
      </c>
      <c r="Y11" s="60">
        <v>-4785863</v>
      </c>
      <c r="Z11" s="140">
        <v>-99.82</v>
      </c>
      <c r="AA11" s="155"/>
    </row>
    <row r="12" spans="1:27" ht="12.75">
      <c r="A12" s="138" t="s">
        <v>81</v>
      </c>
      <c r="B12" s="136"/>
      <c r="C12" s="155">
        <v>4951219</v>
      </c>
      <c r="D12" s="155"/>
      <c r="E12" s="156">
        <v>8073042</v>
      </c>
      <c r="F12" s="60">
        <v>8073042</v>
      </c>
      <c r="G12" s="60"/>
      <c r="H12" s="60"/>
      <c r="I12" s="60">
        <v>14500</v>
      </c>
      <c r="J12" s="60">
        <v>14500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14500</v>
      </c>
      <c r="X12" s="60">
        <v>4036500</v>
      </c>
      <c r="Y12" s="60">
        <v>-4022000</v>
      </c>
      <c r="Z12" s="140">
        <v>-99.64</v>
      </c>
      <c r="AA12" s="155">
        <v>8073042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19998231</v>
      </c>
      <c r="D15" s="153">
        <f>SUM(D16:D18)</f>
        <v>0</v>
      </c>
      <c r="E15" s="154">
        <f t="shared" si="2"/>
        <v>24719331</v>
      </c>
      <c r="F15" s="100">
        <f t="shared" si="2"/>
        <v>24719331</v>
      </c>
      <c r="G15" s="100">
        <f t="shared" si="2"/>
        <v>10388097</v>
      </c>
      <c r="H15" s="100">
        <f t="shared" si="2"/>
        <v>1411744</v>
      </c>
      <c r="I15" s="100">
        <f t="shared" si="2"/>
        <v>4375633</v>
      </c>
      <c r="J15" s="100">
        <f t="shared" si="2"/>
        <v>16175474</v>
      </c>
      <c r="K15" s="100">
        <f t="shared" si="2"/>
        <v>78632</v>
      </c>
      <c r="L15" s="100">
        <f t="shared" si="2"/>
        <v>3460323</v>
      </c>
      <c r="M15" s="100">
        <f t="shared" si="2"/>
        <v>7339266</v>
      </c>
      <c r="N15" s="100">
        <f t="shared" si="2"/>
        <v>10878221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27053695</v>
      </c>
      <c r="X15" s="100">
        <f t="shared" si="2"/>
        <v>21676500</v>
      </c>
      <c r="Y15" s="100">
        <f t="shared" si="2"/>
        <v>5377195</v>
      </c>
      <c r="Z15" s="137">
        <f>+IF(X15&lt;&gt;0,+(Y15/X15)*100,0)</f>
        <v>24.806564712937973</v>
      </c>
      <c r="AA15" s="153">
        <f>SUM(AA16:AA18)</f>
        <v>24719331</v>
      </c>
    </row>
    <row r="16" spans="1:27" ht="12.75">
      <c r="A16" s="138" t="s">
        <v>85</v>
      </c>
      <c r="B16" s="136"/>
      <c r="C16" s="155">
        <v>700343</v>
      </c>
      <c r="D16" s="155"/>
      <c r="E16" s="156">
        <v>6653081</v>
      </c>
      <c r="F16" s="60">
        <v>6653081</v>
      </c>
      <c r="G16" s="60">
        <v>10335424</v>
      </c>
      <c r="H16" s="60">
        <v>1361546</v>
      </c>
      <c r="I16" s="60">
        <v>4320833</v>
      </c>
      <c r="J16" s="60">
        <v>16017803</v>
      </c>
      <c r="K16" s="60">
        <v>25650</v>
      </c>
      <c r="L16" s="60">
        <v>3419318</v>
      </c>
      <c r="M16" s="60">
        <v>7305102</v>
      </c>
      <c r="N16" s="60">
        <v>10750070</v>
      </c>
      <c r="O16" s="60"/>
      <c r="P16" s="60"/>
      <c r="Q16" s="60"/>
      <c r="R16" s="60"/>
      <c r="S16" s="60"/>
      <c r="T16" s="60"/>
      <c r="U16" s="60"/>
      <c r="V16" s="60"/>
      <c r="W16" s="60">
        <v>26767873</v>
      </c>
      <c r="X16" s="60">
        <v>3943998</v>
      </c>
      <c r="Y16" s="60">
        <v>22823875</v>
      </c>
      <c r="Z16" s="140">
        <v>578.7</v>
      </c>
      <c r="AA16" s="155">
        <v>6653081</v>
      </c>
    </row>
    <row r="17" spans="1:27" ht="12.75">
      <c r="A17" s="138" t="s">
        <v>86</v>
      </c>
      <c r="B17" s="136"/>
      <c r="C17" s="155">
        <v>19297888</v>
      </c>
      <c r="D17" s="155"/>
      <c r="E17" s="156">
        <v>18066250</v>
      </c>
      <c r="F17" s="60">
        <v>18066250</v>
      </c>
      <c r="G17" s="60">
        <v>52673</v>
      </c>
      <c r="H17" s="60">
        <v>50198</v>
      </c>
      <c r="I17" s="60">
        <v>54800</v>
      </c>
      <c r="J17" s="60">
        <v>157671</v>
      </c>
      <c r="K17" s="60">
        <v>52982</v>
      </c>
      <c r="L17" s="60">
        <v>41005</v>
      </c>
      <c r="M17" s="60">
        <v>34164</v>
      </c>
      <c r="N17" s="60">
        <v>128151</v>
      </c>
      <c r="O17" s="60"/>
      <c r="P17" s="60"/>
      <c r="Q17" s="60"/>
      <c r="R17" s="60"/>
      <c r="S17" s="60"/>
      <c r="T17" s="60"/>
      <c r="U17" s="60"/>
      <c r="V17" s="60"/>
      <c r="W17" s="60">
        <v>285822</v>
      </c>
      <c r="X17" s="60">
        <v>17732502</v>
      </c>
      <c r="Y17" s="60">
        <v>-17446680</v>
      </c>
      <c r="Z17" s="140">
        <v>-98.39</v>
      </c>
      <c r="AA17" s="155">
        <v>18066250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48242952</v>
      </c>
      <c r="D19" s="153">
        <f>SUM(D20:D23)</f>
        <v>0</v>
      </c>
      <c r="E19" s="154">
        <f t="shared" si="3"/>
        <v>24990714</v>
      </c>
      <c r="F19" s="100">
        <f t="shared" si="3"/>
        <v>24990714</v>
      </c>
      <c r="G19" s="100">
        <f t="shared" si="3"/>
        <v>964808</v>
      </c>
      <c r="H19" s="100">
        <f t="shared" si="3"/>
        <v>1903476</v>
      </c>
      <c r="I19" s="100">
        <f t="shared" si="3"/>
        <v>6731891</v>
      </c>
      <c r="J19" s="100">
        <f t="shared" si="3"/>
        <v>9600175</v>
      </c>
      <c r="K19" s="100">
        <f t="shared" si="3"/>
        <v>558045</v>
      </c>
      <c r="L19" s="100">
        <f t="shared" si="3"/>
        <v>1093546</v>
      </c>
      <c r="M19" s="100">
        <f t="shared" si="3"/>
        <v>4799404</v>
      </c>
      <c r="N19" s="100">
        <f t="shared" si="3"/>
        <v>6450995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16051170</v>
      </c>
      <c r="X19" s="100">
        <f t="shared" si="3"/>
        <v>19133124</v>
      </c>
      <c r="Y19" s="100">
        <f t="shared" si="3"/>
        <v>-3081954</v>
      </c>
      <c r="Z19" s="137">
        <f>+IF(X19&lt;&gt;0,+(Y19/X19)*100,0)</f>
        <v>-16.107949752481613</v>
      </c>
      <c r="AA19" s="153">
        <f>SUM(AA20:AA23)</f>
        <v>24990714</v>
      </c>
    </row>
    <row r="20" spans="1:27" ht="12.75">
      <c r="A20" s="138" t="s">
        <v>89</v>
      </c>
      <c r="B20" s="136"/>
      <c r="C20" s="155">
        <v>42054499</v>
      </c>
      <c r="D20" s="155"/>
      <c r="E20" s="156">
        <v>18916470</v>
      </c>
      <c r="F20" s="60">
        <v>18916470</v>
      </c>
      <c r="G20" s="60">
        <v>964808</v>
      </c>
      <c r="H20" s="60">
        <v>1903476</v>
      </c>
      <c r="I20" s="60">
        <v>6731891</v>
      </c>
      <c r="J20" s="60">
        <v>9600175</v>
      </c>
      <c r="K20" s="60">
        <v>558045</v>
      </c>
      <c r="L20" s="60">
        <v>1093546</v>
      </c>
      <c r="M20" s="60">
        <v>4799404</v>
      </c>
      <c r="N20" s="60">
        <v>6450995</v>
      </c>
      <c r="O20" s="60"/>
      <c r="P20" s="60"/>
      <c r="Q20" s="60"/>
      <c r="R20" s="60"/>
      <c r="S20" s="60"/>
      <c r="T20" s="60"/>
      <c r="U20" s="60"/>
      <c r="V20" s="60"/>
      <c r="W20" s="60">
        <v>16051170</v>
      </c>
      <c r="X20" s="60">
        <v>16096002</v>
      </c>
      <c r="Y20" s="60">
        <v>-44832</v>
      </c>
      <c r="Z20" s="140">
        <v>-0.28</v>
      </c>
      <c r="AA20" s="155">
        <v>18916470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6188453</v>
      </c>
      <c r="D23" s="155"/>
      <c r="E23" s="156">
        <v>6074244</v>
      </c>
      <c r="F23" s="60">
        <v>6074244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3037122</v>
      </c>
      <c r="Y23" s="60">
        <v>-3037122</v>
      </c>
      <c r="Z23" s="140">
        <v>-100</v>
      </c>
      <c r="AA23" s="155">
        <v>6074244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157690336</v>
      </c>
      <c r="D25" s="168">
        <f>+D5+D9+D15+D19+D24</f>
        <v>0</v>
      </c>
      <c r="E25" s="169">
        <f t="shared" si="4"/>
        <v>125707115</v>
      </c>
      <c r="F25" s="73">
        <f t="shared" si="4"/>
        <v>125707115</v>
      </c>
      <c r="G25" s="73">
        <f t="shared" si="4"/>
        <v>31482885</v>
      </c>
      <c r="H25" s="73">
        <f t="shared" si="4"/>
        <v>6960937</v>
      </c>
      <c r="I25" s="73">
        <f t="shared" si="4"/>
        <v>17068361</v>
      </c>
      <c r="J25" s="73">
        <f t="shared" si="4"/>
        <v>55512183</v>
      </c>
      <c r="K25" s="73">
        <f t="shared" si="4"/>
        <v>10722823</v>
      </c>
      <c r="L25" s="73">
        <f t="shared" si="4"/>
        <v>7145696</v>
      </c>
      <c r="M25" s="73">
        <f t="shared" si="4"/>
        <v>31672653</v>
      </c>
      <c r="N25" s="73">
        <f t="shared" si="4"/>
        <v>49541172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105053355</v>
      </c>
      <c r="X25" s="73">
        <f t="shared" si="4"/>
        <v>82690620</v>
      </c>
      <c r="Y25" s="73">
        <f t="shared" si="4"/>
        <v>22362735</v>
      </c>
      <c r="Z25" s="170">
        <f>+IF(X25&lt;&gt;0,+(Y25/X25)*100,0)</f>
        <v>27.043859388162765</v>
      </c>
      <c r="AA25" s="168">
        <f>+AA5+AA9+AA15+AA19+AA24</f>
        <v>125707115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99723768</v>
      </c>
      <c r="D28" s="153">
        <f>SUM(D29:D31)</f>
        <v>0</v>
      </c>
      <c r="E28" s="154">
        <f t="shared" si="5"/>
        <v>94911548</v>
      </c>
      <c r="F28" s="100">
        <f t="shared" si="5"/>
        <v>94911548</v>
      </c>
      <c r="G28" s="100">
        <f t="shared" si="5"/>
        <v>4022670</v>
      </c>
      <c r="H28" s="100">
        <f t="shared" si="5"/>
        <v>9042654</v>
      </c>
      <c r="I28" s="100">
        <f t="shared" si="5"/>
        <v>4256003</v>
      </c>
      <c r="J28" s="100">
        <f t="shared" si="5"/>
        <v>17321327</v>
      </c>
      <c r="K28" s="100">
        <f t="shared" si="5"/>
        <v>3540664</v>
      </c>
      <c r="L28" s="100">
        <f t="shared" si="5"/>
        <v>3744939</v>
      </c>
      <c r="M28" s="100">
        <f t="shared" si="5"/>
        <v>4429004</v>
      </c>
      <c r="N28" s="100">
        <f t="shared" si="5"/>
        <v>11714607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29035934</v>
      </c>
      <c r="X28" s="100">
        <f t="shared" si="5"/>
        <v>37417500</v>
      </c>
      <c r="Y28" s="100">
        <f t="shared" si="5"/>
        <v>-8381566</v>
      </c>
      <c r="Z28" s="137">
        <f>+IF(X28&lt;&gt;0,+(Y28/X28)*100,0)</f>
        <v>-22.40012293712835</v>
      </c>
      <c r="AA28" s="153">
        <f>SUM(AA29:AA31)</f>
        <v>94911548</v>
      </c>
    </row>
    <row r="29" spans="1:27" ht="12.75">
      <c r="A29" s="138" t="s">
        <v>75</v>
      </c>
      <c r="B29" s="136"/>
      <c r="C29" s="155">
        <v>53819777</v>
      </c>
      <c r="D29" s="155"/>
      <c r="E29" s="156">
        <v>60287638</v>
      </c>
      <c r="F29" s="60">
        <v>60287638</v>
      </c>
      <c r="G29" s="60">
        <v>1164488</v>
      </c>
      <c r="H29" s="60">
        <v>3671983</v>
      </c>
      <c r="I29" s="60">
        <v>931368</v>
      </c>
      <c r="J29" s="60">
        <v>5767839</v>
      </c>
      <c r="K29" s="60">
        <v>1211547</v>
      </c>
      <c r="L29" s="60">
        <v>1279674</v>
      </c>
      <c r="M29" s="60">
        <v>1120960</v>
      </c>
      <c r="N29" s="60">
        <v>3612181</v>
      </c>
      <c r="O29" s="60"/>
      <c r="P29" s="60"/>
      <c r="Q29" s="60"/>
      <c r="R29" s="60"/>
      <c r="S29" s="60"/>
      <c r="T29" s="60"/>
      <c r="U29" s="60"/>
      <c r="V29" s="60"/>
      <c r="W29" s="60">
        <v>9380020</v>
      </c>
      <c r="X29" s="60">
        <v>7971498</v>
      </c>
      <c r="Y29" s="60">
        <v>1408522</v>
      </c>
      <c r="Z29" s="140">
        <v>17.67</v>
      </c>
      <c r="AA29" s="155">
        <v>60287638</v>
      </c>
    </row>
    <row r="30" spans="1:27" ht="12.75">
      <c r="A30" s="138" t="s">
        <v>76</v>
      </c>
      <c r="B30" s="136"/>
      <c r="C30" s="157">
        <v>33876174</v>
      </c>
      <c r="D30" s="157"/>
      <c r="E30" s="158">
        <v>24277410</v>
      </c>
      <c r="F30" s="159">
        <v>24277410</v>
      </c>
      <c r="G30" s="159">
        <v>2821380</v>
      </c>
      <c r="H30" s="159">
        <v>5047306</v>
      </c>
      <c r="I30" s="159">
        <v>2196425</v>
      </c>
      <c r="J30" s="159">
        <v>10065111</v>
      </c>
      <c r="K30" s="159">
        <v>2308268</v>
      </c>
      <c r="L30" s="159">
        <v>2318213</v>
      </c>
      <c r="M30" s="159">
        <v>3236613</v>
      </c>
      <c r="N30" s="159">
        <v>7863094</v>
      </c>
      <c r="O30" s="159"/>
      <c r="P30" s="159"/>
      <c r="Q30" s="159"/>
      <c r="R30" s="159"/>
      <c r="S30" s="159"/>
      <c r="T30" s="159"/>
      <c r="U30" s="159"/>
      <c r="V30" s="159"/>
      <c r="W30" s="159">
        <v>17928205</v>
      </c>
      <c r="X30" s="159">
        <v>29446002</v>
      </c>
      <c r="Y30" s="159">
        <v>-11517797</v>
      </c>
      <c r="Z30" s="141">
        <v>-39.11</v>
      </c>
      <c r="AA30" s="157">
        <v>24277410</v>
      </c>
    </row>
    <row r="31" spans="1:27" ht="12.75">
      <c r="A31" s="138" t="s">
        <v>77</v>
      </c>
      <c r="B31" s="136"/>
      <c r="C31" s="155">
        <v>12027817</v>
      </c>
      <c r="D31" s="155"/>
      <c r="E31" s="156">
        <v>10346500</v>
      </c>
      <c r="F31" s="60">
        <v>10346500</v>
      </c>
      <c r="G31" s="60">
        <v>36802</v>
      </c>
      <c r="H31" s="60">
        <v>323365</v>
      </c>
      <c r="I31" s="60">
        <v>1128210</v>
      </c>
      <c r="J31" s="60">
        <v>1488377</v>
      </c>
      <c r="K31" s="60">
        <v>20849</v>
      </c>
      <c r="L31" s="60">
        <v>147052</v>
      </c>
      <c r="M31" s="60">
        <v>71431</v>
      </c>
      <c r="N31" s="60">
        <v>239332</v>
      </c>
      <c r="O31" s="60"/>
      <c r="P31" s="60"/>
      <c r="Q31" s="60"/>
      <c r="R31" s="60"/>
      <c r="S31" s="60"/>
      <c r="T31" s="60"/>
      <c r="U31" s="60"/>
      <c r="V31" s="60"/>
      <c r="W31" s="60">
        <v>1727709</v>
      </c>
      <c r="X31" s="60"/>
      <c r="Y31" s="60">
        <v>1727709</v>
      </c>
      <c r="Z31" s="140">
        <v>0</v>
      </c>
      <c r="AA31" s="155">
        <v>10346500</v>
      </c>
    </row>
    <row r="32" spans="1:27" ht="12.75">
      <c r="A32" s="135" t="s">
        <v>78</v>
      </c>
      <c r="B32" s="136"/>
      <c r="C32" s="153">
        <f aca="true" t="shared" si="6" ref="C32:Y32">SUM(C33:C37)</f>
        <v>372683</v>
      </c>
      <c r="D32" s="153">
        <f>SUM(D33:D37)</f>
        <v>0</v>
      </c>
      <c r="E32" s="154">
        <f t="shared" si="6"/>
        <v>4899000</v>
      </c>
      <c r="F32" s="100">
        <f t="shared" si="6"/>
        <v>4899000</v>
      </c>
      <c r="G32" s="100">
        <f t="shared" si="6"/>
        <v>971902</v>
      </c>
      <c r="H32" s="100">
        <f t="shared" si="6"/>
        <v>1265468</v>
      </c>
      <c r="I32" s="100">
        <f t="shared" si="6"/>
        <v>1299357</v>
      </c>
      <c r="J32" s="100">
        <f t="shared" si="6"/>
        <v>3536727</v>
      </c>
      <c r="K32" s="100">
        <f t="shared" si="6"/>
        <v>1155870</v>
      </c>
      <c r="L32" s="100">
        <f t="shared" si="6"/>
        <v>1758344</v>
      </c>
      <c r="M32" s="100">
        <f t="shared" si="6"/>
        <v>1179287</v>
      </c>
      <c r="N32" s="100">
        <f t="shared" si="6"/>
        <v>4093501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7630228</v>
      </c>
      <c r="X32" s="100">
        <f t="shared" si="6"/>
        <v>5472000</v>
      </c>
      <c r="Y32" s="100">
        <f t="shared" si="6"/>
        <v>2158228</v>
      </c>
      <c r="Z32" s="137">
        <f>+IF(X32&lt;&gt;0,+(Y32/X32)*100,0)</f>
        <v>39.441301169590645</v>
      </c>
      <c r="AA32" s="153">
        <f>SUM(AA33:AA37)</f>
        <v>4899000</v>
      </c>
    </row>
    <row r="33" spans="1:27" ht="12.75">
      <c r="A33" s="138" t="s">
        <v>79</v>
      </c>
      <c r="B33" s="136"/>
      <c r="C33" s="155">
        <v>372683</v>
      </c>
      <c r="D33" s="155"/>
      <c r="E33" s="156">
        <v>4439000</v>
      </c>
      <c r="F33" s="60">
        <v>4439000</v>
      </c>
      <c r="G33" s="60">
        <v>967348</v>
      </c>
      <c r="H33" s="60">
        <v>1253240</v>
      </c>
      <c r="I33" s="60">
        <v>1298775</v>
      </c>
      <c r="J33" s="60">
        <v>3519363</v>
      </c>
      <c r="K33" s="60">
        <v>1155870</v>
      </c>
      <c r="L33" s="60">
        <v>1619544</v>
      </c>
      <c r="M33" s="60">
        <v>1179287</v>
      </c>
      <c r="N33" s="60">
        <v>3954701</v>
      </c>
      <c r="O33" s="60"/>
      <c r="P33" s="60"/>
      <c r="Q33" s="60"/>
      <c r="R33" s="60"/>
      <c r="S33" s="60"/>
      <c r="T33" s="60"/>
      <c r="U33" s="60"/>
      <c r="V33" s="60"/>
      <c r="W33" s="60">
        <v>7474064</v>
      </c>
      <c r="X33" s="60">
        <v>5427498</v>
      </c>
      <c r="Y33" s="60">
        <v>2046566</v>
      </c>
      <c r="Z33" s="140">
        <v>37.71</v>
      </c>
      <c r="AA33" s="155">
        <v>4439000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44502</v>
      </c>
      <c r="Y34" s="60">
        <v>-44502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>
        <v>460000</v>
      </c>
      <c r="F35" s="60">
        <v>460000</v>
      </c>
      <c r="G35" s="60">
        <v>4554</v>
      </c>
      <c r="H35" s="60">
        <v>12228</v>
      </c>
      <c r="I35" s="60">
        <v>582</v>
      </c>
      <c r="J35" s="60">
        <v>17364</v>
      </c>
      <c r="K35" s="60"/>
      <c r="L35" s="60">
        <v>138800</v>
      </c>
      <c r="M35" s="60"/>
      <c r="N35" s="60">
        <v>138800</v>
      </c>
      <c r="O35" s="60"/>
      <c r="P35" s="60"/>
      <c r="Q35" s="60"/>
      <c r="R35" s="60"/>
      <c r="S35" s="60"/>
      <c r="T35" s="60"/>
      <c r="U35" s="60"/>
      <c r="V35" s="60"/>
      <c r="W35" s="60">
        <v>156164</v>
      </c>
      <c r="X35" s="60"/>
      <c r="Y35" s="60">
        <v>156164</v>
      </c>
      <c r="Z35" s="140">
        <v>0</v>
      </c>
      <c r="AA35" s="155">
        <v>460000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1155926</v>
      </c>
      <c r="D38" s="153">
        <f>SUM(D39:D41)</f>
        <v>0</v>
      </c>
      <c r="E38" s="154">
        <f t="shared" si="7"/>
        <v>4523780</v>
      </c>
      <c r="F38" s="100">
        <f t="shared" si="7"/>
        <v>4523780</v>
      </c>
      <c r="G38" s="100">
        <f t="shared" si="7"/>
        <v>1476639</v>
      </c>
      <c r="H38" s="100">
        <f t="shared" si="7"/>
        <v>2100578</v>
      </c>
      <c r="I38" s="100">
        <f t="shared" si="7"/>
        <v>1121030</v>
      </c>
      <c r="J38" s="100">
        <f t="shared" si="7"/>
        <v>4698247</v>
      </c>
      <c r="K38" s="100">
        <f t="shared" si="7"/>
        <v>1073147</v>
      </c>
      <c r="L38" s="100">
        <f t="shared" si="7"/>
        <v>1671728</v>
      </c>
      <c r="M38" s="100">
        <f t="shared" si="7"/>
        <v>1158226</v>
      </c>
      <c r="N38" s="100">
        <f t="shared" si="7"/>
        <v>3903101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8601348</v>
      </c>
      <c r="X38" s="100">
        <f t="shared" si="7"/>
        <v>22093002</v>
      </c>
      <c r="Y38" s="100">
        <f t="shared" si="7"/>
        <v>-13491654</v>
      </c>
      <c r="Z38" s="137">
        <f>+IF(X38&lt;&gt;0,+(Y38/X38)*100,0)</f>
        <v>-61.06754527972251</v>
      </c>
      <c r="AA38" s="153">
        <f>SUM(AA39:AA41)</f>
        <v>4523780</v>
      </c>
    </row>
    <row r="39" spans="1:27" ht="12.75">
      <c r="A39" s="138" t="s">
        <v>85</v>
      </c>
      <c r="B39" s="136"/>
      <c r="C39" s="155">
        <v>69378</v>
      </c>
      <c r="D39" s="155"/>
      <c r="E39" s="156">
        <v>600000</v>
      </c>
      <c r="F39" s="60">
        <v>600000</v>
      </c>
      <c r="G39" s="60">
        <v>1476639</v>
      </c>
      <c r="H39" s="60">
        <v>2100578</v>
      </c>
      <c r="I39" s="60">
        <v>1121030</v>
      </c>
      <c r="J39" s="60">
        <v>4698247</v>
      </c>
      <c r="K39" s="60">
        <v>1073147</v>
      </c>
      <c r="L39" s="60">
        <v>1671728</v>
      </c>
      <c r="M39" s="60">
        <v>1158226</v>
      </c>
      <c r="N39" s="60">
        <v>3903101</v>
      </c>
      <c r="O39" s="60"/>
      <c r="P39" s="60"/>
      <c r="Q39" s="60"/>
      <c r="R39" s="60"/>
      <c r="S39" s="60"/>
      <c r="T39" s="60"/>
      <c r="U39" s="60"/>
      <c r="V39" s="60"/>
      <c r="W39" s="60">
        <v>8601348</v>
      </c>
      <c r="X39" s="60">
        <v>1888002</v>
      </c>
      <c r="Y39" s="60">
        <v>6713346</v>
      </c>
      <c r="Z39" s="140">
        <v>355.58</v>
      </c>
      <c r="AA39" s="155">
        <v>600000</v>
      </c>
    </row>
    <row r="40" spans="1:27" ht="12.75">
      <c r="A40" s="138" t="s">
        <v>86</v>
      </c>
      <c r="B40" s="136"/>
      <c r="C40" s="155">
        <v>1086548</v>
      </c>
      <c r="D40" s="155"/>
      <c r="E40" s="156">
        <v>3923780</v>
      </c>
      <c r="F40" s="60">
        <v>3923780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20205000</v>
      </c>
      <c r="Y40" s="60">
        <v>-20205000</v>
      </c>
      <c r="Z40" s="140">
        <v>-100</v>
      </c>
      <c r="AA40" s="155">
        <v>3923780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21075416</v>
      </c>
      <c r="D42" s="153">
        <f>SUM(D43:D46)</f>
        <v>0</v>
      </c>
      <c r="E42" s="154">
        <f t="shared" si="8"/>
        <v>19663180</v>
      </c>
      <c r="F42" s="100">
        <f t="shared" si="8"/>
        <v>19663180</v>
      </c>
      <c r="G42" s="100">
        <f t="shared" si="8"/>
        <v>0</v>
      </c>
      <c r="H42" s="100">
        <f t="shared" si="8"/>
        <v>3017674</v>
      </c>
      <c r="I42" s="100">
        <f t="shared" si="8"/>
        <v>2871763</v>
      </c>
      <c r="J42" s="100">
        <f t="shared" si="8"/>
        <v>5889437</v>
      </c>
      <c r="K42" s="100">
        <f t="shared" si="8"/>
        <v>1526649</v>
      </c>
      <c r="L42" s="100">
        <f t="shared" si="8"/>
        <v>1655234</v>
      </c>
      <c r="M42" s="100">
        <f t="shared" si="8"/>
        <v>1655028</v>
      </c>
      <c r="N42" s="100">
        <f t="shared" si="8"/>
        <v>4836911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10726348</v>
      </c>
      <c r="X42" s="100">
        <f t="shared" si="8"/>
        <v>17342496</v>
      </c>
      <c r="Y42" s="100">
        <f t="shared" si="8"/>
        <v>-6616148</v>
      </c>
      <c r="Z42" s="137">
        <f>+IF(X42&lt;&gt;0,+(Y42/X42)*100,0)</f>
        <v>-38.14991798181761</v>
      </c>
      <c r="AA42" s="153">
        <f>SUM(AA43:AA46)</f>
        <v>19663180</v>
      </c>
    </row>
    <row r="43" spans="1:27" ht="12.75">
      <c r="A43" s="138" t="s">
        <v>89</v>
      </c>
      <c r="B43" s="136"/>
      <c r="C43" s="155">
        <v>21075416</v>
      </c>
      <c r="D43" s="155"/>
      <c r="E43" s="156">
        <v>19663180</v>
      </c>
      <c r="F43" s="60">
        <v>19663180</v>
      </c>
      <c r="G43" s="60"/>
      <c r="H43" s="60">
        <v>3017674</v>
      </c>
      <c r="I43" s="60">
        <v>2871763</v>
      </c>
      <c r="J43" s="60">
        <v>5889437</v>
      </c>
      <c r="K43" s="60">
        <v>1526649</v>
      </c>
      <c r="L43" s="60">
        <v>1655234</v>
      </c>
      <c r="M43" s="60">
        <v>1655028</v>
      </c>
      <c r="N43" s="60">
        <v>4836911</v>
      </c>
      <c r="O43" s="60"/>
      <c r="P43" s="60"/>
      <c r="Q43" s="60"/>
      <c r="R43" s="60"/>
      <c r="S43" s="60"/>
      <c r="T43" s="60"/>
      <c r="U43" s="60"/>
      <c r="V43" s="60"/>
      <c r="W43" s="60">
        <v>10726348</v>
      </c>
      <c r="X43" s="60">
        <v>17217498</v>
      </c>
      <c r="Y43" s="60">
        <v>-6491150</v>
      </c>
      <c r="Z43" s="140">
        <v>-37.7</v>
      </c>
      <c r="AA43" s="155">
        <v>19663180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124998</v>
      </c>
      <c r="Y46" s="60">
        <v>-124998</v>
      </c>
      <c r="Z46" s="140">
        <v>-100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122327793</v>
      </c>
      <c r="D48" s="168">
        <f>+D28+D32+D38+D42+D47</f>
        <v>0</v>
      </c>
      <c r="E48" s="169">
        <f t="shared" si="9"/>
        <v>123997508</v>
      </c>
      <c r="F48" s="73">
        <f t="shared" si="9"/>
        <v>123997508</v>
      </c>
      <c r="G48" s="73">
        <f t="shared" si="9"/>
        <v>6471211</v>
      </c>
      <c r="H48" s="73">
        <f t="shared" si="9"/>
        <v>15426374</v>
      </c>
      <c r="I48" s="73">
        <f t="shared" si="9"/>
        <v>9548153</v>
      </c>
      <c r="J48" s="73">
        <f t="shared" si="9"/>
        <v>31445738</v>
      </c>
      <c r="K48" s="73">
        <f t="shared" si="9"/>
        <v>7296330</v>
      </c>
      <c r="L48" s="73">
        <f t="shared" si="9"/>
        <v>8830245</v>
      </c>
      <c r="M48" s="73">
        <f t="shared" si="9"/>
        <v>8421545</v>
      </c>
      <c r="N48" s="73">
        <f t="shared" si="9"/>
        <v>24548120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55993858</v>
      </c>
      <c r="X48" s="73">
        <f t="shared" si="9"/>
        <v>82324998</v>
      </c>
      <c r="Y48" s="73">
        <f t="shared" si="9"/>
        <v>-26331140</v>
      </c>
      <c r="Z48" s="170">
        <f>+IF(X48&lt;&gt;0,+(Y48/X48)*100,0)</f>
        <v>-31.984379762754443</v>
      </c>
      <c r="AA48" s="168">
        <f>+AA28+AA32+AA38+AA42+AA47</f>
        <v>123997508</v>
      </c>
    </row>
    <row r="49" spans="1:27" ht="12.75">
      <c r="A49" s="148" t="s">
        <v>49</v>
      </c>
      <c r="B49" s="149"/>
      <c r="C49" s="171">
        <f aca="true" t="shared" si="10" ref="C49:Y49">+C25-C48</f>
        <v>35362543</v>
      </c>
      <c r="D49" s="171">
        <f>+D25-D48</f>
        <v>0</v>
      </c>
      <c r="E49" s="172">
        <f t="shared" si="10"/>
        <v>1709607</v>
      </c>
      <c r="F49" s="173">
        <f t="shared" si="10"/>
        <v>1709607</v>
      </c>
      <c r="G49" s="173">
        <f t="shared" si="10"/>
        <v>25011674</v>
      </c>
      <c r="H49" s="173">
        <f t="shared" si="10"/>
        <v>-8465437</v>
      </c>
      <c r="I49" s="173">
        <f t="shared" si="10"/>
        <v>7520208</v>
      </c>
      <c r="J49" s="173">
        <f t="shared" si="10"/>
        <v>24066445</v>
      </c>
      <c r="K49" s="173">
        <f t="shared" si="10"/>
        <v>3426493</v>
      </c>
      <c r="L49" s="173">
        <f t="shared" si="10"/>
        <v>-1684549</v>
      </c>
      <c r="M49" s="173">
        <f t="shared" si="10"/>
        <v>23251108</v>
      </c>
      <c r="N49" s="173">
        <f t="shared" si="10"/>
        <v>24993052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49059497</v>
      </c>
      <c r="X49" s="173">
        <f>IF(F25=F48,0,X25-X48)</f>
        <v>365622</v>
      </c>
      <c r="Y49" s="173">
        <f t="shared" si="10"/>
        <v>48693875</v>
      </c>
      <c r="Z49" s="174">
        <f>+IF(X49&lt;&gt;0,+(Y49/X49)*100,0)</f>
        <v>13318.092182636712</v>
      </c>
      <c r="AA49" s="171">
        <f>+AA25-AA48</f>
        <v>1709607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18382002</v>
      </c>
      <c r="D5" s="155">
        <v>0</v>
      </c>
      <c r="E5" s="156">
        <v>20313185</v>
      </c>
      <c r="F5" s="60">
        <v>20313185</v>
      </c>
      <c r="G5" s="60">
        <v>1122318</v>
      </c>
      <c r="H5" s="60">
        <v>1122318</v>
      </c>
      <c r="I5" s="60">
        <v>1122318</v>
      </c>
      <c r="J5" s="60">
        <v>3366954</v>
      </c>
      <c r="K5" s="60">
        <v>8605119</v>
      </c>
      <c r="L5" s="60">
        <v>950425</v>
      </c>
      <c r="M5" s="60">
        <v>1122318</v>
      </c>
      <c r="N5" s="60">
        <v>10677862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14044816</v>
      </c>
      <c r="X5" s="60">
        <v>10156500</v>
      </c>
      <c r="Y5" s="60">
        <v>3888316</v>
      </c>
      <c r="Z5" s="140">
        <v>38.28</v>
      </c>
      <c r="AA5" s="155">
        <v>20313185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109073</v>
      </c>
      <c r="H6" s="60">
        <v>707592</v>
      </c>
      <c r="I6" s="60">
        <v>625611</v>
      </c>
      <c r="J6" s="60">
        <v>1442276</v>
      </c>
      <c r="K6" s="60">
        <v>704397</v>
      </c>
      <c r="L6" s="60">
        <v>662359</v>
      </c>
      <c r="M6" s="60">
        <v>628457</v>
      </c>
      <c r="N6" s="60">
        <v>1995213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3437489</v>
      </c>
      <c r="X6" s="60"/>
      <c r="Y6" s="60">
        <v>3437489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17523803</v>
      </c>
      <c r="D7" s="155">
        <v>0</v>
      </c>
      <c r="E7" s="156">
        <v>18828960</v>
      </c>
      <c r="F7" s="60">
        <v>18828960</v>
      </c>
      <c r="G7" s="60">
        <v>964808</v>
      </c>
      <c r="H7" s="60">
        <v>977700</v>
      </c>
      <c r="I7" s="60">
        <v>992788</v>
      </c>
      <c r="J7" s="60">
        <v>2935296</v>
      </c>
      <c r="K7" s="60">
        <v>558045</v>
      </c>
      <c r="L7" s="60">
        <v>1093546</v>
      </c>
      <c r="M7" s="60">
        <v>921553</v>
      </c>
      <c r="N7" s="60">
        <v>2573144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5508440</v>
      </c>
      <c r="X7" s="60">
        <v>9414498</v>
      </c>
      <c r="Y7" s="60">
        <v>-3906058</v>
      </c>
      <c r="Z7" s="140">
        <v>-41.49</v>
      </c>
      <c r="AA7" s="155">
        <v>18828960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6188453</v>
      </c>
      <c r="D10" s="155">
        <v>0</v>
      </c>
      <c r="E10" s="156">
        <v>6074244</v>
      </c>
      <c r="F10" s="54">
        <v>6074244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3037122</v>
      </c>
      <c r="Y10" s="54">
        <v>-3037122</v>
      </c>
      <c r="Z10" s="184">
        <v>-100</v>
      </c>
      <c r="AA10" s="130">
        <v>6074244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1259926</v>
      </c>
      <c r="H11" s="60">
        <v>607349</v>
      </c>
      <c r="I11" s="60">
        <v>607687</v>
      </c>
      <c r="J11" s="60">
        <v>2474962</v>
      </c>
      <c r="K11" s="60">
        <v>591850</v>
      </c>
      <c r="L11" s="60">
        <v>492384</v>
      </c>
      <c r="M11" s="60">
        <v>673803</v>
      </c>
      <c r="N11" s="60">
        <v>1758037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4232999</v>
      </c>
      <c r="X11" s="60"/>
      <c r="Y11" s="60">
        <v>4232999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1577740</v>
      </c>
      <c r="D12" s="155">
        <v>0</v>
      </c>
      <c r="E12" s="156">
        <v>1586119</v>
      </c>
      <c r="F12" s="60">
        <v>1586119</v>
      </c>
      <c r="G12" s="60">
        <v>2255</v>
      </c>
      <c r="H12" s="60">
        <v>28489</v>
      </c>
      <c r="I12" s="60">
        <v>1362024</v>
      </c>
      <c r="J12" s="60">
        <v>1392768</v>
      </c>
      <c r="K12" s="60">
        <v>4644</v>
      </c>
      <c r="L12" s="60">
        <v>33045</v>
      </c>
      <c r="M12" s="60">
        <v>17906</v>
      </c>
      <c r="N12" s="60">
        <v>55595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1448363</v>
      </c>
      <c r="X12" s="60">
        <v>728064</v>
      </c>
      <c r="Y12" s="60">
        <v>720299</v>
      </c>
      <c r="Z12" s="140">
        <v>98.93</v>
      </c>
      <c r="AA12" s="155">
        <v>1586119</v>
      </c>
    </row>
    <row r="13" spans="1:27" ht="12.75">
      <c r="A13" s="181" t="s">
        <v>109</v>
      </c>
      <c r="B13" s="185"/>
      <c r="C13" s="155">
        <v>745673</v>
      </c>
      <c r="D13" s="155">
        <v>0</v>
      </c>
      <c r="E13" s="156">
        <v>480000</v>
      </c>
      <c r="F13" s="60">
        <v>480000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240000</v>
      </c>
      <c r="Y13" s="60">
        <v>-240000</v>
      </c>
      <c r="Z13" s="140">
        <v>-100</v>
      </c>
      <c r="AA13" s="155">
        <v>480000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133636</v>
      </c>
      <c r="H14" s="60">
        <v>127351</v>
      </c>
      <c r="I14" s="60">
        <v>90832</v>
      </c>
      <c r="J14" s="60">
        <v>351819</v>
      </c>
      <c r="K14" s="60">
        <v>55082</v>
      </c>
      <c r="L14" s="60">
        <v>37172</v>
      </c>
      <c r="M14" s="60">
        <v>79232</v>
      </c>
      <c r="N14" s="60">
        <v>171486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523305</v>
      </c>
      <c r="X14" s="60"/>
      <c r="Y14" s="60">
        <v>523305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1789900</v>
      </c>
      <c r="D16" s="155">
        <v>0</v>
      </c>
      <c r="E16" s="156">
        <v>3803747</v>
      </c>
      <c r="F16" s="60">
        <v>3803747</v>
      </c>
      <c r="G16" s="60">
        <v>28591</v>
      </c>
      <c r="H16" s="60">
        <v>17320</v>
      </c>
      <c r="I16" s="60">
        <v>14500</v>
      </c>
      <c r="J16" s="60">
        <v>60411</v>
      </c>
      <c r="K16" s="60">
        <v>25650</v>
      </c>
      <c r="L16" s="60">
        <v>25950</v>
      </c>
      <c r="M16" s="60">
        <v>13600</v>
      </c>
      <c r="N16" s="60">
        <v>65200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125611</v>
      </c>
      <c r="X16" s="60">
        <v>1901874</v>
      </c>
      <c r="Y16" s="60">
        <v>-1776263</v>
      </c>
      <c r="Z16" s="140">
        <v>-93.4</v>
      </c>
      <c r="AA16" s="155">
        <v>3803747</v>
      </c>
    </row>
    <row r="17" spans="1:27" ht="12.75">
      <c r="A17" s="181" t="s">
        <v>113</v>
      </c>
      <c r="B17" s="185"/>
      <c r="C17" s="155">
        <v>3161319</v>
      </c>
      <c r="D17" s="155">
        <v>0</v>
      </c>
      <c r="E17" s="156">
        <v>954245</v>
      </c>
      <c r="F17" s="60">
        <v>954245</v>
      </c>
      <c r="G17" s="60">
        <v>78900</v>
      </c>
      <c r="H17" s="60">
        <v>77197</v>
      </c>
      <c r="I17" s="60">
        <v>73659</v>
      </c>
      <c r="J17" s="60">
        <v>229756</v>
      </c>
      <c r="K17" s="60">
        <v>72185</v>
      </c>
      <c r="L17" s="60">
        <v>61621</v>
      </c>
      <c r="M17" s="60">
        <v>52713</v>
      </c>
      <c r="N17" s="60">
        <v>186519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416275</v>
      </c>
      <c r="X17" s="60">
        <v>477120</v>
      </c>
      <c r="Y17" s="60">
        <v>-60845</v>
      </c>
      <c r="Z17" s="140">
        <v>-12.75</v>
      </c>
      <c r="AA17" s="155">
        <v>954245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64958624</v>
      </c>
      <c r="D19" s="155">
        <v>0</v>
      </c>
      <c r="E19" s="156">
        <v>72621000</v>
      </c>
      <c r="F19" s="60">
        <v>72621000</v>
      </c>
      <c r="G19" s="60">
        <v>27756037</v>
      </c>
      <c r="H19" s="60">
        <v>1100649</v>
      </c>
      <c r="I19" s="60">
        <v>243230</v>
      </c>
      <c r="J19" s="60">
        <v>29099916</v>
      </c>
      <c r="K19" s="60">
        <v>0</v>
      </c>
      <c r="L19" s="60">
        <v>191726</v>
      </c>
      <c r="M19" s="60">
        <v>21832739</v>
      </c>
      <c r="N19" s="60">
        <v>22024465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51124381</v>
      </c>
      <c r="X19" s="60">
        <v>36560502</v>
      </c>
      <c r="Y19" s="60">
        <v>14563879</v>
      </c>
      <c r="Z19" s="140">
        <v>39.84</v>
      </c>
      <c r="AA19" s="155">
        <v>72621000</v>
      </c>
    </row>
    <row r="20" spans="1:27" ht="12.75">
      <c r="A20" s="181" t="s">
        <v>35</v>
      </c>
      <c r="B20" s="185"/>
      <c r="C20" s="155">
        <v>1044719</v>
      </c>
      <c r="D20" s="155">
        <v>0</v>
      </c>
      <c r="E20" s="156">
        <v>1045615</v>
      </c>
      <c r="F20" s="54">
        <v>1045615</v>
      </c>
      <c r="G20" s="54">
        <v>27341</v>
      </c>
      <c r="H20" s="54">
        <v>11960</v>
      </c>
      <c r="I20" s="54">
        <v>4564</v>
      </c>
      <c r="J20" s="54">
        <v>43865</v>
      </c>
      <c r="K20" s="54">
        <v>13276</v>
      </c>
      <c r="L20" s="54">
        <v>132742</v>
      </c>
      <c r="M20" s="54">
        <v>3397</v>
      </c>
      <c r="N20" s="54">
        <v>149415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193280</v>
      </c>
      <c r="X20" s="54">
        <v>337998</v>
      </c>
      <c r="Y20" s="54">
        <v>-144718</v>
      </c>
      <c r="Z20" s="184">
        <v>-42.82</v>
      </c>
      <c r="AA20" s="130">
        <v>1045615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115372233</v>
      </c>
      <c r="D22" s="188">
        <f>SUM(D5:D21)</f>
        <v>0</v>
      </c>
      <c r="E22" s="189">
        <f t="shared" si="0"/>
        <v>125707115</v>
      </c>
      <c r="F22" s="190">
        <f t="shared" si="0"/>
        <v>125707115</v>
      </c>
      <c r="G22" s="190">
        <f t="shared" si="0"/>
        <v>31482885</v>
      </c>
      <c r="H22" s="190">
        <f t="shared" si="0"/>
        <v>4777925</v>
      </c>
      <c r="I22" s="190">
        <f t="shared" si="0"/>
        <v>5137213</v>
      </c>
      <c r="J22" s="190">
        <f t="shared" si="0"/>
        <v>41398023</v>
      </c>
      <c r="K22" s="190">
        <f t="shared" si="0"/>
        <v>10630248</v>
      </c>
      <c r="L22" s="190">
        <f t="shared" si="0"/>
        <v>3680970</v>
      </c>
      <c r="M22" s="190">
        <f t="shared" si="0"/>
        <v>25345718</v>
      </c>
      <c r="N22" s="190">
        <f t="shared" si="0"/>
        <v>39656936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81054959</v>
      </c>
      <c r="X22" s="190">
        <f t="shared" si="0"/>
        <v>62853678</v>
      </c>
      <c r="Y22" s="190">
        <f t="shared" si="0"/>
        <v>18201281</v>
      </c>
      <c r="Z22" s="191">
        <f>+IF(X22&lt;&gt;0,+(Y22/X22)*100,0)</f>
        <v>28.95817966293078</v>
      </c>
      <c r="AA22" s="188">
        <f>SUM(AA5:AA21)</f>
        <v>125707115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46027907</v>
      </c>
      <c r="D25" s="155">
        <v>0</v>
      </c>
      <c r="E25" s="156">
        <v>50247898</v>
      </c>
      <c r="F25" s="60">
        <v>50247898</v>
      </c>
      <c r="G25" s="60">
        <v>4073000</v>
      </c>
      <c r="H25" s="60">
        <v>9214350</v>
      </c>
      <c r="I25" s="60">
        <v>4189078</v>
      </c>
      <c r="J25" s="60">
        <v>17476428</v>
      </c>
      <c r="K25" s="60">
        <v>3949934</v>
      </c>
      <c r="L25" s="60">
        <v>4224774</v>
      </c>
      <c r="M25" s="60">
        <v>4112707</v>
      </c>
      <c r="N25" s="60">
        <v>12287415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29763843</v>
      </c>
      <c r="X25" s="60">
        <v>25123998</v>
      </c>
      <c r="Y25" s="60">
        <v>4639845</v>
      </c>
      <c r="Z25" s="140">
        <v>18.47</v>
      </c>
      <c r="AA25" s="155">
        <v>50247898</v>
      </c>
    </row>
    <row r="26" spans="1:27" ht="12.75">
      <c r="A26" s="183" t="s">
        <v>38</v>
      </c>
      <c r="B26" s="182"/>
      <c r="C26" s="155">
        <v>4943341</v>
      </c>
      <c r="D26" s="155">
        <v>0</v>
      </c>
      <c r="E26" s="156">
        <v>5463940</v>
      </c>
      <c r="F26" s="60">
        <v>5463940</v>
      </c>
      <c r="G26" s="60">
        <v>751183</v>
      </c>
      <c r="H26" s="60">
        <v>1811561</v>
      </c>
      <c r="I26" s="60">
        <v>437522</v>
      </c>
      <c r="J26" s="60">
        <v>3000266</v>
      </c>
      <c r="K26" s="60">
        <v>433108</v>
      </c>
      <c r="L26" s="60">
        <v>433013</v>
      </c>
      <c r="M26" s="60">
        <v>520328</v>
      </c>
      <c r="N26" s="60">
        <v>1386449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4386715</v>
      </c>
      <c r="X26" s="60">
        <v>2731968</v>
      </c>
      <c r="Y26" s="60">
        <v>1654747</v>
      </c>
      <c r="Z26" s="140">
        <v>60.57</v>
      </c>
      <c r="AA26" s="155">
        <v>5463940</v>
      </c>
    </row>
    <row r="27" spans="1:27" ht="12.75">
      <c r="A27" s="183" t="s">
        <v>118</v>
      </c>
      <c r="B27" s="182"/>
      <c r="C27" s="155">
        <v>12309468</v>
      </c>
      <c r="D27" s="155">
        <v>0</v>
      </c>
      <c r="E27" s="156">
        <v>10907110</v>
      </c>
      <c r="F27" s="60">
        <v>10907110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5453556</v>
      </c>
      <c r="Y27" s="60">
        <v>-5453556</v>
      </c>
      <c r="Z27" s="140">
        <v>-100</v>
      </c>
      <c r="AA27" s="155">
        <v>10907110</v>
      </c>
    </row>
    <row r="28" spans="1:27" ht="12.75">
      <c r="A28" s="183" t="s">
        <v>39</v>
      </c>
      <c r="B28" s="182"/>
      <c r="C28" s="155">
        <v>12305322</v>
      </c>
      <c r="D28" s="155">
        <v>0</v>
      </c>
      <c r="E28" s="156">
        <v>7254300</v>
      </c>
      <c r="F28" s="60">
        <v>7254300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3627150</v>
      </c>
      <c r="Y28" s="60">
        <v>-3627150</v>
      </c>
      <c r="Z28" s="140">
        <v>-100</v>
      </c>
      <c r="AA28" s="155">
        <v>7254300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150000</v>
      </c>
      <c r="F29" s="60">
        <v>150000</v>
      </c>
      <c r="G29" s="60">
        <v>14651</v>
      </c>
      <c r="H29" s="60">
        <v>148672</v>
      </c>
      <c r="I29" s="60">
        <v>10184</v>
      </c>
      <c r="J29" s="60">
        <v>173507</v>
      </c>
      <c r="K29" s="60">
        <v>9784</v>
      </c>
      <c r="L29" s="60">
        <v>45963</v>
      </c>
      <c r="M29" s="60">
        <v>23059</v>
      </c>
      <c r="N29" s="60">
        <v>78806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252313</v>
      </c>
      <c r="X29" s="60">
        <v>75000</v>
      </c>
      <c r="Y29" s="60">
        <v>177313</v>
      </c>
      <c r="Z29" s="140">
        <v>236.42</v>
      </c>
      <c r="AA29" s="155">
        <v>150000</v>
      </c>
    </row>
    <row r="30" spans="1:27" ht="12.75">
      <c r="A30" s="183" t="s">
        <v>119</v>
      </c>
      <c r="B30" s="182"/>
      <c r="C30" s="155">
        <v>18358861</v>
      </c>
      <c r="D30" s="155">
        <v>0</v>
      </c>
      <c r="E30" s="156">
        <v>18163180</v>
      </c>
      <c r="F30" s="60">
        <v>18163180</v>
      </c>
      <c r="G30" s="60">
        <v>0</v>
      </c>
      <c r="H30" s="60">
        <v>3010991</v>
      </c>
      <c r="I30" s="60">
        <v>2837354</v>
      </c>
      <c r="J30" s="60">
        <v>5848345</v>
      </c>
      <c r="K30" s="60">
        <v>1518736</v>
      </c>
      <c r="L30" s="60">
        <v>1642995</v>
      </c>
      <c r="M30" s="60">
        <v>1530039</v>
      </c>
      <c r="N30" s="60">
        <v>4691770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10540115</v>
      </c>
      <c r="X30" s="60">
        <v>9081588</v>
      </c>
      <c r="Y30" s="60">
        <v>1458527</v>
      </c>
      <c r="Z30" s="140">
        <v>16.06</v>
      </c>
      <c r="AA30" s="155">
        <v>18163180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2500000</v>
      </c>
      <c r="F31" s="60">
        <v>2500000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1249998</v>
      </c>
      <c r="Y31" s="60">
        <v>-1249998</v>
      </c>
      <c r="Z31" s="140">
        <v>-100</v>
      </c>
      <c r="AA31" s="155">
        <v>2500000</v>
      </c>
    </row>
    <row r="32" spans="1:27" ht="12.75">
      <c r="A32" s="183" t="s">
        <v>121</v>
      </c>
      <c r="B32" s="182"/>
      <c r="C32" s="155">
        <v>10449484</v>
      </c>
      <c r="D32" s="155">
        <v>0</v>
      </c>
      <c r="E32" s="156">
        <v>7762500</v>
      </c>
      <c r="F32" s="60">
        <v>7762500</v>
      </c>
      <c r="G32" s="60">
        <v>1499235</v>
      </c>
      <c r="H32" s="60">
        <v>1074778</v>
      </c>
      <c r="I32" s="60">
        <v>1820277</v>
      </c>
      <c r="J32" s="60">
        <v>4394290</v>
      </c>
      <c r="K32" s="60">
        <v>1296496</v>
      </c>
      <c r="L32" s="60">
        <v>2229548</v>
      </c>
      <c r="M32" s="60">
        <v>1418207</v>
      </c>
      <c r="N32" s="60">
        <v>4944251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9338541</v>
      </c>
      <c r="X32" s="60">
        <v>3881250</v>
      </c>
      <c r="Y32" s="60">
        <v>5457291</v>
      </c>
      <c r="Z32" s="140">
        <v>140.61</v>
      </c>
      <c r="AA32" s="155">
        <v>7762500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440000</v>
      </c>
      <c r="N33" s="60">
        <v>440000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440000</v>
      </c>
      <c r="X33" s="60"/>
      <c r="Y33" s="60">
        <v>440000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11811254</v>
      </c>
      <c r="D34" s="155">
        <v>0</v>
      </c>
      <c r="E34" s="156">
        <v>21548580</v>
      </c>
      <c r="F34" s="60">
        <v>21548580</v>
      </c>
      <c r="G34" s="60">
        <v>133142</v>
      </c>
      <c r="H34" s="60">
        <v>166022</v>
      </c>
      <c r="I34" s="60">
        <v>253738</v>
      </c>
      <c r="J34" s="60">
        <v>552902</v>
      </c>
      <c r="K34" s="60">
        <v>88272</v>
      </c>
      <c r="L34" s="60">
        <v>253952</v>
      </c>
      <c r="M34" s="60">
        <v>377205</v>
      </c>
      <c r="N34" s="60">
        <v>719429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1272331</v>
      </c>
      <c r="X34" s="60">
        <v>11494002</v>
      </c>
      <c r="Y34" s="60">
        <v>-10221671</v>
      </c>
      <c r="Z34" s="140">
        <v>-88.93</v>
      </c>
      <c r="AA34" s="155">
        <v>21548580</v>
      </c>
    </row>
    <row r="35" spans="1:27" ht="12.75">
      <c r="A35" s="181" t="s">
        <v>122</v>
      </c>
      <c r="B35" s="185"/>
      <c r="C35" s="155">
        <v>6122156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122327793</v>
      </c>
      <c r="D36" s="188">
        <f>SUM(D25:D35)</f>
        <v>0</v>
      </c>
      <c r="E36" s="189">
        <f t="shared" si="1"/>
        <v>123997508</v>
      </c>
      <c r="F36" s="190">
        <f t="shared" si="1"/>
        <v>123997508</v>
      </c>
      <c r="G36" s="190">
        <f t="shared" si="1"/>
        <v>6471211</v>
      </c>
      <c r="H36" s="190">
        <f t="shared" si="1"/>
        <v>15426374</v>
      </c>
      <c r="I36" s="190">
        <f t="shared" si="1"/>
        <v>9548153</v>
      </c>
      <c r="J36" s="190">
        <f t="shared" si="1"/>
        <v>31445738</v>
      </c>
      <c r="K36" s="190">
        <f t="shared" si="1"/>
        <v>7296330</v>
      </c>
      <c r="L36" s="190">
        <f t="shared" si="1"/>
        <v>8830245</v>
      </c>
      <c r="M36" s="190">
        <f t="shared" si="1"/>
        <v>8421545</v>
      </c>
      <c r="N36" s="190">
        <f t="shared" si="1"/>
        <v>24548120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55993858</v>
      </c>
      <c r="X36" s="190">
        <f t="shared" si="1"/>
        <v>62718510</v>
      </c>
      <c r="Y36" s="190">
        <f t="shared" si="1"/>
        <v>-6724652</v>
      </c>
      <c r="Z36" s="191">
        <f>+IF(X36&lt;&gt;0,+(Y36/X36)*100,0)</f>
        <v>-10.721957520993405</v>
      </c>
      <c r="AA36" s="188">
        <f>SUM(AA25:AA35)</f>
        <v>123997508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-6955560</v>
      </c>
      <c r="D38" s="199">
        <f>+D22-D36</f>
        <v>0</v>
      </c>
      <c r="E38" s="200">
        <f t="shared" si="2"/>
        <v>1709607</v>
      </c>
      <c r="F38" s="106">
        <f t="shared" si="2"/>
        <v>1709607</v>
      </c>
      <c r="G38" s="106">
        <f t="shared" si="2"/>
        <v>25011674</v>
      </c>
      <c r="H38" s="106">
        <f t="shared" si="2"/>
        <v>-10648449</v>
      </c>
      <c r="I38" s="106">
        <f t="shared" si="2"/>
        <v>-4410940</v>
      </c>
      <c r="J38" s="106">
        <f t="shared" si="2"/>
        <v>9952285</v>
      </c>
      <c r="K38" s="106">
        <f t="shared" si="2"/>
        <v>3333918</v>
      </c>
      <c r="L38" s="106">
        <f t="shared" si="2"/>
        <v>-5149275</v>
      </c>
      <c r="M38" s="106">
        <f t="shared" si="2"/>
        <v>16924173</v>
      </c>
      <c r="N38" s="106">
        <f t="shared" si="2"/>
        <v>15108816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25061101</v>
      </c>
      <c r="X38" s="106">
        <f>IF(F22=F36,0,X22-X36)</f>
        <v>135168</v>
      </c>
      <c r="Y38" s="106">
        <f t="shared" si="2"/>
        <v>24925933</v>
      </c>
      <c r="Z38" s="201">
        <f>+IF(X38&lt;&gt;0,+(Y38/X38)*100,0)</f>
        <v>18440.705640388256</v>
      </c>
      <c r="AA38" s="199">
        <f>+AA22-AA36</f>
        <v>1709607</v>
      </c>
    </row>
    <row r="39" spans="1:27" ht="12.75">
      <c r="A39" s="181" t="s">
        <v>46</v>
      </c>
      <c r="B39" s="185"/>
      <c r="C39" s="155">
        <v>42318103</v>
      </c>
      <c r="D39" s="155">
        <v>0</v>
      </c>
      <c r="E39" s="156">
        <v>0</v>
      </c>
      <c r="F39" s="60">
        <v>0</v>
      </c>
      <c r="G39" s="60">
        <v>0</v>
      </c>
      <c r="H39" s="60">
        <v>2183012</v>
      </c>
      <c r="I39" s="60">
        <v>11931148</v>
      </c>
      <c r="J39" s="60">
        <v>14114160</v>
      </c>
      <c r="K39" s="60">
        <v>92575</v>
      </c>
      <c r="L39" s="60">
        <v>3464726</v>
      </c>
      <c r="M39" s="60">
        <v>6326935</v>
      </c>
      <c r="N39" s="60">
        <v>9884236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23998396</v>
      </c>
      <c r="X39" s="60">
        <v>19836948</v>
      </c>
      <c r="Y39" s="60">
        <v>4161448</v>
      </c>
      <c r="Z39" s="140">
        <v>20.98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35362543</v>
      </c>
      <c r="D42" s="206">
        <f>SUM(D38:D41)</f>
        <v>0</v>
      </c>
      <c r="E42" s="207">
        <f t="shared" si="3"/>
        <v>1709607</v>
      </c>
      <c r="F42" s="88">
        <f t="shared" si="3"/>
        <v>1709607</v>
      </c>
      <c r="G42" s="88">
        <f t="shared" si="3"/>
        <v>25011674</v>
      </c>
      <c r="H42" s="88">
        <f t="shared" si="3"/>
        <v>-8465437</v>
      </c>
      <c r="I42" s="88">
        <f t="shared" si="3"/>
        <v>7520208</v>
      </c>
      <c r="J42" s="88">
        <f t="shared" si="3"/>
        <v>24066445</v>
      </c>
      <c r="K42" s="88">
        <f t="shared" si="3"/>
        <v>3426493</v>
      </c>
      <c r="L42" s="88">
        <f t="shared" si="3"/>
        <v>-1684549</v>
      </c>
      <c r="M42" s="88">
        <f t="shared" si="3"/>
        <v>23251108</v>
      </c>
      <c r="N42" s="88">
        <f t="shared" si="3"/>
        <v>24993052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49059497</v>
      </c>
      <c r="X42" s="88">
        <f t="shared" si="3"/>
        <v>19972116</v>
      </c>
      <c r="Y42" s="88">
        <f t="shared" si="3"/>
        <v>29087381</v>
      </c>
      <c r="Z42" s="208">
        <f>+IF(X42&lt;&gt;0,+(Y42/X42)*100,0)</f>
        <v>145.63995622697163</v>
      </c>
      <c r="AA42" s="206">
        <f>SUM(AA38:AA41)</f>
        <v>1709607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35362543</v>
      </c>
      <c r="D44" s="210">
        <f>+D42-D43</f>
        <v>0</v>
      </c>
      <c r="E44" s="211">
        <f t="shared" si="4"/>
        <v>1709607</v>
      </c>
      <c r="F44" s="77">
        <f t="shared" si="4"/>
        <v>1709607</v>
      </c>
      <c r="G44" s="77">
        <f t="shared" si="4"/>
        <v>25011674</v>
      </c>
      <c r="H44" s="77">
        <f t="shared" si="4"/>
        <v>-8465437</v>
      </c>
      <c r="I44" s="77">
        <f t="shared" si="4"/>
        <v>7520208</v>
      </c>
      <c r="J44" s="77">
        <f t="shared" si="4"/>
        <v>24066445</v>
      </c>
      <c r="K44" s="77">
        <f t="shared" si="4"/>
        <v>3426493</v>
      </c>
      <c r="L44" s="77">
        <f t="shared" si="4"/>
        <v>-1684549</v>
      </c>
      <c r="M44" s="77">
        <f t="shared" si="4"/>
        <v>23251108</v>
      </c>
      <c r="N44" s="77">
        <f t="shared" si="4"/>
        <v>24993052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49059497</v>
      </c>
      <c r="X44" s="77">
        <f t="shared" si="4"/>
        <v>19972116</v>
      </c>
      <c r="Y44" s="77">
        <f t="shared" si="4"/>
        <v>29087381</v>
      </c>
      <c r="Z44" s="212">
        <f>+IF(X44&lt;&gt;0,+(Y44/X44)*100,0)</f>
        <v>145.63995622697163</v>
      </c>
      <c r="AA44" s="210">
        <f>+AA42-AA43</f>
        <v>1709607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35362543</v>
      </c>
      <c r="D46" s="206">
        <f>SUM(D44:D45)</f>
        <v>0</v>
      </c>
      <c r="E46" s="207">
        <f t="shared" si="5"/>
        <v>1709607</v>
      </c>
      <c r="F46" s="88">
        <f t="shared" si="5"/>
        <v>1709607</v>
      </c>
      <c r="G46" s="88">
        <f t="shared" si="5"/>
        <v>25011674</v>
      </c>
      <c r="H46" s="88">
        <f t="shared" si="5"/>
        <v>-8465437</v>
      </c>
      <c r="I46" s="88">
        <f t="shared" si="5"/>
        <v>7520208</v>
      </c>
      <c r="J46" s="88">
        <f t="shared" si="5"/>
        <v>24066445</v>
      </c>
      <c r="K46" s="88">
        <f t="shared" si="5"/>
        <v>3426493</v>
      </c>
      <c r="L46" s="88">
        <f t="shared" si="5"/>
        <v>-1684549</v>
      </c>
      <c r="M46" s="88">
        <f t="shared" si="5"/>
        <v>23251108</v>
      </c>
      <c r="N46" s="88">
        <f t="shared" si="5"/>
        <v>24993052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49059497</v>
      </c>
      <c r="X46" s="88">
        <f t="shared" si="5"/>
        <v>19972116</v>
      </c>
      <c r="Y46" s="88">
        <f t="shared" si="5"/>
        <v>29087381</v>
      </c>
      <c r="Z46" s="208">
        <f>+IF(X46&lt;&gt;0,+(Y46/X46)*100,0)</f>
        <v>145.63995622697163</v>
      </c>
      <c r="AA46" s="206">
        <f>SUM(AA44:AA45)</f>
        <v>1709607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35362543</v>
      </c>
      <c r="D48" s="217">
        <f>SUM(D46:D47)</f>
        <v>0</v>
      </c>
      <c r="E48" s="218">
        <f t="shared" si="6"/>
        <v>1709607</v>
      </c>
      <c r="F48" s="219">
        <f t="shared" si="6"/>
        <v>1709607</v>
      </c>
      <c r="G48" s="219">
        <f t="shared" si="6"/>
        <v>25011674</v>
      </c>
      <c r="H48" s="220">
        <f t="shared" si="6"/>
        <v>-8465437</v>
      </c>
      <c r="I48" s="220">
        <f t="shared" si="6"/>
        <v>7520208</v>
      </c>
      <c r="J48" s="220">
        <f t="shared" si="6"/>
        <v>24066445</v>
      </c>
      <c r="K48" s="220">
        <f t="shared" si="6"/>
        <v>3426493</v>
      </c>
      <c r="L48" s="220">
        <f t="shared" si="6"/>
        <v>-1684549</v>
      </c>
      <c r="M48" s="219">
        <f t="shared" si="6"/>
        <v>23251108</v>
      </c>
      <c r="N48" s="219">
        <f t="shared" si="6"/>
        <v>24993052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49059497</v>
      </c>
      <c r="X48" s="220">
        <f t="shared" si="6"/>
        <v>19972116</v>
      </c>
      <c r="Y48" s="220">
        <f t="shared" si="6"/>
        <v>29087381</v>
      </c>
      <c r="Z48" s="221">
        <f>+IF(X48&lt;&gt;0,+(Y48/X48)*100,0)</f>
        <v>145.63995622697163</v>
      </c>
      <c r="AA48" s="222">
        <f>SUM(AA46:AA47)</f>
        <v>1709607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1240000</v>
      </c>
      <c r="F5" s="100">
        <f t="shared" si="0"/>
        <v>1240000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250002</v>
      </c>
      <c r="Y5" s="100">
        <f t="shared" si="0"/>
        <v>-250002</v>
      </c>
      <c r="Z5" s="137">
        <f>+IF(X5&lt;&gt;0,+(Y5/X5)*100,0)</f>
        <v>-100</v>
      </c>
      <c r="AA5" s="153">
        <f>SUM(AA6:AA8)</f>
        <v>1240000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250002</v>
      </c>
      <c r="Y7" s="159">
        <v>-250002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>
        <v>1240000</v>
      </c>
      <c r="F8" s="60">
        <v>1240000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1240000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4750002</v>
      </c>
      <c r="Y9" s="100">
        <f t="shared" si="1"/>
        <v>-4750002</v>
      </c>
      <c r="Z9" s="137">
        <f>+IF(X9&lt;&gt;0,+(Y9/X9)*100,0)</f>
        <v>-100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4750002</v>
      </c>
      <c r="Y11" s="60">
        <v>-4750002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49823869</v>
      </c>
      <c r="D15" s="153">
        <f>SUM(D16:D18)</f>
        <v>0</v>
      </c>
      <c r="E15" s="154">
        <f t="shared" si="2"/>
        <v>26873900</v>
      </c>
      <c r="F15" s="100">
        <f t="shared" si="2"/>
        <v>26873900</v>
      </c>
      <c r="G15" s="100">
        <f t="shared" si="2"/>
        <v>0</v>
      </c>
      <c r="H15" s="100">
        <f t="shared" si="2"/>
        <v>1257235</v>
      </c>
      <c r="I15" s="100">
        <f t="shared" si="2"/>
        <v>2877995</v>
      </c>
      <c r="J15" s="100">
        <f t="shared" si="2"/>
        <v>4135230</v>
      </c>
      <c r="K15" s="100">
        <f t="shared" si="2"/>
        <v>1934921</v>
      </c>
      <c r="L15" s="100">
        <f t="shared" si="2"/>
        <v>3464727</v>
      </c>
      <c r="M15" s="100">
        <f t="shared" si="2"/>
        <v>666461</v>
      </c>
      <c r="N15" s="100">
        <f t="shared" si="2"/>
        <v>6066109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10201339</v>
      </c>
      <c r="X15" s="100">
        <f t="shared" si="2"/>
        <v>8436948</v>
      </c>
      <c r="Y15" s="100">
        <f t="shared" si="2"/>
        <v>1764391</v>
      </c>
      <c r="Z15" s="137">
        <f>+IF(X15&lt;&gt;0,+(Y15/X15)*100,0)</f>
        <v>20.912668894012384</v>
      </c>
      <c r="AA15" s="102">
        <f>SUM(AA16:AA18)</f>
        <v>26873900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49823869</v>
      </c>
      <c r="D17" s="155"/>
      <c r="E17" s="156">
        <v>26873900</v>
      </c>
      <c r="F17" s="60">
        <v>26873900</v>
      </c>
      <c r="G17" s="60"/>
      <c r="H17" s="60">
        <v>1257235</v>
      </c>
      <c r="I17" s="60">
        <v>2877995</v>
      </c>
      <c r="J17" s="60">
        <v>4135230</v>
      </c>
      <c r="K17" s="60">
        <v>1934921</v>
      </c>
      <c r="L17" s="60">
        <v>3464727</v>
      </c>
      <c r="M17" s="60">
        <v>666461</v>
      </c>
      <c r="N17" s="60">
        <v>6066109</v>
      </c>
      <c r="O17" s="60"/>
      <c r="P17" s="60"/>
      <c r="Q17" s="60"/>
      <c r="R17" s="60"/>
      <c r="S17" s="60"/>
      <c r="T17" s="60"/>
      <c r="U17" s="60"/>
      <c r="V17" s="60"/>
      <c r="W17" s="60">
        <v>10201339</v>
      </c>
      <c r="X17" s="60">
        <v>8436948</v>
      </c>
      <c r="Y17" s="60">
        <v>1764391</v>
      </c>
      <c r="Z17" s="140">
        <v>20.91</v>
      </c>
      <c r="AA17" s="62">
        <v>26873900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13300000</v>
      </c>
      <c r="F19" s="100">
        <f t="shared" si="3"/>
        <v>13300000</v>
      </c>
      <c r="G19" s="100">
        <f t="shared" si="3"/>
        <v>0</v>
      </c>
      <c r="H19" s="100">
        <f t="shared" si="3"/>
        <v>925776</v>
      </c>
      <c r="I19" s="100">
        <f t="shared" si="3"/>
        <v>4501937</v>
      </c>
      <c r="J19" s="100">
        <f t="shared" si="3"/>
        <v>5427713</v>
      </c>
      <c r="K19" s="100">
        <f t="shared" si="3"/>
        <v>3396647</v>
      </c>
      <c r="L19" s="100">
        <f t="shared" si="3"/>
        <v>0</v>
      </c>
      <c r="M19" s="100">
        <f t="shared" si="3"/>
        <v>4929074</v>
      </c>
      <c r="N19" s="100">
        <f t="shared" si="3"/>
        <v>8325721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13753434</v>
      </c>
      <c r="X19" s="100">
        <f t="shared" si="3"/>
        <v>6649998</v>
      </c>
      <c r="Y19" s="100">
        <f t="shared" si="3"/>
        <v>7103436</v>
      </c>
      <c r="Z19" s="137">
        <f>+IF(X19&lt;&gt;0,+(Y19/X19)*100,0)</f>
        <v>106.81861859206575</v>
      </c>
      <c r="AA19" s="102">
        <f>SUM(AA20:AA23)</f>
        <v>13300000</v>
      </c>
    </row>
    <row r="20" spans="1:27" ht="12.75">
      <c r="A20" s="138" t="s">
        <v>89</v>
      </c>
      <c r="B20" s="136"/>
      <c r="C20" s="155"/>
      <c r="D20" s="155"/>
      <c r="E20" s="156">
        <v>13300000</v>
      </c>
      <c r="F20" s="60">
        <v>13300000</v>
      </c>
      <c r="G20" s="60"/>
      <c r="H20" s="60">
        <v>925776</v>
      </c>
      <c r="I20" s="60">
        <v>4501937</v>
      </c>
      <c r="J20" s="60">
        <v>5427713</v>
      </c>
      <c r="K20" s="60">
        <v>3396647</v>
      </c>
      <c r="L20" s="60"/>
      <c r="M20" s="60">
        <v>4929074</v>
      </c>
      <c r="N20" s="60">
        <v>8325721</v>
      </c>
      <c r="O20" s="60"/>
      <c r="P20" s="60"/>
      <c r="Q20" s="60"/>
      <c r="R20" s="60"/>
      <c r="S20" s="60"/>
      <c r="T20" s="60"/>
      <c r="U20" s="60"/>
      <c r="V20" s="60"/>
      <c r="W20" s="60">
        <v>13753434</v>
      </c>
      <c r="X20" s="60">
        <v>6649998</v>
      </c>
      <c r="Y20" s="60">
        <v>7103436</v>
      </c>
      <c r="Z20" s="140">
        <v>106.82</v>
      </c>
      <c r="AA20" s="62">
        <v>13300000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49823869</v>
      </c>
      <c r="D25" s="217">
        <f>+D5+D9+D15+D19+D24</f>
        <v>0</v>
      </c>
      <c r="E25" s="230">
        <f t="shared" si="4"/>
        <v>41413900</v>
      </c>
      <c r="F25" s="219">
        <f t="shared" si="4"/>
        <v>41413900</v>
      </c>
      <c r="G25" s="219">
        <f t="shared" si="4"/>
        <v>0</v>
      </c>
      <c r="H25" s="219">
        <f t="shared" si="4"/>
        <v>2183011</v>
      </c>
      <c r="I25" s="219">
        <f t="shared" si="4"/>
        <v>7379932</v>
      </c>
      <c r="J25" s="219">
        <f t="shared" si="4"/>
        <v>9562943</v>
      </c>
      <c r="K25" s="219">
        <f t="shared" si="4"/>
        <v>5331568</v>
      </c>
      <c r="L25" s="219">
        <f t="shared" si="4"/>
        <v>3464727</v>
      </c>
      <c r="M25" s="219">
        <f t="shared" si="4"/>
        <v>5595535</v>
      </c>
      <c r="N25" s="219">
        <f t="shared" si="4"/>
        <v>14391830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23954773</v>
      </c>
      <c r="X25" s="219">
        <f t="shared" si="4"/>
        <v>20086950</v>
      </c>
      <c r="Y25" s="219">
        <f t="shared" si="4"/>
        <v>3867823</v>
      </c>
      <c r="Z25" s="231">
        <f>+IF(X25&lt;&gt;0,+(Y25/X25)*100,0)</f>
        <v>19.25540213919983</v>
      </c>
      <c r="AA25" s="232">
        <f>+AA5+AA9+AA15+AA19+AA24</f>
        <v>41413900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49823869</v>
      </c>
      <c r="D28" s="155"/>
      <c r="E28" s="156">
        <v>41413900</v>
      </c>
      <c r="F28" s="60">
        <v>41413900</v>
      </c>
      <c r="G28" s="60"/>
      <c r="H28" s="60">
        <v>2183011</v>
      </c>
      <c r="I28" s="60">
        <v>7379932</v>
      </c>
      <c r="J28" s="60">
        <v>9562943</v>
      </c>
      <c r="K28" s="60">
        <v>5331568</v>
      </c>
      <c r="L28" s="60">
        <v>3464727</v>
      </c>
      <c r="M28" s="60">
        <v>5595535</v>
      </c>
      <c r="N28" s="60">
        <v>14391830</v>
      </c>
      <c r="O28" s="60"/>
      <c r="P28" s="60"/>
      <c r="Q28" s="60"/>
      <c r="R28" s="60"/>
      <c r="S28" s="60"/>
      <c r="T28" s="60"/>
      <c r="U28" s="60"/>
      <c r="V28" s="60"/>
      <c r="W28" s="60">
        <v>23954773</v>
      </c>
      <c r="X28" s="60">
        <v>19836948</v>
      </c>
      <c r="Y28" s="60">
        <v>4117825</v>
      </c>
      <c r="Z28" s="140">
        <v>20.76</v>
      </c>
      <c r="AA28" s="155">
        <v>41413900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49823869</v>
      </c>
      <c r="D32" s="210">
        <f>SUM(D28:D31)</f>
        <v>0</v>
      </c>
      <c r="E32" s="211">
        <f t="shared" si="5"/>
        <v>41413900</v>
      </c>
      <c r="F32" s="77">
        <f t="shared" si="5"/>
        <v>41413900</v>
      </c>
      <c r="G32" s="77">
        <f t="shared" si="5"/>
        <v>0</v>
      </c>
      <c r="H32" s="77">
        <f t="shared" si="5"/>
        <v>2183011</v>
      </c>
      <c r="I32" s="77">
        <f t="shared" si="5"/>
        <v>7379932</v>
      </c>
      <c r="J32" s="77">
        <f t="shared" si="5"/>
        <v>9562943</v>
      </c>
      <c r="K32" s="77">
        <f t="shared" si="5"/>
        <v>5331568</v>
      </c>
      <c r="L32" s="77">
        <f t="shared" si="5"/>
        <v>3464727</v>
      </c>
      <c r="M32" s="77">
        <f t="shared" si="5"/>
        <v>5595535</v>
      </c>
      <c r="N32" s="77">
        <f t="shared" si="5"/>
        <v>14391830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23954773</v>
      </c>
      <c r="X32" s="77">
        <f t="shared" si="5"/>
        <v>19836948</v>
      </c>
      <c r="Y32" s="77">
        <f t="shared" si="5"/>
        <v>4117825</v>
      </c>
      <c r="Z32" s="212">
        <f>+IF(X32&lt;&gt;0,+(Y32/X32)*100,0)</f>
        <v>20.758359602495304</v>
      </c>
      <c r="AA32" s="79">
        <f>SUM(AA28:AA31)</f>
        <v>41413900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250002</v>
      </c>
      <c r="Y35" s="60">
        <v>-250002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49823869</v>
      </c>
      <c r="D36" s="222">
        <f>SUM(D32:D35)</f>
        <v>0</v>
      </c>
      <c r="E36" s="218">
        <f t="shared" si="6"/>
        <v>41413900</v>
      </c>
      <c r="F36" s="220">
        <f t="shared" si="6"/>
        <v>41413900</v>
      </c>
      <c r="G36" s="220">
        <f t="shared" si="6"/>
        <v>0</v>
      </c>
      <c r="H36" s="220">
        <f t="shared" si="6"/>
        <v>2183011</v>
      </c>
      <c r="I36" s="220">
        <f t="shared" si="6"/>
        <v>7379932</v>
      </c>
      <c r="J36" s="220">
        <f t="shared" si="6"/>
        <v>9562943</v>
      </c>
      <c r="K36" s="220">
        <f t="shared" si="6"/>
        <v>5331568</v>
      </c>
      <c r="L36" s="220">
        <f t="shared" si="6"/>
        <v>3464727</v>
      </c>
      <c r="M36" s="220">
        <f t="shared" si="6"/>
        <v>5595535</v>
      </c>
      <c r="N36" s="220">
        <f t="shared" si="6"/>
        <v>14391830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23954773</v>
      </c>
      <c r="X36" s="220">
        <f t="shared" si="6"/>
        <v>20086950</v>
      </c>
      <c r="Y36" s="220">
        <f t="shared" si="6"/>
        <v>3867823</v>
      </c>
      <c r="Z36" s="221">
        <f>+IF(X36&lt;&gt;0,+(Y36/X36)*100,0)</f>
        <v>19.25540213919983</v>
      </c>
      <c r="AA36" s="239">
        <f>SUM(AA32:AA35)</f>
        <v>41413900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10038309</v>
      </c>
      <c r="D6" s="155"/>
      <c r="E6" s="59">
        <v>2601000</v>
      </c>
      <c r="F6" s="60">
        <v>2601000</v>
      </c>
      <c r="G6" s="60">
        <v>36768727</v>
      </c>
      <c r="H6" s="60">
        <v>22579581</v>
      </c>
      <c r="I6" s="60">
        <v>2861921</v>
      </c>
      <c r="J6" s="60">
        <v>2861921</v>
      </c>
      <c r="K6" s="60">
        <v>2861922</v>
      </c>
      <c r="L6" s="60">
        <v>3912956</v>
      </c>
      <c r="M6" s="60">
        <v>1681577</v>
      </c>
      <c r="N6" s="60">
        <v>1681577</v>
      </c>
      <c r="O6" s="60"/>
      <c r="P6" s="60"/>
      <c r="Q6" s="60"/>
      <c r="R6" s="60"/>
      <c r="S6" s="60"/>
      <c r="T6" s="60"/>
      <c r="U6" s="60"/>
      <c r="V6" s="60"/>
      <c r="W6" s="60">
        <v>1681577</v>
      </c>
      <c r="X6" s="60">
        <v>1300500</v>
      </c>
      <c r="Y6" s="60">
        <v>381077</v>
      </c>
      <c r="Z6" s="140">
        <v>29.3</v>
      </c>
      <c r="AA6" s="62">
        <v>2601000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7275678</v>
      </c>
      <c r="H7" s="60">
        <v>7305364</v>
      </c>
      <c r="I7" s="60">
        <v>7364172</v>
      </c>
      <c r="J7" s="60">
        <v>7364172</v>
      </c>
      <c r="K7" s="60">
        <v>7364172</v>
      </c>
      <c r="L7" s="60">
        <v>1433030</v>
      </c>
      <c r="M7" s="60">
        <v>22754041</v>
      </c>
      <c r="N7" s="60">
        <v>22754041</v>
      </c>
      <c r="O7" s="60"/>
      <c r="P7" s="60"/>
      <c r="Q7" s="60"/>
      <c r="R7" s="60"/>
      <c r="S7" s="60"/>
      <c r="T7" s="60"/>
      <c r="U7" s="60"/>
      <c r="V7" s="60"/>
      <c r="W7" s="60">
        <v>22754041</v>
      </c>
      <c r="X7" s="60"/>
      <c r="Y7" s="60">
        <v>22754041</v>
      </c>
      <c r="Z7" s="140"/>
      <c r="AA7" s="62"/>
    </row>
    <row r="8" spans="1:27" ht="12.75">
      <c r="A8" s="249" t="s">
        <v>145</v>
      </c>
      <c r="B8" s="182"/>
      <c r="C8" s="155">
        <v>5223658</v>
      </c>
      <c r="D8" s="155"/>
      <c r="E8" s="59">
        <v>9521000</v>
      </c>
      <c r="F8" s="60">
        <v>9521000</v>
      </c>
      <c r="G8" s="60">
        <v>17320317</v>
      </c>
      <c r="H8" s="60">
        <v>18244766</v>
      </c>
      <c r="I8" s="60">
        <v>19626100</v>
      </c>
      <c r="J8" s="60">
        <v>19626100</v>
      </c>
      <c r="K8" s="60">
        <v>19626100</v>
      </c>
      <c r="L8" s="60">
        <v>28169408</v>
      </c>
      <c r="M8" s="60">
        <v>26120975</v>
      </c>
      <c r="N8" s="60">
        <v>26120975</v>
      </c>
      <c r="O8" s="60"/>
      <c r="P8" s="60"/>
      <c r="Q8" s="60"/>
      <c r="R8" s="60"/>
      <c r="S8" s="60"/>
      <c r="T8" s="60"/>
      <c r="U8" s="60"/>
      <c r="V8" s="60"/>
      <c r="W8" s="60">
        <v>26120975</v>
      </c>
      <c r="X8" s="60">
        <v>4760500</v>
      </c>
      <c r="Y8" s="60">
        <v>21360475</v>
      </c>
      <c r="Z8" s="140">
        <v>448.7</v>
      </c>
      <c r="AA8" s="62">
        <v>9521000</v>
      </c>
    </row>
    <row r="9" spans="1:27" ht="12.75">
      <c r="A9" s="249" t="s">
        <v>146</v>
      </c>
      <c r="B9" s="182"/>
      <c r="C9" s="155">
        <v>14302852</v>
      </c>
      <c r="D9" s="155"/>
      <c r="E9" s="59">
        <v>57692000</v>
      </c>
      <c r="F9" s="60">
        <v>57692000</v>
      </c>
      <c r="G9" s="60">
        <v>71928587</v>
      </c>
      <c r="H9" s="60">
        <v>74739426</v>
      </c>
      <c r="I9" s="60">
        <v>81215993</v>
      </c>
      <c r="J9" s="60">
        <v>81215993</v>
      </c>
      <c r="K9" s="60">
        <v>76537332</v>
      </c>
      <c r="L9" s="60">
        <v>77486592</v>
      </c>
      <c r="M9" s="60">
        <v>79063880</v>
      </c>
      <c r="N9" s="60">
        <v>79063880</v>
      </c>
      <c r="O9" s="60"/>
      <c r="P9" s="60"/>
      <c r="Q9" s="60"/>
      <c r="R9" s="60"/>
      <c r="S9" s="60"/>
      <c r="T9" s="60"/>
      <c r="U9" s="60"/>
      <c r="V9" s="60"/>
      <c r="W9" s="60">
        <v>79063880</v>
      </c>
      <c r="X9" s="60">
        <v>28846000</v>
      </c>
      <c r="Y9" s="60">
        <v>50217880</v>
      </c>
      <c r="Z9" s="140">
        <v>174.09</v>
      </c>
      <c r="AA9" s="62">
        <v>57692000</v>
      </c>
    </row>
    <row r="10" spans="1:27" ht="12.75">
      <c r="A10" s="249" t="s">
        <v>147</v>
      </c>
      <c r="B10" s="182"/>
      <c r="C10" s="155">
        <v>3645039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122324</v>
      </c>
      <c r="D11" s="155"/>
      <c r="E11" s="59">
        <v>136000</v>
      </c>
      <c r="F11" s="60">
        <v>136000</v>
      </c>
      <c r="G11" s="60">
        <v>122324</v>
      </c>
      <c r="H11" s="60">
        <v>122324</v>
      </c>
      <c r="I11" s="60">
        <v>122324</v>
      </c>
      <c r="J11" s="60">
        <v>122324</v>
      </c>
      <c r="K11" s="60">
        <v>122324</v>
      </c>
      <c r="L11" s="60">
        <v>122324</v>
      </c>
      <c r="M11" s="60">
        <v>122324</v>
      </c>
      <c r="N11" s="60">
        <v>122324</v>
      </c>
      <c r="O11" s="60"/>
      <c r="P11" s="60"/>
      <c r="Q11" s="60"/>
      <c r="R11" s="60"/>
      <c r="S11" s="60"/>
      <c r="T11" s="60"/>
      <c r="U11" s="60"/>
      <c r="V11" s="60"/>
      <c r="W11" s="60">
        <v>122324</v>
      </c>
      <c r="X11" s="60">
        <v>68000</v>
      </c>
      <c r="Y11" s="60">
        <v>54324</v>
      </c>
      <c r="Z11" s="140">
        <v>79.89</v>
      </c>
      <c r="AA11" s="62">
        <v>136000</v>
      </c>
    </row>
    <row r="12" spans="1:27" ht="12.75">
      <c r="A12" s="250" t="s">
        <v>56</v>
      </c>
      <c r="B12" s="251"/>
      <c r="C12" s="168">
        <f aca="true" t="shared" si="0" ref="C12:Y12">SUM(C6:C11)</f>
        <v>33332182</v>
      </c>
      <c r="D12" s="168">
        <f>SUM(D6:D11)</f>
        <v>0</v>
      </c>
      <c r="E12" s="72">
        <f t="shared" si="0"/>
        <v>69950000</v>
      </c>
      <c r="F12" s="73">
        <f t="shared" si="0"/>
        <v>69950000</v>
      </c>
      <c r="G12" s="73">
        <f t="shared" si="0"/>
        <v>133415633</v>
      </c>
      <c r="H12" s="73">
        <f t="shared" si="0"/>
        <v>122991461</v>
      </c>
      <c r="I12" s="73">
        <f t="shared" si="0"/>
        <v>111190510</v>
      </c>
      <c r="J12" s="73">
        <f t="shared" si="0"/>
        <v>111190510</v>
      </c>
      <c r="K12" s="73">
        <f t="shared" si="0"/>
        <v>106511850</v>
      </c>
      <c r="L12" s="73">
        <f t="shared" si="0"/>
        <v>111124310</v>
      </c>
      <c r="M12" s="73">
        <f t="shared" si="0"/>
        <v>129742797</v>
      </c>
      <c r="N12" s="73">
        <f t="shared" si="0"/>
        <v>129742797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129742797</v>
      </c>
      <c r="X12" s="73">
        <f t="shared" si="0"/>
        <v>34975000</v>
      </c>
      <c r="Y12" s="73">
        <f t="shared" si="0"/>
        <v>94767797</v>
      </c>
      <c r="Z12" s="170">
        <f>+IF(X12&lt;&gt;0,+(Y12/X12)*100,0)</f>
        <v>270.95867619728375</v>
      </c>
      <c r="AA12" s="74">
        <f>SUM(AA6:AA11)</f>
        <v>69950000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10996786</v>
      </c>
      <c r="D17" s="155"/>
      <c r="E17" s="59">
        <v>10997000</v>
      </c>
      <c r="F17" s="60">
        <v>10997000</v>
      </c>
      <c r="G17" s="60">
        <v>10996786</v>
      </c>
      <c r="H17" s="60">
        <v>10996786</v>
      </c>
      <c r="I17" s="60">
        <v>10996786</v>
      </c>
      <c r="J17" s="60">
        <v>10996786</v>
      </c>
      <c r="K17" s="60">
        <v>10996786</v>
      </c>
      <c r="L17" s="60">
        <v>10996786</v>
      </c>
      <c r="M17" s="60">
        <v>10996786</v>
      </c>
      <c r="N17" s="60">
        <v>10996786</v>
      </c>
      <c r="O17" s="60"/>
      <c r="P17" s="60"/>
      <c r="Q17" s="60"/>
      <c r="R17" s="60"/>
      <c r="S17" s="60"/>
      <c r="T17" s="60"/>
      <c r="U17" s="60"/>
      <c r="V17" s="60"/>
      <c r="W17" s="60">
        <v>10996786</v>
      </c>
      <c r="X17" s="60">
        <v>5498500</v>
      </c>
      <c r="Y17" s="60">
        <v>5498286</v>
      </c>
      <c r="Z17" s="140">
        <v>100</v>
      </c>
      <c r="AA17" s="62">
        <v>10997000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283675859</v>
      </c>
      <c r="D19" s="155"/>
      <c r="E19" s="59">
        <v>247550000</v>
      </c>
      <c r="F19" s="60">
        <v>247550000</v>
      </c>
      <c r="G19" s="60">
        <v>284624093</v>
      </c>
      <c r="H19" s="60">
        <v>288861991</v>
      </c>
      <c r="I19" s="60">
        <v>293250315</v>
      </c>
      <c r="J19" s="60">
        <v>293250315</v>
      </c>
      <c r="K19" s="60">
        <v>293250315</v>
      </c>
      <c r="L19" s="60">
        <v>295830594</v>
      </c>
      <c r="M19" s="60">
        <v>298784767</v>
      </c>
      <c r="N19" s="60">
        <v>298784767</v>
      </c>
      <c r="O19" s="60"/>
      <c r="P19" s="60"/>
      <c r="Q19" s="60"/>
      <c r="R19" s="60"/>
      <c r="S19" s="60"/>
      <c r="T19" s="60"/>
      <c r="U19" s="60"/>
      <c r="V19" s="60"/>
      <c r="W19" s="60">
        <v>298784767</v>
      </c>
      <c r="X19" s="60">
        <v>123775000</v>
      </c>
      <c r="Y19" s="60">
        <v>175009767</v>
      </c>
      <c r="Z19" s="140">
        <v>141.39</v>
      </c>
      <c r="AA19" s="62">
        <v>247550000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147000</v>
      </c>
      <c r="F21" s="60">
        <v>147000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73500</v>
      </c>
      <c r="Y21" s="60">
        <v>-73500</v>
      </c>
      <c r="Z21" s="140">
        <v>-100</v>
      </c>
      <c r="AA21" s="62">
        <v>147000</v>
      </c>
    </row>
    <row r="22" spans="1:27" ht="12.75">
      <c r="A22" s="249" t="s">
        <v>157</v>
      </c>
      <c r="B22" s="182"/>
      <c r="C22" s="155">
        <v>7106</v>
      </c>
      <c r="D22" s="155"/>
      <c r="E22" s="59">
        <v>11000</v>
      </c>
      <c r="F22" s="60">
        <v>11000</v>
      </c>
      <c r="G22" s="60">
        <v>18948</v>
      </c>
      <c r="H22" s="60">
        <v>18948</v>
      </c>
      <c r="I22" s="60">
        <v>18949</v>
      </c>
      <c r="J22" s="60">
        <v>18949</v>
      </c>
      <c r="K22" s="60">
        <v>18948</v>
      </c>
      <c r="L22" s="60">
        <v>18948</v>
      </c>
      <c r="M22" s="60">
        <v>18948</v>
      </c>
      <c r="N22" s="60">
        <v>18948</v>
      </c>
      <c r="O22" s="60"/>
      <c r="P22" s="60"/>
      <c r="Q22" s="60"/>
      <c r="R22" s="60"/>
      <c r="S22" s="60"/>
      <c r="T22" s="60"/>
      <c r="U22" s="60"/>
      <c r="V22" s="60"/>
      <c r="W22" s="60">
        <v>18948</v>
      </c>
      <c r="X22" s="60">
        <v>5500</v>
      </c>
      <c r="Y22" s="60">
        <v>13448</v>
      </c>
      <c r="Z22" s="140">
        <v>244.51</v>
      </c>
      <c r="AA22" s="62">
        <v>11000</v>
      </c>
    </row>
    <row r="23" spans="1:27" ht="12.75">
      <c r="A23" s="249" t="s">
        <v>158</v>
      </c>
      <c r="B23" s="182"/>
      <c r="C23" s="155">
        <v>147149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294826900</v>
      </c>
      <c r="D24" s="168">
        <f>SUM(D15:D23)</f>
        <v>0</v>
      </c>
      <c r="E24" s="76">
        <f t="shared" si="1"/>
        <v>258705000</v>
      </c>
      <c r="F24" s="77">
        <f t="shared" si="1"/>
        <v>258705000</v>
      </c>
      <c r="G24" s="77">
        <f t="shared" si="1"/>
        <v>295639827</v>
      </c>
      <c r="H24" s="77">
        <f t="shared" si="1"/>
        <v>299877725</v>
      </c>
      <c r="I24" s="77">
        <f t="shared" si="1"/>
        <v>304266050</v>
      </c>
      <c r="J24" s="77">
        <f t="shared" si="1"/>
        <v>304266050</v>
      </c>
      <c r="K24" s="77">
        <f t="shared" si="1"/>
        <v>304266049</v>
      </c>
      <c r="L24" s="77">
        <f t="shared" si="1"/>
        <v>306846328</v>
      </c>
      <c r="M24" s="77">
        <f t="shared" si="1"/>
        <v>309800501</v>
      </c>
      <c r="N24" s="77">
        <f t="shared" si="1"/>
        <v>309800501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309800501</v>
      </c>
      <c r="X24" s="77">
        <f t="shared" si="1"/>
        <v>129352500</v>
      </c>
      <c r="Y24" s="77">
        <f t="shared" si="1"/>
        <v>180448001</v>
      </c>
      <c r="Z24" s="212">
        <f>+IF(X24&lt;&gt;0,+(Y24/X24)*100,0)</f>
        <v>139.5009767882337</v>
      </c>
      <c r="AA24" s="79">
        <f>SUM(AA15:AA23)</f>
        <v>258705000</v>
      </c>
    </row>
    <row r="25" spans="1:27" ht="12.75">
      <c r="A25" s="250" t="s">
        <v>159</v>
      </c>
      <c r="B25" s="251"/>
      <c r="C25" s="168">
        <f aca="true" t="shared" si="2" ref="C25:Y25">+C12+C24</f>
        <v>328159082</v>
      </c>
      <c r="D25" s="168">
        <f>+D12+D24</f>
        <v>0</v>
      </c>
      <c r="E25" s="72">
        <f t="shared" si="2"/>
        <v>328655000</v>
      </c>
      <c r="F25" s="73">
        <f t="shared" si="2"/>
        <v>328655000</v>
      </c>
      <c r="G25" s="73">
        <f t="shared" si="2"/>
        <v>429055460</v>
      </c>
      <c r="H25" s="73">
        <f t="shared" si="2"/>
        <v>422869186</v>
      </c>
      <c r="I25" s="73">
        <f t="shared" si="2"/>
        <v>415456560</v>
      </c>
      <c r="J25" s="73">
        <f t="shared" si="2"/>
        <v>415456560</v>
      </c>
      <c r="K25" s="73">
        <f t="shared" si="2"/>
        <v>410777899</v>
      </c>
      <c r="L25" s="73">
        <f t="shared" si="2"/>
        <v>417970638</v>
      </c>
      <c r="M25" s="73">
        <f t="shared" si="2"/>
        <v>439543298</v>
      </c>
      <c r="N25" s="73">
        <f t="shared" si="2"/>
        <v>439543298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439543298</v>
      </c>
      <c r="X25" s="73">
        <f t="shared" si="2"/>
        <v>164327500</v>
      </c>
      <c r="Y25" s="73">
        <f t="shared" si="2"/>
        <v>275215798</v>
      </c>
      <c r="Z25" s="170">
        <f>+IF(X25&lt;&gt;0,+(Y25/X25)*100,0)</f>
        <v>167.480061462628</v>
      </c>
      <c r="AA25" s="74">
        <f>+AA12+AA24</f>
        <v>328655000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56350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237774</v>
      </c>
      <c r="D31" s="155"/>
      <c r="E31" s="59">
        <v>237000</v>
      </c>
      <c r="F31" s="60">
        <v>237000</v>
      </c>
      <c r="G31" s="60">
        <v>234111</v>
      </c>
      <c r="H31" s="60">
        <v>234758</v>
      </c>
      <c r="I31" s="60">
        <v>234758</v>
      </c>
      <c r="J31" s="60">
        <v>234758</v>
      </c>
      <c r="K31" s="60">
        <v>233177</v>
      </c>
      <c r="L31" s="60">
        <v>233177</v>
      </c>
      <c r="M31" s="60">
        <v>233177</v>
      </c>
      <c r="N31" s="60">
        <v>233177</v>
      </c>
      <c r="O31" s="60"/>
      <c r="P31" s="60"/>
      <c r="Q31" s="60"/>
      <c r="R31" s="60"/>
      <c r="S31" s="60"/>
      <c r="T31" s="60"/>
      <c r="U31" s="60"/>
      <c r="V31" s="60"/>
      <c r="W31" s="60">
        <v>233177</v>
      </c>
      <c r="X31" s="60">
        <v>118500</v>
      </c>
      <c r="Y31" s="60">
        <v>114677</v>
      </c>
      <c r="Z31" s="140">
        <v>96.77</v>
      </c>
      <c r="AA31" s="62">
        <v>237000</v>
      </c>
    </row>
    <row r="32" spans="1:27" ht="12.75">
      <c r="A32" s="249" t="s">
        <v>164</v>
      </c>
      <c r="B32" s="182"/>
      <c r="C32" s="155">
        <v>49433979</v>
      </c>
      <c r="D32" s="155"/>
      <c r="E32" s="59">
        <v>42173000</v>
      </c>
      <c r="F32" s="60">
        <v>42173000</v>
      </c>
      <c r="G32" s="60">
        <v>119320242</v>
      </c>
      <c r="H32" s="60">
        <v>121628328</v>
      </c>
      <c r="I32" s="60">
        <v>106966515</v>
      </c>
      <c r="J32" s="60">
        <v>106966515</v>
      </c>
      <c r="K32" s="60">
        <v>106134997</v>
      </c>
      <c r="L32" s="60">
        <v>95412081</v>
      </c>
      <c r="M32" s="60">
        <v>93707673</v>
      </c>
      <c r="N32" s="60">
        <v>93707673</v>
      </c>
      <c r="O32" s="60"/>
      <c r="P32" s="60"/>
      <c r="Q32" s="60"/>
      <c r="R32" s="60"/>
      <c r="S32" s="60"/>
      <c r="T32" s="60"/>
      <c r="U32" s="60"/>
      <c r="V32" s="60"/>
      <c r="W32" s="60">
        <v>93707673</v>
      </c>
      <c r="X32" s="60">
        <v>21086500</v>
      </c>
      <c r="Y32" s="60">
        <v>72621173</v>
      </c>
      <c r="Z32" s="140">
        <v>344.4</v>
      </c>
      <c r="AA32" s="62">
        <v>42173000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14281505</v>
      </c>
      <c r="H33" s="60">
        <v>14281505</v>
      </c>
      <c r="I33" s="60">
        <v>14281505</v>
      </c>
      <c r="J33" s="60">
        <v>14281505</v>
      </c>
      <c r="K33" s="60">
        <v>14281505</v>
      </c>
      <c r="L33" s="60">
        <v>14281505</v>
      </c>
      <c r="M33" s="60">
        <v>14281505</v>
      </c>
      <c r="N33" s="60">
        <v>14281505</v>
      </c>
      <c r="O33" s="60"/>
      <c r="P33" s="60"/>
      <c r="Q33" s="60"/>
      <c r="R33" s="60"/>
      <c r="S33" s="60"/>
      <c r="T33" s="60"/>
      <c r="U33" s="60"/>
      <c r="V33" s="60"/>
      <c r="W33" s="60">
        <v>14281505</v>
      </c>
      <c r="X33" s="60"/>
      <c r="Y33" s="60">
        <v>14281505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49728103</v>
      </c>
      <c r="D34" s="168">
        <f>SUM(D29:D33)</f>
        <v>0</v>
      </c>
      <c r="E34" s="72">
        <f t="shared" si="3"/>
        <v>42410000</v>
      </c>
      <c r="F34" s="73">
        <f t="shared" si="3"/>
        <v>42410000</v>
      </c>
      <c r="G34" s="73">
        <f t="shared" si="3"/>
        <v>133835858</v>
      </c>
      <c r="H34" s="73">
        <f t="shared" si="3"/>
        <v>136144591</v>
      </c>
      <c r="I34" s="73">
        <f t="shared" si="3"/>
        <v>121482778</v>
      </c>
      <c r="J34" s="73">
        <f t="shared" si="3"/>
        <v>121482778</v>
      </c>
      <c r="K34" s="73">
        <f t="shared" si="3"/>
        <v>120649679</v>
      </c>
      <c r="L34" s="73">
        <f t="shared" si="3"/>
        <v>109926763</v>
      </c>
      <c r="M34" s="73">
        <f t="shared" si="3"/>
        <v>108222355</v>
      </c>
      <c r="N34" s="73">
        <f t="shared" si="3"/>
        <v>108222355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108222355</v>
      </c>
      <c r="X34" s="73">
        <f t="shared" si="3"/>
        <v>21205000</v>
      </c>
      <c r="Y34" s="73">
        <f t="shared" si="3"/>
        <v>87017355</v>
      </c>
      <c r="Z34" s="170">
        <f>+IF(X34&lt;&gt;0,+(Y34/X34)*100,0)</f>
        <v>410.36243810422064</v>
      </c>
      <c r="AA34" s="74">
        <f>SUM(AA29:AA33)</f>
        <v>42410000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2325801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8299000</v>
      </c>
      <c r="D38" s="155"/>
      <c r="E38" s="59">
        <v>12444000</v>
      </c>
      <c r="F38" s="60">
        <v>12444000</v>
      </c>
      <c r="G38" s="60">
        <v>56350</v>
      </c>
      <c r="H38" s="60">
        <v>26780</v>
      </c>
      <c r="I38" s="60">
        <v>26780</v>
      </c>
      <c r="J38" s="60">
        <v>26780</v>
      </c>
      <c r="K38" s="60">
        <v>26780</v>
      </c>
      <c r="L38" s="60">
        <v>26780</v>
      </c>
      <c r="M38" s="60">
        <v>51800</v>
      </c>
      <c r="N38" s="60">
        <v>51800</v>
      </c>
      <c r="O38" s="60"/>
      <c r="P38" s="60"/>
      <c r="Q38" s="60"/>
      <c r="R38" s="60"/>
      <c r="S38" s="60"/>
      <c r="T38" s="60"/>
      <c r="U38" s="60"/>
      <c r="V38" s="60"/>
      <c r="W38" s="60">
        <v>51800</v>
      </c>
      <c r="X38" s="60">
        <v>6222000</v>
      </c>
      <c r="Y38" s="60">
        <v>-6170200</v>
      </c>
      <c r="Z38" s="140">
        <v>-99.17</v>
      </c>
      <c r="AA38" s="62">
        <v>12444000</v>
      </c>
    </row>
    <row r="39" spans="1:27" ht="12.75">
      <c r="A39" s="250" t="s">
        <v>59</v>
      </c>
      <c r="B39" s="253"/>
      <c r="C39" s="168">
        <f aca="true" t="shared" si="4" ref="C39:Y39">SUM(C37:C38)</f>
        <v>10624801</v>
      </c>
      <c r="D39" s="168">
        <f>SUM(D37:D38)</f>
        <v>0</v>
      </c>
      <c r="E39" s="76">
        <f t="shared" si="4"/>
        <v>12444000</v>
      </c>
      <c r="F39" s="77">
        <f t="shared" si="4"/>
        <v>12444000</v>
      </c>
      <c r="G39" s="77">
        <f t="shared" si="4"/>
        <v>56350</v>
      </c>
      <c r="H39" s="77">
        <f t="shared" si="4"/>
        <v>26780</v>
      </c>
      <c r="I39" s="77">
        <f t="shared" si="4"/>
        <v>26780</v>
      </c>
      <c r="J39" s="77">
        <f t="shared" si="4"/>
        <v>26780</v>
      </c>
      <c r="K39" s="77">
        <f t="shared" si="4"/>
        <v>26780</v>
      </c>
      <c r="L39" s="77">
        <f t="shared" si="4"/>
        <v>26780</v>
      </c>
      <c r="M39" s="77">
        <f t="shared" si="4"/>
        <v>51800</v>
      </c>
      <c r="N39" s="77">
        <f t="shared" si="4"/>
        <v>51800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51800</v>
      </c>
      <c r="X39" s="77">
        <f t="shared" si="4"/>
        <v>6222000</v>
      </c>
      <c r="Y39" s="77">
        <f t="shared" si="4"/>
        <v>-6170200</v>
      </c>
      <c r="Z39" s="212">
        <f>+IF(X39&lt;&gt;0,+(Y39/X39)*100,0)</f>
        <v>-99.16747026679525</v>
      </c>
      <c r="AA39" s="79">
        <f>SUM(AA37:AA38)</f>
        <v>12444000</v>
      </c>
    </row>
    <row r="40" spans="1:27" ht="12.75">
      <c r="A40" s="250" t="s">
        <v>167</v>
      </c>
      <c r="B40" s="251"/>
      <c r="C40" s="168">
        <f aca="true" t="shared" si="5" ref="C40:Y40">+C34+C39</f>
        <v>60352904</v>
      </c>
      <c r="D40" s="168">
        <f>+D34+D39</f>
        <v>0</v>
      </c>
      <c r="E40" s="72">
        <f t="shared" si="5"/>
        <v>54854000</v>
      </c>
      <c r="F40" s="73">
        <f t="shared" si="5"/>
        <v>54854000</v>
      </c>
      <c r="G40" s="73">
        <f t="shared" si="5"/>
        <v>133892208</v>
      </c>
      <c r="H40" s="73">
        <f t="shared" si="5"/>
        <v>136171371</v>
      </c>
      <c r="I40" s="73">
        <f t="shared" si="5"/>
        <v>121509558</v>
      </c>
      <c r="J40" s="73">
        <f t="shared" si="5"/>
        <v>121509558</v>
      </c>
      <c r="K40" s="73">
        <f t="shared" si="5"/>
        <v>120676459</v>
      </c>
      <c r="L40" s="73">
        <f t="shared" si="5"/>
        <v>109953543</v>
      </c>
      <c r="M40" s="73">
        <f t="shared" si="5"/>
        <v>108274155</v>
      </c>
      <c r="N40" s="73">
        <f t="shared" si="5"/>
        <v>108274155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108274155</v>
      </c>
      <c r="X40" s="73">
        <f t="shared" si="5"/>
        <v>27427000</v>
      </c>
      <c r="Y40" s="73">
        <f t="shared" si="5"/>
        <v>80847155</v>
      </c>
      <c r="Z40" s="170">
        <f>+IF(X40&lt;&gt;0,+(Y40/X40)*100,0)</f>
        <v>294.77214059138805</v>
      </c>
      <c r="AA40" s="74">
        <f>+AA34+AA39</f>
        <v>54854000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267806178</v>
      </c>
      <c r="D42" s="257">
        <f>+D25-D40</f>
        <v>0</v>
      </c>
      <c r="E42" s="258">
        <f t="shared" si="6"/>
        <v>273801000</v>
      </c>
      <c r="F42" s="259">
        <f t="shared" si="6"/>
        <v>273801000</v>
      </c>
      <c r="G42" s="259">
        <f t="shared" si="6"/>
        <v>295163252</v>
      </c>
      <c r="H42" s="259">
        <f t="shared" si="6"/>
        <v>286697815</v>
      </c>
      <c r="I42" s="259">
        <f t="shared" si="6"/>
        <v>293947002</v>
      </c>
      <c r="J42" s="259">
        <f t="shared" si="6"/>
        <v>293947002</v>
      </c>
      <c r="K42" s="259">
        <f t="shared" si="6"/>
        <v>290101440</v>
      </c>
      <c r="L42" s="259">
        <f t="shared" si="6"/>
        <v>308017095</v>
      </c>
      <c r="M42" s="259">
        <f t="shared" si="6"/>
        <v>331269143</v>
      </c>
      <c r="N42" s="259">
        <f t="shared" si="6"/>
        <v>331269143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331269143</v>
      </c>
      <c r="X42" s="259">
        <f t="shared" si="6"/>
        <v>136900500</v>
      </c>
      <c r="Y42" s="259">
        <f t="shared" si="6"/>
        <v>194368643</v>
      </c>
      <c r="Z42" s="260">
        <f>+IF(X42&lt;&gt;0,+(Y42/X42)*100,0)</f>
        <v>141.97803733368394</v>
      </c>
      <c r="AA42" s="261">
        <f>+AA25-AA40</f>
        <v>273801000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267705830</v>
      </c>
      <c r="D45" s="155"/>
      <c r="E45" s="59">
        <v>273701000</v>
      </c>
      <c r="F45" s="60">
        <v>273701000</v>
      </c>
      <c r="G45" s="60">
        <v>295163252</v>
      </c>
      <c r="H45" s="60">
        <v>286697815</v>
      </c>
      <c r="I45" s="60">
        <v>293947002</v>
      </c>
      <c r="J45" s="60">
        <v>293947002</v>
      </c>
      <c r="K45" s="60">
        <v>290101442</v>
      </c>
      <c r="L45" s="60">
        <v>308017095</v>
      </c>
      <c r="M45" s="60">
        <v>331269144</v>
      </c>
      <c r="N45" s="60">
        <v>331269144</v>
      </c>
      <c r="O45" s="60"/>
      <c r="P45" s="60"/>
      <c r="Q45" s="60"/>
      <c r="R45" s="60"/>
      <c r="S45" s="60"/>
      <c r="T45" s="60"/>
      <c r="U45" s="60"/>
      <c r="V45" s="60"/>
      <c r="W45" s="60">
        <v>331269144</v>
      </c>
      <c r="X45" s="60">
        <v>136850500</v>
      </c>
      <c r="Y45" s="60">
        <v>194418644</v>
      </c>
      <c r="Z45" s="139">
        <v>142.07</v>
      </c>
      <c r="AA45" s="62">
        <v>273701000</v>
      </c>
    </row>
    <row r="46" spans="1:27" ht="12.75">
      <c r="A46" s="249" t="s">
        <v>171</v>
      </c>
      <c r="B46" s="182"/>
      <c r="C46" s="155">
        <v>100348</v>
      </c>
      <c r="D46" s="155"/>
      <c r="E46" s="59">
        <v>100000</v>
      </c>
      <c r="F46" s="60">
        <v>100000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50000</v>
      </c>
      <c r="Y46" s="60">
        <v>-50000</v>
      </c>
      <c r="Z46" s="139">
        <v>-100</v>
      </c>
      <c r="AA46" s="62">
        <v>100000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267806178</v>
      </c>
      <c r="D48" s="217">
        <f>SUM(D45:D47)</f>
        <v>0</v>
      </c>
      <c r="E48" s="264">
        <f t="shared" si="7"/>
        <v>273801000</v>
      </c>
      <c r="F48" s="219">
        <f t="shared" si="7"/>
        <v>273801000</v>
      </c>
      <c r="G48" s="219">
        <f t="shared" si="7"/>
        <v>295163252</v>
      </c>
      <c r="H48" s="219">
        <f t="shared" si="7"/>
        <v>286697815</v>
      </c>
      <c r="I48" s="219">
        <f t="shared" si="7"/>
        <v>293947002</v>
      </c>
      <c r="J48" s="219">
        <f t="shared" si="7"/>
        <v>293947002</v>
      </c>
      <c r="K48" s="219">
        <f t="shared" si="7"/>
        <v>290101442</v>
      </c>
      <c r="L48" s="219">
        <f t="shared" si="7"/>
        <v>308017095</v>
      </c>
      <c r="M48" s="219">
        <f t="shared" si="7"/>
        <v>331269144</v>
      </c>
      <c r="N48" s="219">
        <f t="shared" si="7"/>
        <v>331269144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331269144</v>
      </c>
      <c r="X48" s="219">
        <f t="shared" si="7"/>
        <v>136900500</v>
      </c>
      <c r="Y48" s="219">
        <f t="shared" si="7"/>
        <v>194368644</v>
      </c>
      <c r="Z48" s="265">
        <f>+IF(X48&lt;&gt;0,+(Y48/X48)*100,0)</f>
        <v>141.97803806414146</v>
      </c>
      <c r="AA48" s="232">
        <f>SUM(AA45:AA47)</f>
        <v>273801000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20313192</v>
      </c>
      <c r="F6" s="60">
        <v>20313192</v>
      </c>
      <c r="G6" s="60">
        <v>372991</v>
      </c>
      <c r="H6" s="60">
        <v>345926</v>
      </c>
      <c r="I6" s="60">
        <v>444601</v>
      </c>
      <c r="J6" s="60">
        <v>1163518</v>
      </c>
      <c r="K6" s="60">
        <v>644667</v>
      </c>
      <c r="L6" s="60">
        <v>1612206</v>
      </c>
      <c r="M6" s="60">
        <v>3000539</v>
      </c>
      <c r="N6" s="60">
        <v>5257412</v>
      </c>
      <c r="O6" s="60"/>
      <c r="P6" s="60"/>
      <c r="Q6" s="60"/>
      <c r="R6" s="60"/>
      <c r="S6" s="60"/>
      <c r="T6" s="60"/>
      <c r="U6" s="60"/>
      <c r="V6" s="60"/>
      <c r="W6" s="60">
        <v>6420930</v>
      </c>
      <c r="X6" s="60">
        <v>10156596</v>
      </c>
      <c r="Y6" s="60">
        <v>-3735666</v>
      </c>
      <c r="Z6" s="140">
        <v>-36.78</v>
      </c>
      <c r="AA6" s="62">
        <v>20313192</v>
      </c>
    </row>
    <row r="7" spans="1:27" ht="12.75">
      <c r="A7" s="249" t="s">
        <v>32</v>
      </c>
      <c r="B7" s="182"/>
      <c r="C7" s="155">
        <v>45190304</v>
      </c>
      <c r="D7" s="155"/>
      <c r="E7" s="59">
        <v>24903204</v>
      </c>
      <c r="F7" s="60">
        <v>24903204</v>
      </c>
      <c r="G7" s="60">
        <v>757275</v>
      </c>
      <c r="H7" s="60">
        <v>1417744</v>
      </c>
      <c r="I7" s="60">
        <v>1152454</v>
      </c>
      <c r="J7" s="60">
        <v>3327473</v>
      </c>
      <c r="K7" s="60">
        <v>1243135</v>
      </c>
      <c r="L7" s="60">
        <v>845649</v>
      </c>
      <c r="M7" s="60">
        <v>850486</v>
      </c>
      <c r="N7" s="60">
        <v>2939270</v>
      </c>
      <c r="O7" s="60"/>
      <c r="P7" s="60"/>
      <c r="Q7" s="60"/>
      <c r="R7" s="60"/>
      <c r="S7" s="60"/>
      <c r="T7" s="60"/>
      <c r="U7" s="60"/>
      <c r="V7" s="60"/>
      <c r="W7" s="60">
        <v>6266743</v>
      </c>
      <c r="X7" s="60">
        <v>12451602</v>
      </c>
      <c r="Y7" s="60">
        <v>-6184859</v>
      </c>
      <c r="Z7" s="140">
        <v>-49.67</v>
      </c>
      <c r="AA7" s="62">
        <v>24903204</v>
      </c>
    </row>
    <row r="8" spans="1:27" ht="12.75">
      <c r="A8" s="249" t="s">
        <v>178</v>
      </c>
      <c r="B8" s="182"/>
      <c r="C8" s="155"/>
      <c r="D8" s="155"/>
      <c r="E8" s="59">
        <v>6889716</v>
      </c>
      <c r="F8" s="60">
        <v>6889716</v>
      </c>
      <c r="G8" s="60">
        <v>1072230</v>
      </c>
      <c r="H8" s="60">
        <v>1069028</v>
      </c>
      <c r="I8" s="60">
        <v>2268859</v>
      </c>
      <c r="J8" s="60">
        <v>4410117</v>
      </c>
      <c r="K8" s="60">
        <v>1166198</v>
      </c>
      <c r="L8" s="60">
        <v>4853812</v>
      </c>
      <c r="M8" s="60">
        <v>5990810</v>
      </c>
      <c r="N8" s="60">
        <v>12010820</v>
      </c>
      <c r="O8" s="60"/>
      <c r="P8" s="60"/>
      <c r="Q8" s="60"/>
      <c r="R8" s="60"/>
      <c r="S8" s="60"/>
      <c r="T8" s="60"/>
      <c r="U8" s="60"/>
      <c r="V8" s="60"/>
      <c r="W8" s="60">
        <v>16420937</v>
      </c>
      <c r="X8" s="60">
        <v>3444858</v>
      </c>
      <c r="Y8" s="60">
        <v>12976079</v>
      </c>
      <c r="Z8" s="140">
        <v>376.68</v>
      </c>
      <c r="AA8" s="62">
        <v>6889716</v>
      </c>
    </row>
    <row r="9" spans="1:27" ht="12.75">
      <c r="A9" s="249" t="s">
        <v>179</v>
      </c>
      <c r="B9" s="182"/>
      <c r="C9" s="155">
        <v>110148845</v>
      </c>
      <c r="D9" s="155"/>
      <c r="E9" s="59">
        <v>73121100</v>
      </c>
      <c r="F9" s="60">
        <v>73121100</v>
      </c>
      <c r="G9" s="60">
        <v>28625000</v>
      </c>
      <c r="H9" s="60">
        <v>2247000</v>
      </c>
      <c r="I9" s="60">
        <v>2770000</v>
      </c>
      <c r="J9" s="60">
        <v>33642000</v>
      </c>
      <c r="K9" s="60">
        <v>2000000</v>
      </c>
      <c r="L9" s="60">
        <v>546000</v>
      </c>
      <c r="M9" s="60">
        <v>22623222</v>
      </c>
      <c r="N9" s="60">
        <v>25169222</v>
      </c>
      <c r="O9" s="60"/>
      <c r="P9" s="60"/>
      <c r="Q9" s="60"/>
      <c r="R9" s="60"/>
      <c r="S9" s="60"/>
      <c r="T9" s="60"/>
      <c r="U9" s="60"/>
      <c r="V9" s="60"/>
      <c r="W9" s="60">
        <v>58811222</v>
      </c>
      <c r="X9" s="60">
        <v>36560550</v>
      </c>
      <c r="Y9" s="60">
        <v>22250672</v>
      </c>
      <c r="Z9" s="140">
        <v>60.86</v>
      </c>
      <c r="AA9" s="62">
        <v>73121100</v>
      </c>
    </row>
    <row r="10" spans="1:27" ht="12.75">
      <c r="A10" s="249" t="s">
        <v>180</v>
      </c>
      <c r="B10" s="182"/>
      <c r="C10" s="155"/>
      <c r="D10" s="155"/>
      <c r="E10" s="59">
        <v>39673896</v>
      </c>
      <c r="F10" s="60">
        <v>39673896</v>
      </c>
      <c r="G10" s="60">
        <v>15000000</v>
      </c>
      <c r="H10" s="60"/>
      <c r="I10" s="60"/>
      <c r="J10" s="60">
        <v>15000000</v>
      </c>
      <c r="K10" s="60">
        <v>5000000</v>
      </c>
      <c r="L10" s="60"/>
      <c r="M10" s="60">
        <v>8550000</v>
      </c>
      <c r="N10" s="60">
        <v>13550000</v>
      </c>
      <c r="O10" s="60"/>
      <c r="P10" s="60"/>
      <c r="Q10" s="60"/>
      <c r="R10" s="60"/>
      <c r="S10" s="60"/>
      <c r="T10" s="60"/>
      <c r="U10" s="60"/>
      <c r="V10" s="60"/>
      <c r="W10" s="60">
        <v>28550000</v>
      </c>
      <c r="X10" s="60">
        <v>19836948</v>
      </c>
      <c r="Y10" s="60">
        <v>8713052</v>
      </c>
      <c r="Z10" s="140">
        <v>43.92</v>
      </c>
      <c r="AA10" s="62">
        <v>39673896</v>
      </c>
    </row>
    <row r="11" spans="1:27" ht="12.75">
      <c r="A11" s="249" t="s">
        <v>181</v>
      </c>
      <c r="B11" s="182"/>
      <c r="C11" s="155">
        <v>742142</v>
      </c>
      <c r="D11" s="155"/>
      <c r="E11" s="59">
        <v>480000</v>
      </c>
      <c r="F11" s="60">
        <v>480000</v>
      </c>
      <c r="G11" s="60">
        <v>106766</v>
      </c>
      <c r="H11" s="60">
        <v>105899</v>
      </c>
      <c r="I11" s="60">
        <v>69453</v>
      </c>
      <c r="J11" s="60">
        <v>282118</v>
      </c>
      <c r="K11" s="60">
        <v>33943</v>
      </c>
      <c r="L11" s="60">
        <v>16026</v>
      </c>
      <c r="M11" s="60">
        <v>41649</v>
      </c>
      <c r="N11" s="60">
        <v>91618</v>
      </c>
      <c r="O11" s="60"/>
      <c r="P11" s="60"/>
      <c r="Q11" s="60"/>
      <c r="R11" s="60"/>
      <c r="S11" s="60"/>
      <c r="T11" s="60"/>
      <c r="U11" s="60"/>
      <c r="V11" s="60"/>
      <c r="W11" s="60">
        <v>373736</v>
      </c>
      <c r="X11" s="60">
        <v>240000</v>
      </c>
      <c r="Y11" s="60">
        <v>133736</v>
      </c>
      <c r="Z11" s="140">
        <v>55.72</v>
      </c>
      <c r="AA11" s="62">
        <v>480000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-95873018</v>
      </c>
      <c r="D14" s="155"/>
      <c r="E14" s="59">
        <v>-107125092</v>
      </c>
      <c r="F14" s="60">
        <v>-107125092</v>
      </c>
      <c r="G14" s="60">
        <v>-10345527</v>
      </c>
      <c r="H14" s="60">
        <v>-17152121</v>
      </c>
      <c r="I14" s="60">
        <v>-18544479</v>
      </c>
      <c r="J14" s="60">
        <v>-46042127</v>
      </c>
      <c r="K14" s="60">
        <v>-12641219</v>
      </c>
      <c r="L14" s="60">
        <v>-8129274</v>
      </c>
      <c r="M14" s="60">
        <v>-33954227</v>
      </c>
      <c r="N14" s="60">
        <v>-54724720</v>
      </c>
      <c r="O14" s="60"/>
      <c r="P14" s="60"/>
      <c r="Q14" s="60"/>
      <c r="R14" s="60"/>
      <c r="S14" s="60"/>
      <c r="T14" s="60"/>
      <c r="U14" s="60"/>
      <c r="V14" s="60"/>
      <c r="W14" s="60">
        <v>-100766847</v>
      </c>
      <c r="X14" s="60">
        <v>-53562546</v>
      </c>
      <c r="Y14" s="60">
        <v>-47204301</v>
      </c>
      <c r="Z14" s="140">
        <v>88.13</v>
      </c>
      <c r="AA14" s="62">
        <v>-107125092</v>
      </c>
    </row>
    <row r="15" spans="1:27" ht="12.75">
      <c r="A15" s="249" t="s">
        <v>40</v>
      </c>
      <c r="B15" s="182"/>
      <c r="C15" s="155">
        <v>-911164</v>
      </c>
      <c r="D15" s="155"/>
      <c r="E15" s="59">
        <v>-150000</v>
      </c>
      <c r="F15" s="60">
        <v>-150000</v>
      </c>
      <c r="G15" s="60">
        <v>-5573</v>
      </c>
      <c r="H15" s="60">
        <v>-5306</v>
      </c>
      <c r="I15" s="60">
        <v>-5833</v>
      </c>
      <c r="J15" s="60">
        <v>-16712</v>
      </c>
      <c r="K15" s="60">
        <v>-5553</v>
      </c>
      <c r="L15" s="60">
        <v>-5687</v>
      </c>
      <c r="M15" s="60">
        <v>-33435</v>
      </c>
      <c r="N15" s="60">
        <v>-44675</v>
      </c>
      <c r="O15" s="60"/>
      <c r="P15" s="60"/>
      <c r="Q15" s="60"/>
      <c r="R15" s="60"/>
      <c r="S15" s="60"/>
      <c r="T15" s="60"/>
      <c r="U15" s="60"/>
      <c r="V15" s="60"/>
      <c r="W15" s="60">
        <v>-61387</v>
      </c>
      <c r="X15" s="60">
        <v>-75000</v>
      </c>
      <c r="Y15" s="60">
        <v>13613</v>
      </c>
      <c r="Z15" s="140">
        <v>-18.15</v>
      </c>
      <c r="AA15" s="62">
        <v>-150000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59297109</v>
      </c>
      <c r="D17" s="168">
        <f t="shared" si="0"/>
        <v>0</v>
      </c>
      <c r="E17" s="72">
        <f t="shared" si="0"/>
        <v>58106016</v>
      </c>
      <c r="F17" s="73">
        <f t="shared" si="0"/>
        <v>58106016</v>
      </c>
      <c r="G17" s="73">
        <f t="shared" si="0"/>
        <v>35583162</v>
      </c>
      <c r="H17" s="73">
        <f t="shared" si="0"/>
        <v>-11971830</v>
      </c>
      <c r="I17" s="73">
        <f t="shared" si="0"/>
        <v>-11844945</v>
      </c>
      <c r="J17" s="73">
        <f t="shared" si="0"/>
        <v>11766387</v>
      </c>
      <c r="K17" s="73">
        <f t="shared" si="0"/>
        <v>-2558829</v>
      </c>
      <c r="L17" s="73">
        <f t="shared" si="0"/>
        <v>-261268</v>
      </c>
      <c r="M17" s="73">
        <f t="shared" si="0"/>
        <v>7069044</v>
      </c>
      <c r="N17" s="73">
        <f t="shared" si="0"/>
        <v>4248947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16015334</v>
      </c>
      <c r="X17" s="73">
        <f t="shared" si="0"/>
        <v>29053008</v>
      </c>
      <c r="Y17" s="73">
        <f t="shared" si="0"/>
        <v>-13037674</v>
      </c>
      <c r="Z17" s="170">
        <f>+IF(X17&lt;&gt;0,+(Y17/X17)*100,0)</f>
        <v>-44.87547038158665</v>
      </c>
      <c r="AA17" s="74">
        <f>SUM(AA6:AA16)</f>
        <v>58106016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-49823869</v>
      </c>
      <c r="D26" s="155"/>
      <c r="E26" s="59">
        <v>-39673896</v>
      </c>
      <c r="F26" s="60">
        <v>-39673896</v>
      </c>
      <c r="G26" s="60"/>
      <c r="H26" s="60">
        <v>-2183012</v>
      </c>
      <c r="I26" s="60"/>
      <c r="J26" s="60">
        <v>-2183012</v>
      </c>
      <c r="K26" s="60">
        <v>-5331567</v>
      </c>
      <c r="L26" s="60">
        <v>-3464726</v>
      </c>
      <c r="M26" s="60">
        <v>-5595534</v>
      </c>
      <c r="N26" s="60">
        <v>-14391827</v>
      </c>
      <c r="O26" s="60"/>
      <c r="P26" s="60"/>
      <c r="Q26" s="60"/>
      <c r="R26" s="60"/>
      <c r="S26" s="60"/>
      <c r="T26" s="60"/>
      <c r="U26" s="60"/>
      <c r="V26" s="60"/>
      <c r="W26" s="60">
        <v>-16574839</v>
      </c>
      <c r="X26" s="60">
        <v>-19836948</v>
      </c>
      <c r="Y26" s="60">
        <v>3262109</v>
      </c>
      <c r="Z26" s="140">
        <v>-16.44</v>
      </c>
      <c r="AA26" s="62">
        <v>-39673896</v>
      </c>
    </row>
    <row r="27" spans="1:27" ht="12.75">
      <c r="A27" s="250" t="s">
        <v>192</v>
      </c>
      <c r="B27" s="251"/>
      <c r="C27" s="168">
        <f aca="true" t="shared" si="1" ref="C27:Y27">SUM(C21:C26)</f>
        <v>-49823869</v>
      </c>
      <c r="D27" s="168">
        <f>SUM(D21:D26)</f>
        <v>0</v>
      </c>
      <c r="E27" s="72">
        <f t="shared" si="1"/>
        <v>-39673896</v>
      </c>
      <c r="F27" s="73">
        <f t="shared" si="1"/>
        <v>-39673896</v>
      </c>
      <c r="G27" s="73">
        <f t="shared" si="1"/>
        <v>0</v>
      </c>
      <c r="H27" s="73">
        <f t="shared" si="1"/>
        <v>-2183012</v>
      </c>
      <c r="I27" s="73">
        <f t="shared" si="1"/>
        <v>0</v>
      </c>
      <c r="J27" s="73">
        <f t="shared" si="1"/>
        <v>-2183012</v>
      </c>
      <c r="K27" s="73">
        <f t="shared" si="1"/>
        <v>-5331567</v>
      </c>
      <c r="L27" s="73">
        <f t="shared" si="1"/>
        <v>-3464726</v>
      </c>
      <c r="M27" s="73">
        <f t="shared" si="1"/>
        <v>-5595534</v>
      </c>
      <c r="N27" s="73">
        <f t="shared" si="1"/>
        <v>-14391827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-16574839</v>
      </c>
      <c r="X27" s="73">
        <f t="shared" si="1"/>
        <v>-19836948</v>
      </c>
      <c r="Y27" s="73">
        <f t="shared" si="1"/>
        <v>3262109</v>
      </c>
      <c r="Z27" s="170">
        <f>+IF(X27&lt;&gt;0,+(Y27/X27)*100,0)</f>
        <v>-16.44461133839742</v>
      </c>
      <c r="AA27" s="74">
        <f>SUM(AA21:AA26)</f>
        <v>-39673896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-112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-112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9473128</v>
      </c>
      <c r="D38" s="153">
        <f>+D17+D27+D36</f>
        <v>0</v>
      </c>
      <c r="E38" s="99">
        <f t="shared" si="3"/>
        <v>18432120</v>
      </c>
      <c r="F38" s="100">
        <f t="shared" si="3"/>
        <v>18432120</v>
      </c>
      <c r="G38" s="100">
        <f t="shared" si="3"/>
        <v>35583162</v>
      </c>
      <c r="H38" s="100">
        <f t="shared" si="3"/>
        <v>-14154842</v>
      </c>
      <c r="I38" s="100">
        <f t="shared" si="3"/>
        <v>-11844945</v>
      </c>
      <c r="J38" s="100">
        <f t="shared" si="3"/>
        <v>9583375</v>
      </c>
      <c r="K38" s="100">
        <f t="shared" si="3"/>
        <v>-7890396</v>
      </c>
      <c r="L38" s="100">
        <f t="shared" si="3"/>
        <v>-3725994</v>
      </c>
      <c r="M38" s="100">
        <f t="shared" si="3"/>
        <v>1473510</v>
      </c>
      <c r="N38" s="100">
        <f t="shared" si="3"/>
        <v>-10142880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-559505</v>
      </c>
      <c r="X38" s="100">
        <f t="shared" si="3"/>
        <v>9216060</v>
      </c>
      <c r="Y38" s="100">
        <f t="shared" si="3"/>
        <v>-9775565</v>
      </c>
      <c r="Z38" s="137">
        <f>+IF(X38&lt;&gt;0,+(Y38/X38)*100,0)</f>
        <v>-106.07097827054078</v>
      </c>
      <c r="AA38" s="102">
        <f>+AA17+AA27+AA36</f>
        <v>18432120</v>
      </c>
    </row>
    <row r="39" spans="1:27" ht="12.75">
      <c r="A39" s="249" t="s">
        <v>200</v>
      </c>
      <c r="B39" s="182"/>
      <c r="C39" s="153">
        <v>565181</v>
      </c>
      <c r="D39" s="153"/>
      <c r="E39" s="99">
        <v>14264</v>
      </c>
      <c r="F39" s="100">
        <v>14264</v>
      </c>
      <c r="G39" s="100">
        <v>2794275</v>
      </c>
      <c r="H39" s="100">
        <v>38377437</v>
      </c>
      <c r="I39" s="100">
        <v>24222595</v>
      </c>
      <c r="J39" s="100">
        <v>2794275</v>
      </c>
      <c r="K39" s="100">
        <v>12377650</v>
      </c>
      <c r="L39" s="100">
        <v>4487254</v>
      </c>
      <c r="M39" s="100">
        <v>761260</v>
      </c>
      <c r="N39" s="100">
        <v>12377650</v>
      </c>
      <c r="O39" s="100"/>
      <c r="P39" s="100"/>
      <c r="Q39" s="100"/>
      <c r="R39" s="100"/>
      <c r="S39" s="100"/>
      <c r="T39" s="100"/>
      <c r="U39" s="100"/>
      <c r="V39" s="100"/>
      <c r="W39" s="100">
        <v>2794275</v>
      </c>
      <c r="X39" s="100">
        <v>14264</v>
      </c>
      <c r="Y39" s="100">
        <v>2780011</v>
      </c>
      <c r="Z39" s="137">
        <v>19489.7</v>
      </c>
      <c r="AA39" s="102">
        <v>14264</v>
      </c>
    </row>
    <row r="40" spans="1:27" ht="12.75">
      <c r="A40" s="269" t="s">
        <v>201</v>
      </c>
      <c r="B40" s="256"/>
      <c r="C40" s="257">
        <v>10038309</v>
      </c>
      <c r="D40" s="257"/>
      <c r="E40" s="258">
        <v>18446384</v>
      </c>
      <c r="F40" s="259">
        <v>18446384</v>
      </c>
      <c r="G40" s="259">
        <v>38377437</v>
      </c>
      <c r="H40" s="259">
        <v>24222595</v>
      </c>
      <c r="I40" s="259">
        <v>12377650</v>
      </c>
      <c r="J40" s="259">
        <v>12377650</v>
      </c>
      <c r="K40" s="259">
        <v>4487254</v>
      </c>
      <c r="L40" s="259">
        <v>761260</v>
      </c>
      <c r="M40" s="259">
        <v>2234770</v>
      </c>
      <c r="N40" s="259">
        <v>2234770</v>
      </c>
      <c r="O40" s="259"/>
      <c r="P40" s="259"/>
      <c r="Q40" s="259"/>
      <c r="R40" s="259"/>
      <c r="S40" s="259"/>
      <c r="T40" s="259"/>
      <c r="U40" s="259"/>
      <c r="V40" s="259"/>
      <c r="W40" s="259">
        <v>2234770</v>
      </c>
      <c r="X40" s="259">
        <v>9230324</v>
      </c>
      <c r="Y40" s="259">
        <v>-6995554</v>
      </c>
      <c r="Z40" s="260">
        <v>-75.79</v>
      </c>
      <c r="AA40" s="261">
        <v>18446384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49823869</v>
      </c>
      <c r="D5" s="200">
        <f t="shared" si="0"/>
        <v>0</v>
      </c>
      <c r="E5" s="106">
        <f t="shared" si="0"/>
        <v>32039900</v>
      </c>
      <c r="F5" s="106">
        <f t="shared" si="0"/>
        <v>32039900</v>
      </c>
      <c r="G5" s="106">
        <f t="shared" si="0"/>
        <v>0</v>
      </c>
      <c r="H5" s="106">
        <f t="shared" si="0"/>
        <v>2183011</v>
      </c>
      <c r="I5" s="106">
        <f t="shared" si="0"/>
        <v>7379932</v>
      </c>
      <c r="J5" s="106">
        <f t="shared" si="0"/>
        <v>9562943</v>
      </c>
      <c r="K5" s="106">
        <f t="shared" si="0"/>
        <v>5331568</v>
      </c>
      <c r="L5" s="106">
        <f t="shared" si="0"/>
        <v>3464727</v>
      </c>
      <c r="M5" s="106">
        <f t="shared" si="0"/>
        <v>5595535</v>
      </c>
      <c r="N5" s="106">
        <f t="shared" si="0"/>
        <v>14391830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23954773</v>
      </c>
      <c r="X5" s="106">
        <f t="shared" si="0"/>
        <v>16019950</v>
      </c>
      <c r="Y5" s="106">
        <f t="shared" si="0"/>
        <v>7934823</v>
      </c>
      <c r="Z5" s="201">
        <f>+IF(X5&lt;&gt;0,+(Y5/X5)*100,0)</f>
        <v>49.53088492785558</v>
      </c>
      <c r="AA5" s="199">
        <f>SUM(AA11:AA18)</f>
        <v>32039900</v>
      </c>
    </row>
    <row r="6" spans="1:27" ht="12.75">
      <c r="A6" s="291" t="s">
        <v>206</v>
      </c>
      <c r="B6" s="142"/>
      <c r="C6" s="62">
        <v>49823869</v>
      </c>
      <c r="D6" s="156"/>
      <c r="E6" s="60">
        <v>6373900</v>
      </c>
      <c r="F6" s="60">
        <v>6373900</v>
      </c>
      <c r="G6" s="60"/>
      <c r="H6" s="60">
        <v>813941</v>
      </c>
      <c r="I6" s="60">
        <v>549133</v>
      </c>
      <c r="J6" s="60">
        <v>1363074</v>
      </c>
      <c r="K6" s="60">
        <v>425045</v>
      </c>
      <c r="L6" s="60">
        <v>1377852</v>
      </c>
      <c r="M6" s="60">
        <v>400421</v>
      </c>
      <c r="N6" s="60">
        <v>2203318</v>
      </c>
      <c r="O6" s="60"/>
      <c r="P6" s="60"/>
      <c r="Q6" s="60"/>
      <c r="R6" s="60"/>
      <c r="S6" s="60"/>
      <c r="T6" s="60"/>
      <c r="U6" s="60"/>
      <c r="V6" s="60"/>
      <c r="W6" s="60">
        <v>3566392</v>
      </c>
      <c r="X6" s="60">
        <v>3186950</v>
      </c>
      <c r="Y6" s="60">
        <v>379442</v>
      </c>
      <c r="Z6" s="140">
        <v>11.91</v>
      </c>
      <c r="AA6" s="155">
        <v>6373900</v>
      </c>
    </row>
    <row r="7" spans="1:27" ht="12.75">
      <c r="A7" s="291" t="s">
        <v>207</v>
      </c>
      <c r="B7" s="142"/>
      <c r="C7" s="62"/>
      <c r="D7" s="156"/>
      <c r="E7" s="60">
        <v>13300000</v>
      </c>
      <c r="F7" s="60">
        <v>13300000</v>
      </c>
      <c r="G7" s="60"/>
      <c r="H7" s="60">
        <v>925776</v>
      </c>
      <c r="I7" s="60">
        <v>4501937</v>
      </c>
      <c r="J7" s="60">
        <v>5427713</v>
      </c>
      <c r="K7" s="60">
        <v>3396647</v>
      </c>
      <c r="L7" s="60">
        <v>69666</v>
      </c>
      <c r="M7" s="60">
        <v>4929074</v>
      </c>
      <c r="N7" s="60">
        <v>8395387</v>
      </c>
      <c r="O7" s="60"/>
      <c r="P7" s="60"/>
      <c r="Q7" s="60"/>
      <c r="R7" s="60"/>
      <c r="S7" s="60"/>
      <c r="T7" s="60"/>
      <c r="U7" s="60"/>
      <c r="V7" s="60"/>
      <c r="W7" s="60">
        <v>13823100</v>
      </c>
      <c r="X7" s="60">
        <v>6650000</v>
      </c>
      <c r="Y7" s="60">
        <v>7173100</v>
      </c>
      <c r="Z7" s="140">
        <v>107.87</v>
      </c>
      <c r="AA7" s="155">
        <v>13300000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49823869</v>
      </c>
      <c r="D11" s="294">
        <f t="shared" si="1"/>
        <v>0</v>
      </c>
      <c r="E11" s="295">
        <f t="shared" si="1"/>
        <v>19673900</v>
      </c>
      <c r="F11" s="295">
        <f t="shared" si="1"/>
        <v>19673900</v>
      </c>
      <c r="G11" s="295">
        <f t="shared" si="1"/>
        <v>0</v>
      </c>
      <c r="H11" s="295">
        <f t="shared" si="1"/>
        <v>1739717</v>
      </c>
      <c r="I11" s="295">
        <f t="shared" si="1"/>
        <v>5051070</v>
      </c>
      <c r="J11" s="295">
        <f t="shared" si="1"/>
        <v>6790787</v>
      </c>
      <c r="K11" s="295">
        <f t="shared" si="1"/>
        <v>3821692</v>
      </c>
      <c r="L11" s="295">
        <f t="shared" si="1"/>
        <v>1447518</v>
      </c>
      <c r="M11" s="295">
        <f t="shared" si="1"/>
        <v>5329495</v>
      </c>
      <c r="N11" s="295">
        <f t="shared" si="1"/>
        <v>10598705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17389492</v>
      </c>
      <c r="X11" s="295">
        <f t="shared" si="1"/>
        <v>9836950</v>
      </c>
      <c r="Y11" s="295">
        <f t="shared" si="1"/>
        <v>7552542</v>
      </c>
      <c r="Z11" s="296">
        <f>+IF(X11&lt;&gt;0,+(Y11/X11)*100,0)</f>
        <v>76.77727344349621</v>
      </c>
      <c r="AA11" s="297">
        <f>SUM(AA6:AA10)</f>
        <v>19673900</v>
      </c>
    </row>
    <row r="12" spans="1:27" ht="12.75">
      <c r="A12" s="298" t="s">
        <v>212</v>
      </c>
      <c r="B12" s="136"/>
      <c r="C12" s="62"/>
      <c r="D12" s="156"/>
      <c r="E12" s="60">
        <v>10126000</v>
      </c>
      <c r="F12" s="60">
        <v>10126000</v>
      </c>
      <c r="G12" s="60"/>
      <c r="H12" s="60">
        <v>443294</v>
      </c>
      <c r="I12" s="60">
        <v>2328862</v>
      </c>
      <c r="J12" s="60">
        <v>2772156</v>
      </c>
      <c r="K12" s="60">
        <v>1509876</v>
      </c>
      <c r="L12" s="60">
        <v>2017209</v>
      </c>
      <c r="M12" s="60">
        <v>266040</v>
      </c>
      <c r="N12" s="60">
        <v>3793125</v>
      </c>
      <c r="O12" s="60"/>
      <c r="P12" s="60"/>
      <c r="Q12" s="60"/>
      <c r="R12" s="60"/>
      <c r="S12" s="60"/>
      <c r="T12" s="60"/>
      <c r="U12" s="60"/>
      <c r="V12" s="60"/>
      <c r="W12" s="60">
        <v>6565281</v>
      </c>
      <c r="X12" s="60">
        <v>5063000</v>
      </c>
      <c r="Y12" s="60">
        <v>1502281</v>
      </c>
      <c r="Z12" s="140">
        <v>29.67</v>
      </c>
      <c r="AA12" s="155">
        <v>10126000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>
        <v>2240000</v>
      </c>
      <c r="F15" s="60">
        <v>2240000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1120000</v>
      </c>
      <c r="Y15" s="60">
        <v>-1120000</v>
      </c>
      <c r="Z15" s="140">
        <v>-100</v>
      </c>
      <c r="AA15" s="155">
        <v>2240000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9374000</v>
      </c>
      <c r="F20" s="100">
        <f t="shared" si="2"/>
        <v>9374000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4687000</v>
      </c>
      <c r="Y20" s="100">
        <f t="shared" si="2"/>
        <v>-4687000</v>
      </c>
      <c r="Z20" s="137">
        <f>+IF(X20&lt;&gt;0,+(Y20/X20)*100,0)</f>
        <v>-100</v>
      </c>
      <c r="AA20" s="153">
        <f>SUM(AA26:AA33)</f>
        <v>9374000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>
        <v>9374000</v>
      </c>
      <c r="F27" s="60">
        <v>9374000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4687000</v>
      </c>
      <c r="Y27" s="60">
        <v>-4687000</v>
      </c>
      <c r="Z27" s="140">
        <v>-100</v>
      </c>
      <c r="AA27" s="155">
        <v>9374000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49823869</v>
      </c>
      <c r="D36" s="156">
        <f t="shared" si="4"/>
        <v>0</v>
      </c>
      <c r="E36" s="60">
        <f t="shared" si="4"/>
        <v>6373900</v>
      </c>
      <c r="F36" s="60">
        <f t="shared" si="4"/>
        <v>6373900</v>
      </c>
      <c r="G36" s="60">
        <f t="shared" si="4"/>
        <v>0</v>
      </c>
      <c r="H36" s="60">
        <f t="shared" si="4"/>
        <v>813941</v>
      </c>
      <c r="I36" s="60">
        <f t="shared" si="4"/>
        <v>549133</v>
      </c>
      <c r="J36" s="60">
        <f t="shared" si="4"/>
        <v>1363074</v>
      </c>
      <c r="K36" s="60">
        <f t="shared" si="4"/>
        <v>425045</v>
      </c>
      <c r="L36" s="60">
        <f t="shared" si="4"/>
        <v>1377852</v>
      </c>
      <c r="M36" s="60">
        <f t="shared" si="4"/>
        <v>400421</v>
      </c>
      <c r="N36" s="60">
        <f t="shared" si="4"/>
        <v>2203318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3566392</v>
      </c>
      <c r="X36" s="60">
        <f t="shared" si="4"/>
        <v>3186950</v>
      </c>
      <c r="Y36" s="60">
        <f t="shared" si="4"/>
        <v>379442</v>
      </c>
      <c r="Z36" s="140">
        <f aca="true" t="shared" si="5" ref="Z36:Z49">+IF(X36&lt;&gt;0,+(Y36/X36)*100,0)</f>
        <v>11.906117133936837</v>
      </c>
      <c r="AA36" s="155">
        <f>AA6+AA21</f>
        <v>6373900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13300000</v>
      </c>
      <c r="F37" s="60">
        <f t="shared" si="4"/>
        <v>13300000</v>
      </c>
      <c r="G37" s="60">
        <f t="shared" si="4"/>
        <v>0</v>
      </c>
      <c r="H37" s="60">
        <f t="shared" si="4"/>
        <v>925776</v>
      </c>
      <c r="I37" s="60">
        <f t="shared" si="4"/>
        <v>4501937</v>
      </c>
      <c r="J37" s="60">
        <f t="shared" si="4"/>
        <v>5427713</v>
      </c>
      <c r="K37" s="60">
        <f t="shared" si="4"/>
        <v>3396647</v>
      </c>
      <c r="L37" s="60">
        <f t="shared" si="4"/>
        <v>69666</v>
      </c>
      <c r="M37" s="60">
        <f t="shared" si="4"/>
        <v>4929074</v>
      </c>
      <c r="N37" s="60">
        <f t="shared" si="4"/>
        <v>8395387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13823100</v>
      </c>
      <c r="X37" s="60">
        <f t="shared" si="4"/>
        <v>6650000</v>
      </c>
      <c r="Y37" s="60">
        <f t="shared" si="4"/>
        <v>7173100</v>
      </c>
      <c r="Z37" s="140">
        <f t="shared" si="5"/>
        <v>107.86616541353385</v>
      </c>
      <c r="AA37" s="155">
        <f>AA7+AA22</f>
        <v>13300000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49823869</v>
      </c>
      <c r="D41" s="294">
        <f t="shared" si="6"/>
        <v>0</v>
      </c>
      <c r="E41" s="295">
        <f t="shared" si="6"/>
        <v>19673900</v>
      </c>
      <c r="F41" s="295">
        <f t="shared" si="6"/>
        <v>19673900</v>
      </c>
      <c r="G41" s="295">
        <f t="shared" si="6"/>
        <v>0</v>
      </c>
      <c r="H41" s="295">
        <f t="shared" si="6"/>
        <v>1739717</v>
      </c>
      <c r="I41" s="295">
        <f t="shared" si="6"/>
        <v>5051070</v>
      </c>
      <c r="J41" s="295">
        <f t="shared" si="6"/>
        <v>6790787</v>
      </c>
      <c r="K41" s="295">
        <f t="shared" si="6"/>
        <v>3821692</v>
      </c>
      <c r="L41" s="295">
        <f t="shared" si="6"/>
        <v>1447518</v>
      </c>
      <c r="M41" s="295">
        <f t="shared" si="6"/>
        <v>5329495</v>
      </c>
      <c r="N41" s="295">
        <f t="shared" si="6"/>
        <v>10598705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17389492</v>
      </c>
      <c r="X41" s="295">
        <f t="shared" si="6"/>
        <v>9836950</v>
      </c>
      <c r="Y41" s="295">
        <f t="shared" si="6"/>
        <v>7552542</v>
      </c>
      <c r="Z41" s="296">
        <f t="shared" si="5"/>
        <v>76.77727344349621</v>
      </c>
      <c r="AA41" s="297">
        <f>SUM(AA36:AA40)</f>
        <v>19673900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19500000</v>
      </c>
      <c r="F42" s="54">
        <f t="shared" si="7"/>
        <v>19500000</v>
      </c>
      <c r="G42" s="54">
        <f t="shared" si="7"/>
        <v>0</v>
      </c>
      <c r="H42" s="54">
        <f t="shared" si="7"/>
        <v>443294</v>
      </c>
      <c r="I42" s="54">
        <f t="shared" si="7"/>
        <v>2328862</v>
      </c>
      <c r="J42" s="54">
        <f t="shared" si="7"/>
        <v>2772156</v>
      </c>
      <c r="K42" s="54">
        <f t="shared" si="7"/>
        <v>1509876</v>
      </c>
      <c r="L42" s="54">
        <f t="shared" si="7"/>
        <v>2017209</v>
      </c>
      <c r="M42" s="54">
        <f t="shared" si="7"/>
        <v>266040</v>
      </c>
      <c r="N42" s="54">
        <f t="shared" si="7"/>
        <v>3793125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6565281</v>
      </c>
      <c r="X42" s="54">
        <f t="shared" si="7"/>
        <v>9750000</v>
      </c>
      <c r="Y42" s="54">
        <f t="shared" si="7"/>
        <v>-3184719</v>
      </c>
      <c r="Z42" s="184">
        <f t="shared" si="5"/>
        <v>-32.663784615384614</v>
      </c>
      <c r="AA42" s="130">
        <f aca="true" t="shared" si="8" ref="AA42:AA48">AA12+AA27</f>
        <v>19500000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2240000</v>
      </c>
      <c r="F45" s="54">
        <f t="shared" si="7"/>
        <v>2240000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1120000</v>
      </c>
      <c r="Y45" s="54">
        <f t="shared" si="7"/>
        <v>-1120000</v>
      </c>
      <c r="Z45" s="184">
        <f t="shared" si="5"/>
        <v>-100</v>
      </c>
      <c r="AA45" s="130">
        <f t="shared" si="8"/>
        <v>2240000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49823869</v>
      </c>
      <c r="D49" s="218">
        <f t="shared" si="9"/>
        <v>0</v>
      </c>
      <c r="E49" s="220">
        <f t="shared" si="9"/>
        <v>41413900</v>
      </c>
      <c r="F49" s="220">
        <f t="shared" si="9"/>
        <v>41413900</v>
      </c>
      <c r="G49" s="220">
        <f t="shared" si="9"/>
        <v>0</v>
      </c>
      <c r="H49" s="220">
        <f t="shared" si="9"/>
        <v>2183011</v>
      </c>
      <c r="I49" s="220">
        <f t="shared" si="9"/>
        <v>7379932</v>
      </c>
      <c r="J49" s="220">
        <f t="shared" si="9"/>
        <v>9562943</v>
      </c>
      <c r="K49" s="220">
        <f t="shared" si="9"/>
        <v>5331568</v>
      </c>
      <c r="L49" s="220">
        <f t="shared" si="9"/>
        <v>3464727</v>
      </c>
      <c r="M49" s="220">
        <f t="shared" si="9"/>
        <v>5595535</v>
      </c>
      <c r="N49" s="220">
        <f t="shared" si="9"/>
        <v>14391830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23954773</v>
      </c>
      <c r="X49" s="220">
        <f t="shared" si="9"/>
        <v>20706950</v>
      </c>
      <c r="Y49" s="220">
        <f t="shared" si="9"/>
        <v>3247823</v>
      </c>
      <c r="Z49" s="221">
        <f t="shared" si="5"/>
        <v>15.684700064471107</v>
      </c>
      <c r="AA49" s="222">
        <f>SUM(AA41:AA48)</f>
        <v>41413900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2589000</v>
      </c>
      <c r="F51" s="54">
        <f t="shared" si="10"/>
        <v>2589000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1294500</v>
      </c>
      <c r="Y51" s="54">
        <f t="shared" si="10"/>
        <v>-1294500</v>
      </c>
      <c r="Z51" s="184">
        <f>+IF(X51&lt;&gt;0,+(Y51/X51)*100,0)</f>
        <v>-100</v>
      </c>
      <c r="AA51" s="130">
        <f>SUM(AA57:AA61)</f>
        <v>2589000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>
        <v>2589000</v>
      </c>
      <c r="F58" s="60">
        <v>2589000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1294500</v>
      </c>
      <c r="Y58" s="60">
        <v>-1294500</v>
      </c>
      <c r="Z58" s="140">
        <v>-100</v>
      </c>
      <c r="AA58" s="155">
        <v>2589000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63211</v>
      </c>
      <c r="H65" s="60">
        <v>63211</v>
      </c>
      <c r="I65" s="60">
        <v>63211</v>
      </c>
      <c r="J65" s="60">
        <v>189633</v>
      </c>
      <c r="K65" s="60">
        <v>63211</v>
      </c>
      <c r="L65" s="60">
        <v>63211</v>
      </c>
      <c r="M65" s="60">
        <v>63211</v>
      </c>
      <c r="N65" s="60">
        <v>189633</v>
      </c>
      <c r="O65" s="60"/>
      <c r="P65" s="60"/>
      <c r="Q65" s="60"/>
      <c r="R65" s="60"/>
      <c r="S65" s="60"/>
      <c r="T65" s="60"/>
      <c r="U65" s="60"/>
      <c r="V65" s="60"/>
      <c r="W65" s="60">
        <v>379266</v>
      </c>
      <c r="X65" s="60"/>
      <c r="Y65" s="60">
        <v>379266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2500000</v>
      </c>
      <c r="F66" s="275"/>
      <c r="G66" s="275"/>
      <c r="H66" s="275"/>
      <c r="I66" s="275">
        <v>34409</v>
      </c>
      <c r="J66" s="275">
        <v>34409</v>
      </c>
      <c r="K66" s="275">
        <v>7913</v>
      </c>
      <c r="L66" s="275">
        <v>10948</v>
      </c>
      <c r="M66" s="275">
        <v>15404</v>
      </c>
      <c r="N66" s="275">
        <v>34265</v>
      </c>
      <c r="O66" s="275"/>
      <c r="P66" s="275"/>
      <c r="Q66" s="275"/>
      <c r="R66" s="275"/>
      <c r="S66" s="275"/>
      <c r="T66" s="275"/>
      <c r="U66" s="275"/>
      <c r="V66" s="275"/>
      <c r="W66" s="275">
        <v>68674</v>
      </c>
      <c r="X66" s="275"/>
      <c r="Y66" s="275">
        <v>68674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143478</v>
      </c>
      <c r="H67" s="60">
        <v>6957</v>
      </c>
      <c r="I67" s="60">
        <v>36214</v>
      </c>
      <c r="J67" s="60">
        <v>186649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186649</v>
      </c>
      <c r="X67" s="60"/>
      <c r="Y67" s="60">
        <v>186649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89000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2589000</v>
      </c>
      <c r="F69" s="220">
        <f t="shared" si="12"/>
        <v>0</v>
      </c>
      <c r="G69" s="220">
        <f t="shared" si="12"/>
        <v>206689</v>
      </c>
      <c r="H69" s="220">
        <f t="shared" si="12"/>
        <v>70168</v>
      </c>
      <c r="I69" s="220">
        <f t="shared" si="12"/>
        <v>133834</v>
      </c>
      <c r="J69" s="220">
        <f t="shared" si="12"/>
        <v>410691</v>
      </c>
      <c r="K69" s="220">
        <f t="shared" si="12"/>
        <v>71124</v>
      </c>
      <c r="L69" s="220">
        <f t="shared" si="12"/>
        <v>74159</v>
      </c>
      <c r="M69" s="220">
        <f t="shared" si="12"/>
        <v>78615</v>
      </c>
      <c r="N69" s="220">
        <f t="shared" si="12"/>
        <v>223898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634589</v>
      </c>
      <c r="X69" s="220">
        <f t="shared" si="12"/>
        <v>0</v>
      </c>
      <c r="Y69" s="220">
        <f t="shared" si="12"/>
        <v>634589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49823869</v>
      </c>
      <c r="D5" s="357">
        <f t="shared" si="0"/>
        <v>0</v>
      </c>
      <c r="E5" s="356">
        <f t="shared" si="0"/>
        <v>19673900</v>
      </c>
      <c r="F5" s="358">
        <f t="shared" si="0"/>
        <v>19673900</v>
      </c>
      <c r="G5" s="358">
        <f t="shared" si="0"/>
        <v>0</v>
      </c>
      <c r="H5" s="356">
        <f t="shared" si="0"/>
        <v>1739717</v>
      </c>
      <c r="I5" s="356">
        <f t="shared" si="0"/>
        <v>5051070</v>
      </c>
      <c r="J5" s="358">
        <f t="shared" si="0"/>
        <v>6790787</v>
      </c>
      <c r="K5" s="358">
        <f t="shared" si="0"/>
        <v>3821692</v>
      </c>
      <c r="L5" s="356">
        <f t="shared" si="0"/>
        <v>1447518</v>
      </c>
      <c r="M5" s="356">
        <f t="shared" si="0"/>
        <v>5329495</v>
      </c>
      <c r="N5" s="358">
        <f t="shared" si="0"/>
        <v>10598705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17389492</v>
      </c>
      <c r="X5" s="356">
        <f t="shared" si="0"/>
        <v>9836950</v>
      </c>
      <c r="Y5" s="358">
        <f t="shared" si="0"/>
        <v>7552542</v>
      </c>
      <c r="Z5" s="359">
        <f>+IF(X5&lt;&gt;0,+(Y5/X5)*100,0)</f>
        <v>76.77727344349621</v>
      </c>
      <c r="AA5" s="360">
        <f>+AA6+AA8+AA11+AA13+AA15</f>
        <v>19673900</v>
      </c>
    </row>
    <row r="6" spans="1:27" ht="12.75">
      <c r="A6" s="361" t="s">
        <v>206</v>
      </c>
      <c r="B6" s="142"/>
      <c r="C6" s="60">
        <f>+C7</f>
        <v>49823869</v>
      </c>
      <c r="D6" s="340">
        <f aca="true" t="shared" si="1" ref="D6:AA6">+D7</f>
        <v>0</v>
      </c>
      <c r="E6" s="60">
        <f t="shared" si="1"/>
        <v>6373900</v>
      </c>
      <c r="F6" s="59">
        <f t="shared" si="1"/>
        <v>6373900</v>
      </c>
      <c r="G6" s="59">
        <f t="shared" si="1"/>
        <v>0</v>
      </c>
      <c r="H6" s="60">
        <f t="shared" si="1"/>
        <v>813941</v>
      </c>
      <c r="I6" s="60">
        <f t="shared" si="1"/>
        <v>549133</v>
      </c>
      <c r="J6" s="59">
        <f t="shared" si="1"/>
        <v>1363074</v>
      </c>
      <c r="K6" s="59">
        <f t="shared" si="1"/>
        <v>425045</v>
      </c>
      <c r="L6" s="60">
        <f t="shared" si="1"/>
        <v>1377852</v>
      </c>
      <c r="M6" s="60">
        <f t="shared" si="1"/>
        <v>400421</v>
      </c>
      <c r="N6" s="59">
        <f t="shared" si="1"/>
        <v>2203318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3566392</v>
      </c>
      <c r="X6" s="60">
        <f t="shared" si="1"/>
        <v>3186950</v>
      </c>
      <c r="Y6" s="59">
        <f t="shared" si="1"/>
        <v>379442</v>
      </c>
      <c r="Z6" s="61">
        <f>+IF(X6&lt;&gt;0,+(Y6/X6)*100,0)</f>
        <v>11.906117133936837</v>
      </c>
      <c r="AA6" s="62">
        <f t="shared" si="1"/>
        <v>6373900</v>
      </c>
    </row>
    <row r="7" spans="1:27" ht="12.75">
      <c r="A7" s="291" t="s">
        <v>230</v>
      </c>
      <c r="B7" s="142"/>
      <c r="C7" s="60">
        <v>49823869</v>
      </c>
      <c r="D7" s="340"/>
      <c r="E7" s="60">
        <v>6373900</v>
      </c>
      <c r="F7" s="59">
        <v>6373900</v>
      </c>
      <c r="G7" s="59"/>
      <c r="H7" s="60">
        <v>813941</v>
      </c>
      <c r="I7" s="60">
        <v>549133</v>
      </c>
      <c r="J7" s="59">
        <v>1363074</v>
      </c>
      <c r="K7" s="59">
        <v>425045</v>
      </c>
      <c r="L7" s="60">
        <v>1377852</v>
      </c>
      <c r="M7" s="60">
        <v>400421</v>
      </c>
      <c r="N7" s="59">
        <v>2203318</v>
      </c>
      <c r="O7" s="59"/>
      <c r="P7" s="60"/>
      <c r="Q7" s="60"/>
      <c r="R7" s="59"/>
      <c r="S7" s="59"/>
      <c r="T7" s="60"/>
      <c r="U7" s="60"/>
      <c r="V7" s="59"/>
      <c r="W7" s="59">
        <v>3566392</v>
      </c>
      <c r="X7" s="60">
        <v>3186950</v>
      </c>
      <c r="Y7" s="59">
        <v>379442</v>
      </c>
      <c r="Z7" s="61">
        <v>11.91</v>
      </c>
      <c r="AA7" s="62">
        <v>6373900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13300000</v>
      </c>
      <c r="F8" s="59">
        <f t="shared" si="2"/>
        <v>13300000</v>
      </c>
      <c r="G8" s="59">
        <f t="shared" si="2"/>
        <v>0</v>
      </c>
      <c r="H8" s="60">
        <f t="shared" si="2"/>
        <v>925776</v>
      </c>
      <c r="I8" s="60">
        <f t="shared" si="2"/>
        <v>4501937</v>
      </c>
      <c r="J8" s="59">
        <f t="shared" si="2"/>
        <v>5427713</v>
      </c>
      <c r="K8" s="59">
        <f t="shared" si="2"/>
        <v>3396647</v>
      </c>
      <c r="L8" s="60">
        <f t="shared" si="2"/>
        <v>69666</v>
      </c>
      <c r="M8" s="60">
        <f t="shared" si="2"/>
        <v>4929074</v>
      </c>
      <c r="N8" s="59">
        <f t="shared" si="2"/>
        <v>8395387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13823100</v>
      </c>
      <c r="X8" s="60">
        <f t="shared" si="2"/>
        <v>6650000</v>
      </c>
      <c r="Y8" s="59">
        <f t="shared" si="2"/>
        <v>7173100</v>
      </c>
      <c r="Z8" s="61">
        <f>+IF(X8&lt;&gt;0,+(Y8/X8)*100,0)</f>
        <v>107.86616541353385</v>
      </c>
      <c r="AA8" s="62">
        <f>SUM(AA9:AA10)</f>
        <v>13300000</v>
      </c>
    </row>
    <row r="9" spans="1:27" ht="12.75">
      <c r="A9" s="291" t="s">
        <v>231</v>
      </c>
      <c r="B9" s="142"/>
      <c r="C9" s="60"/>
      <c r="D9" s="340"/>
      <c r="E9" s="60">
        <v>13300000</v>
      </c>
      <c r="F9" s="59">
        <v>13300000</v>
      </c>
      <c r="G9" s="59"/>
      <c r="H9" s="60">
        <v>925776</v>
      </c>
      <c r="I9" s="60">
        <v>4501937</v>
      </c>
      <c r="J9" s="59">
        <v>5427713</v>
      </c>
      <c r="K9" s="59">
        <v>3331184</v>
      </c>
      <c r="L9" s="60"/>
      <c r="M9" s="60">
        <v>4929074</v>
      </c>
      <c r="N9" s="59">
        <v>8260258</v>
      </c>
      <c r="O9" s="59"/>
      <c r="P9" s="60"/>
      <c r="Q9" s="60"/>
      <c r="R9" s="59"/>
      <c r="S9" s="59"/>
      <c r="T9" s="60"/>
      <c r="U9" s="60"/>
      <c r="V9" s="59"/>
      <c r="W9" s="59">
        <v>13687971</v>
      </c>
      <c r="X9" s="60">
        <v>6650000</v>
      </c>
      <c r="Y9" s="59">
        <v>7037971</v>
      </c>
      <c r="Z9" s="61">
        <v>105.83</v>
      </c>
      <c r="AA9" s="62">
        <v>13300000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65463</v>
      </c>
      <c r="L10" s="60">
        <v>69666</v>
      </c>
      <c r="M10" s="60"/>
      <c r="N10" s="59">
        <v>135129</v>
      </c>
      <c r="O10" s="59"/>
      <c r="P10" s="60"/>
      <c r="Q10" s="60"/>
      <c r="R10" s="59"/>
      <c r="S10" s="59"/>
      <c r="T10" s="60"/>
      <c r="U10" s="60"/>
      <c r="V10" s="59"/>
      <c r="W10" s="59">
        <v>135129</v>
      </c>
      <c r="X10" s="60"/>
      <c r="Y10" s="59">
        <v>135129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10126000</v>
      </c>
      <c r="F22" s="345">
        <f t="shared" si="6"/>
        <v>10126000</v>
      </c>
      <c r="G22" s="345">
        <f t="shared" si="6"/>
        <v>0</v>
      </c>
      <c r="H22" s="343">
        <f t="shared" si="6"/>
        <v>443294</v>
      </c>
      <c r="I22" s="343">
        <f t="shared" si="6"/>
        <v>2328862</v>
      </c>
      <c r="J22" s="345">
        <f t="shared" si="6"/>
        <v>2772156</v>
      </c>
      <c r="K22" s="345">
        <f t="shared" si="6"/>
        <v>1509876</v>
      </c>
      <c r="L22" s="343">
        <f t="shared" si="6"/>
        <v>2017209</v>
      </c>
      <c r="M22" s="343">
        <f t="shared" si="6"/>
        <v>266040</v>
      </c>
      <c r="N22" s="345">
        <f t="shared" si="6"/>
        <v>3793125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6565281</v>
      </c>
      <c r="X22" s="343">
        <f t="shared" si="6"/>
        <v>5063000</v>
      </c>
      <c r="Y22" s="345">
        <f t="shared" si="6"/>
        <v>1502281</v>
      </c>
      <c r="Z22" s="336">
        <f>+IF(X22&lt;&gt;0,+(Y22/X22)*100,0)</f>
        <v>29.67175587596287</v>
      </c>
      <c r="AA22" s="350">
        <f>SUM(AA23:AA32)</f>
        <v>10126000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4126000</v>
      </c>
      <c r="F24" s="59">
        <v>4126000</v>
      </c>
      <c r="G24" s="59"/>
      <c r="H24" s="60">
        <v>215685</v>
      </c>
      <c r="I24" s="60">
        <v>1565547</v>
      </c>
      <c r="J24" s="59">
        <v>1781232</v>
      </c>
      <c r="K24" s="59">
        <v>1509876</v>
      </c>
      <c r="L24" s="60">
        <v>622130</v>
      </c>
      <c r="M24" s="60"/>
      <c r="N24" s="59">
        <v>2132006</v>
      </c>
      <c r="O24" s="59"/>
      <c r="P24" s="60"/>
      <c r="Q24" s="60"/>
      <c r="R24" s="59"/>
      <c r="S24" s="59"/>
      <c r="T24" s="60"/>
      <c r="U24" s="60"/>
      <c r="V24" s="59"/>
      <c r="W24" s="59">
        <v>3913238</v>
      </c>
      <c r="X24" s="60">
        <v>2063000</v>
      </c>
      <c r="Y24" s="59">
        <v>1850238</v>
      </c>
      <c r="Z24" s="61">
        <v>89.69</v>
      </c>
      <c r="AA24" s="62">
        <v>4126000</v>
      </c>
    </row>
    <row r="25" spans="1:27" ht="12.75">
      <c r="A25" s="361" t="s">
        <v>240</v>
      </c>
      <c r="B25" s="142"/>
      <c r="C25" s="60"/>
      <c r="D25" s="340"/>
      <c r="E25" s="60">
        <v>6000000</v>
      </c>
      <c r="F25" s="59">
        <v>6000000</v>
      </c>
      <c r="G25" s="59"/>
      <c r="H25" s="60">
        <v>227609</v>
      </c>
      <c r="I25" s="60">
        <v>763315</v>
      </c>
      <c r="J25" s="59">
        <v>990924</v>
      </c>
      <c r="K25" s="59"/>
      <c r="L25" s="60">
        <v>1310527</v>
      </c>
      <c r="M25" s="60">
        <v>203126</v>
      </c>
      <c r="N25" s="59">
        <v>1513653</v>
      </c>
      <c r="O25" s="59"/>
      <c r="P25" s="60"/>
      <c r="Q25" s="60"/>
      <c r="R25" s="59"/>
      <c r="S25" s="59"/>
      <c r="T25" s="60"/>
      <c r="U25" s="60"/>
      <c r="V25" s="59"/>
      <c r="W25" s="59">
        <v>2504577</v>
      </c>
      <c r="X25" s="60">
        <v>3000000</v>
      </c>
      <c r="Y25" s="59">
        <v>-495423</v>
      </c>
      <c r="Z25" s="61">
        <v>-16.51</v>
      </c>
      <c r="AA25" s="62">
        <v>6000000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>
        <v>84552</v>
      </c>
      <c r="M32" s="60">
        <v>62914</v>
      </c>
      <c r="N32" s="59">
        <v>147466</v>
      </c>
      <c r="O32" s="59"/>
      <c r="P32" s="60"/>
      <c r="Q32" s="60"/>
      <c r="R32" s="59"/>
      <c r="S32" s="59"/>
      <c r="T32" s="60"/>
      <c r="U32" s="60"/>
      <c r="V32" s="59"/>
      <c r="W32" s="59">
        <v>147466</v>
      </c>
      <c r="X32" s="60"/>
      <c r="Y32" s="59">
        <v>147466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2240000</v>
      </c>
      <c r="F40" s="345">
        <f t="shared" si="9"/>
        <v>2240000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1120000</v>
      </c>
      <c r="Y40" s="345">
        <f t="shared" si="9"/>
        <v>-1120000</v>
      </c>
      <c r="Z40" s="336">
        <f>+IF(X40&lt;&gt;0,+(Y40/X40)*100,0)</f>
        <v>-100</v>
      </c>
      <c r="AA40" s="350">
        <f>SUM(AA41:AA49)</f>
        <v>2240000</v>
      </c>
    </row>
    <row r="41" spans="1:27" ht="12.75">
      <c r="A41" s="361" t="s">
        <v>249</v>
      </c>
      <c r="B41" s="142"/>
      <c r="C41" s="362"/>
      <c r="D41" s="363"/>
      <c r="E41" s="362">
        <v>2000000</v>
      </c>
      <c r="F41" s="364">
        <v>2000000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1000000</v>
      </c>
      <c r="Y41" s="364">
        <v>-1000000</v>
      </c>
      <c r="Z41" s="365">
        <v>-100</v>
      </c>
      <c r="AA41" s="366">
        <v>2000000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240000</v>
      </c>
      <c r="F44" s="53">
        <v>240000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120000</v>
      </c>
      <c r="Y44" s="53">
        <v>-120000</v>
      </c>
      <c r="Z44" s="94">
        <v>-100</v>
      </c>
      <c r="AA44" s="95">
        <v>240000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49823869</v>
      </c>
      <c r="D60" s="346">
        <f t="shared" si="14"/>
        <v>0</v>
      </c>
      <c r="E60" s="219">
        <f t="shared" si="14"/>
        <v>32039900</v>
      </c>
      <c r="F60" s="264">
        <f t="shared" si="14"/>
        <v>32039900</v>
      </c>
      <c r="G60" s="264">
        <f t="shared" si="14"/>
        <v>0</v>
      </c>
      <c r="H60" s="219">
        <f t="shared" si="14"/>
        <v>2183011</v>
      </c>
      <c r="I60" s="219">
        <f t="shared" si="14"/>
        <v>7379932</v>
      </c>
      <c r="J60" s="264">
        <f t="shared" si="14"/>
        <v>9562943</v>
      </c>
      <c r="K60" s="264">
        <f t="shared" si="14"/>
        <v>5331568</v>
      </c>
      <c r="L60" s="219">
        <f t="shared" si="14"/>
        <v>3464727</v>
      </c>
      <c r="M60" s="219">
        <f t="shared" si="14"/>
        <v>5595535</v>
      </c>
      <c r="N60" s="264">
        <f t="shared" si="14"/>
        <v>14391830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23954773</v>
      </c>
      <c r="X60" s="219">
        <f t="shared" si="14"/>
        <v>16019950</v>
      </c>
      <c r="Y60" s="264">
        <f t="shared" si="14"/>
        <v>7934823</v>
      </c>
      <c r="Z60" s="337">
        <f>+IF(X60&lt;&gt;0,+(Y60/X60)*100,0)</f>
        <v>49.53088492785558</v>
      </c>
      <c r="AA60" s="232">
        <f>+AA57+AA54+AA51+AA40+AA37+AA34+AA22+AA5</f>
        <v>32039900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9374000</v>
      </c>
      <c r="F22" s="345">
        <f t="shared" si="6"/>
        <v>9374000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4687000</v>
      </c>
      <c r="Y22" s="345">
        <f t="shared" si="6"/>
        <v>-4687000</v>
      </c>
      <c r="Z22" s="336">
        <f>+IF(X22&lt;&gt;0,+(Y22/X22)*100,0)</f>
        <v>-100</v>
      </c>
      <c r="AA22" s="350">
        <f>SUM(AA23:AA32)</f>
        <v>9374000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9374000</v>
      </c>
      <c r="F24" s="59">
        <v>9374000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4687000</v>
      </c>
      <c r="Y24" s="59">
        <v>-4687000</v>
      </c>
      <c r="Z24" s="61">
        <v>-100</v>
      </c>
      <c r="AA24" s="62">
        <v>9374000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9374000</v>
      </c>
      <c r="F60" s="264">
        <f t="shared" si="14"/>
        <v>9374000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4687000</v>
      </c>
      <c r="Y60" s="264">
        <f t="shared" si="14"/>
        <v>-4687000</v>
      </c>
      <c r="Z60" s="337">
        <f>+IF(X60&lt;&gt;0,+(Y60/X60)*100,0)</f>
        <v>-100</v>
      </c>
      <c r="AA60" s="232">
        <f>+AA57+AA54+AA51+AA40+AA37+AA34+AA22+AA5</f>
        <v>9374000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2019-02-01T06:18:51Z</dcterms:created>
  <dcterms:modified xsi:type="dcterms:W3CDTF">2019-02-01T06:18:55Z</dcterms:modified>
  <cp:category/>
  <cp:version/>
  <cp:contentType/>
  <cp:contentStatus/>
</cp:coreProperties>
</file>