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<sst xmlns="http://schemas.openxmlformats.org/spreadsheetml/2006/main" count="859" uniqueCount="304">
  <si>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uPhongolo(KZN262)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</si>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</sst>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29964831</v>
      </c>
      <c r="C5" s="19">
        <v>0</v>
      </c>
      <c r="D5" s="59">
        <v>36825939</v>
      </c>
      <c r="E5" s="60">
        <v>36825939</v>
      </c>
      <c r="F5" s="60">
        <v>2216937</v>
      </c>
      <c r="G5" s="60">
        <v>188</v>
      </c>
      <c r="H5" s="60">
        <v>3816644</v>
      </c>
      <c r="I5" s="60">
        <v>6033769</v>
      </c>
      <c r="J5" s="60">
        <v>3694053</v>
      </c>
      <c r="K5" s="60">
        <v>0</v>
      </c>
      <c r="L5" s="60">
        <v>0</v>
      </c>
      <c r="M5" s="60">
        <v>3694053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9727822</v>
      </c>
      <c r="W5" s="60">
        <v>14399448</v>
      </c>
      <c r="X5" s="60">
        <v>-4671626</v>
      </c>
      <c r="Y5" s="61">
        <v>-32.44</v>
      </c>
      <c r="Z5" s="62">
        <v>36825939</v>
      </c>
    </row>
    <row r="6" spans="1:26" ht="12.75">
      <c r="A6" s="58" t="s">
        <v>32</v>
      </c>
      <c r="B6" s="19">
        <v>47558522</v>
      </c>
      <c r="C6" s="19">
        <v>0</v>
      </c>
      <c r="D6" s="59">
        <v>47908657</v>
      </c>
      <c r="E6" s="60">
        <v>47908657</v>
      </c>
      <c r="F6" s="60">
        <v>4202627</v>
      </c>
      <c r="G6" s="60">
        <v>3887620</v>
      </c>
      <c r="H6" s="60">
        <v>3879875</v>
      </c>
      <c r="I6" s="60">
        <v>11970122</v>
      </c>
      <c r="J6" s="60">
        <v>4175121</v>
      </c>
      <c r="K6" s="60">
        <v>0</v>
      </c>
      <c r="L6" s="60">
        <v>0</v>
      </c>
      <c r="M6" s="60">
        <v>4175121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16145243</v>
      </c>
      <c r="W6" s="60">
        <v>23684892</v>
      </c>
      <c r="X6" s="60">
        <v>-7539649</v>
      </c>
      <c r="Y6" s="61">
        <v>-31.83</v>
      </c>
      <c r="Z6" s="62">
        <v>47908657</v>
      </c>
    </row>
    <row r="7" spans="1:26" ht="12.75">
      <c r="A7" s="58" t="s">
        <v>33</v>
      </c>
      <c r="B7" s="19">
        <v>45097</v>
      </c>
      <c r="C7" s="19">
        <v>0</v>
      </c>
      <c r="D7" s="59">
        <v>1548583</v>
      </c>
      <c r="E7" s="60">
        <v>1548583</v>
      </c>
      <c r="F7" s="60">
        <v>0</v>
      </c>
      <c r="G7" s="60">
        <v>102786</v>
      </c>
      <c r="H7" s="60">
        <v>355415</v>
      </c>
      <c r="I7" s="60">
        <v>458201</v>
      </c>
      <c r="J7" s="60">
        <v>56187</v>
      </c>
      <c r="K7" s="60">
        <v>0</v>
      </c>
      <c r="L7" s="60">
        <v>0</v>
      </c>
      <c r="M7" s="60">
        <v>56187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514388</v>
      </c>
      <c r="W7" s="60">
        <v>774294</v>
      </c>
      <c r="X7" s="60">
        <v>-259906</v>
      </c>
      <c r="Y7" s="61">
        <v>-33.57</v>
      </c>
      <c r="Z7" s="62">
        <v>1548583</v>
      </c>
    </row>
    <row r="8" spans="1:26" ht="12.75">
      <c r="A8" s="58" t="s">
        <v>34</v>
      </c>
      <c r="B8" s="19">
        <v>1658719</v>
      </c>
      <c r="C8" s="19">
        <v>0</v>
      </c>
      <c r="D8" s="59">
        <v>128282699</v>
      </c>
      <c r="E8" s="60">
        <v>128282699</v>
      </c>
      <c r="F8" s="60">
        <v>49888000</v>
      </c>
      <c r="G8" s="60">
        <v>263794</v>
      </c>
      <c r="H8" s="60">
        <v>1248356</v>
      </c>
      <c r="I8" s="60">
        <v>51400150</v>
      </c>
      <c r="J8" s="60">
        <v>945245</v>
      </c>
      <c r="K8" s="60">
        <v>0</v>
      </c>
      <c r="L8" s="60">
        <v>0</v>
      </c>
      <c r="M8" s="60">
        <v>945245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52345395</v>
      </c>
      <c r="W8" s="60">
        <v>84716490</v>
      </c>
      <c r="X8" s="60">
        <v>-32371095</v>
      </c>
      <c r="Y8" s="61">
        <v>-38.21</v>
      </c>
      <c r="Z8" s="62">
        <v>128282699</v>
      </c>
    </row>
    <row r="9" spans="1:26" ht="12.75">
      <c r="A9" s="58" t="s">
        <v>35</v>
      </c>
      <c r="B9" s="19">
        <v>1686503</v>
      </c>
      <c r="C9" s="19">
        <v>0</v>
      </c>
      <c r="D9" s="59">
        <v>12725442</v>
      </c>
      <c r="E9" s="60">
        <v>12725442</v>
      </c>
      <c r="F9" s="60">
        <v>256243</v>
      </c>
      <c r="G9" s="60">
        <v>1154095</v>
      </c>
      <c r="H9" s="60">
        <v>1230657</v>
      </c>
      <c r="I9" s="60">
        <v>2640995</v>
      </c>
      <c r="J9" s="60">
        <v>1119492</v>
      </c>
      <c r="K9" s="60">
        <v>0</v>
      </c>
      <c r="L9" s="60">
        <v>0</v>
      </c>
      <c r="M9" s="60">
        <v>1119492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3760487</v>
      </c>
      <c r="W9" s="60">
        <v>6503022</v>
      </c>
      <c r="X9" s="60">
        <v>-2742535</v>
      </c>
      <c r="Y9" s="61">
        <v>-42.17</v>
      </c>
      <c r="Z9" s="62">
        <v>12725442</v>
      </c>
    </row>
    <row r="10" spans="1:26" ht="22.5">
      <c r="A10" s="63" t="s">
        <v>279</v>
      </c>
      <c r="B10" s="64">
        <f>SUM(B5:B9)</f>
        <v>80913672</v>
      </c>
      <c r="C10" s="64">
        <f>SUM(C5:C9)</f>
        <v>0</v>
      </c>
      <c r="D10" s="65">
        <f aca="true" t="shared" si="0" ref="D10:Z10">SUM(D5:D9)</f>
        <v>227291320</v>
      </c>
      <c r="E10" s="66">
        <f t="shared" si="0"/>
        <v>227291320</v>
      </c>
      <c r="F10" s="66">
        <f t="shared" si="0"/>
        <v>56563807</v>
      </c>
      <c r="G10" s="66">
        <f t="shared" si="0"/>
        <v>5408483</v>
      </c>
      <c r="H10" s="66">
        <f t="shared" si="0"/>
        <v>10530947</v>
      </c>
      <c r="I10" s="66">
        <f t="shared" si="0"/>
        <v>72503237</v>
      </c>
      <c r="J10" s="66">
        <f t="shared" si="0"/>
        <v>9990098</v>
      </c>
      <c r="K10" s="66">
        <f t="shared" si="0"/>
        <v>0</v>
      </c>
      <c r="L10" s="66">
        <f t="shared" si="0"/>
        <v>0</v>
      </c>
      <c r="M10" s="66">
        <f t="shared" si="0"/>
        <v>9990098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82493335</v>
      </c>
      <c r="W10" s="66">
        <f t="shared" si="0"/>
        <v>130078146</v>
      </c>
      <c r="X10" s="66">
        <f t="shared" si="0"/>
        <v>-47584811</v>
      </c>
      <c r="Y10" s="67">
        <f>+IF(W10&lt;&gt;0,(X10/W10)*100,0)</f>
        <v>-36.581710658760464</v>
      </c>
      <c r="Z10" s="68">
        <f t="shared" si="0"/>
        <v>227291320</v>
      </c>
    </row>
    <row r="11" spans="1:26" ht="12.75">
      <c r="A11" s="58" t="s">
        <v>37</v>
      </c>
      <c r="B11" s="19">
        <v>6913207</v>
      </c>
      <c r="C11" s="19">
        <v>0</v>
      </c>
      <c r="D11" s="59">
        <v>89102986</v>
      </c>
      <c r="E11" s="60">
        <v>89102986</v>
      </c>
      <c r="F11" s="60">
        <v>6133360</v>
      </c>
      <c r="G11" s="60">
        <v>6197608</v>
      </c>
      <c r="H11" s="60">
        <v>8098549</v>
      </c>
      <c r="I11" s="60">
        <v>20429517</v>
      </c>
      <c r="J11" s="60">
        <v>6598580</v>
      </c>
      <c r="K11" s="60">
        <v>0</v>
      </c>
      <c r="L11" s="60">
        <v>0</v>
      </c>
      <c r="M11" s="60">
        <v>6598580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27028097</v>
      </c>
      <c r="W11" s="60">
        <v>44551494</v>
      </c>
      <c r="X11" s="60">
        <v>-17523397</v>
      </c>
      <c r="Y11" s="61">
        <v>-39.33</v>
      </c>
      <c r="Z11" s="62">
        <v>89102986</v>
      </c>
    </row>
    <row r="12" spans="1:26" ht="12.75">
      <c r="A12" s="58" t="s">
        <v>38</v>
      </c>
      <c r="B12" s="19">
        <v>9371468</v>
      </c>
      <c r="C12" s="19">
        <v>0</v>
      </c>
      <c r="D12" s="59">
        <v>9863968</v>
      </c>
      <c r="E12" s="60">
        <v>9863968</v>
      </c>
      <c r="F12" s="60">
        <v>549927</v>
      </c>
      <c r="G12" s="60">
        <v>549878</v>
      </c>
      <c r="H12" s="60">
        <v>603048</v>
      </c>
      <c r="I12" s="60">
        <v>1702853</v>
      </c>
      <c r="J12" s="60">
        <v>631944</v>
      </c>
      <c r="K12" s="60">
        <v>0</v>
      </c>
      <c r="L12" s="60">
        <v>0</v>
      </c>
      <c r="M12" s="60">
        <v>631944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2334797</v>
      </c>
      <c r="W12" s="60">
        <v>4931982</v>
      </c>
      <c r="X12" s="60">
        <v>-2597185</v>
      </c>
      <c r="Y12" s="61">
        <v>-52.66</v>
      </c>
      <c r="Z12" s="62">
        <v>9863968</v>
      </c>
    </row>
    <row r="13" spans="1:26" ht="12.75">
      <c r="A13" s="58" t="s">
        <v>280</v>
      </c>
      <c r="B13" s="19">
        <v>1008381</v>
      </c>
      <c r="C13" s="19">
        <v>0</v>
      </c>
      <c r="D13" s="59">
        <v>12741900</v>
      </c>
      <c r="E13" s="60">
        <v>12741900</v>
      </c>
      <c r="F13" s="60">
        <v>0</v>
      </c>
      <c r="G13" s="60">
        <v>0</v>
      </c>
      <c r="H13" s="60">
        <v>3185475</v>
      </c>
      <c r="I13" s="60">
        <v>3185475</v>
      </c>
      <c r="J13" s="60">
        <v>1061825</v>
      </c>
      <c r="K13" s="60">
        <v>0</v>
      </c>
      <c r="L13" s="60">
        <v>0</v>
      </c>
      <c r="M13" s="60">
        <v>1061825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4247300</v>
      </c>
      <c r="W13" s="60">
        <v>6370950</v>
      </c>
      <c r="X13" s="60">
        <v>-2123650</v>
      </c>
      <c r="Y13" s="61">
        <v>-33.33</v>
      </c>
      <c r="Z13" s="62">
        <v>12741900</v>
      </c>
    </row>
    <row r="14" spans="1:26" ht="12.75">
      <c r="A14" s="58" t="s">
        <v>40</v>
      </c>
      <c r="B14" s="19">
        <v>215186</v>
      </c>
      <c r="C14" s="19">
        <v>0</v>
      </c>
      <c r="D14" s="59">
        <v>2660261</v>
      </c>
      <c r="E14" s="60">
        <v>2660261</v>
      </c>
      <c r="F14" s="60">
        <v>137096</v>
      </c>
      <c r="G14" s="60">
        <v>137096</v>
      </c>
      <c r="H14" s="60">
        <v>233937</v>
      </c>
      <c r="I14" s="60">
        <v>508129</v>
      </c>
      <c r="J14" s="60">
        <v>70714</v>
      </c>
      <c r="K14" s="60">
        <v>0</v>
      </c>
      <c r="L14" s="60">
        <v>0</v>
      </c>
      <c r="M14" s="60">
        <v>70714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578843</v>
      </c>
      <c r="W14" s="60">
        <v>1179534</v>
      </c>
      <c r="X14" s="60">
        <v>-600691</v>
      </c>
      <c r="Y14" s="61">
        <v>-50.93</v>
      </c>
      <c r="Z14" s="62">
        <v>2660261</v>
      </c>
    </row>
    <row r="15" spans="1:26" ht="12.75">
      <c r="A15" s="58" t="s">
        <v>41</v>
      </c>
      <c r="B15" s="19">
        <v>2855347</v>
      </c>
      <c r="C15" s="19">
        <v>0</v>
      </c>
      <c r="D15" s="59">
        <v>41742404</v>
      </c>
      <c r="E15" s="60">
        <v>41742404</v>
      </c>
      <c r="F15" s="60">
        <v>186637</v>
      </c>
      <c r="G15" s="60">
        <v>3080533</v>
      </c>
      <c r="H15" s="60">
        <v>51314</v>
      </c>
      <c r="I15" s="60">
        <v>3318484</v>
      </c>
      <c r="J15" s="60">
        <v>7832224</v>
      </c>
      <c r="K15" s="60">
        <v>0</v>
      </c>
      <c r="L15" s="60">
        <v>0</v>
      </c>
      <c r="M15" s="60">
        <v>7832224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11150708</v>
      </c>
      <c r="W15" s="60">
        <v>20871198</v>
      </c>
      <c r="X15" s="60">
        <v>-9720490</v>
      </c>
      <c r="Y15" s="61">
        <v>-46.57</v>
      </c>
      <c r="Z15" s="62">
        <v>41742404</v>
      </c>
    </row>
    <row r="16" spans="1:26" ht="12.75">
      <c r="A16" s="69" t="s">
        <v>42</v>
      </c>
      <c r="B16" s="19">
        <v>0</v>
      </c>
      <c r="C16" s="19">
        <v>0</v>
      </c>
      <c r="D16" s="59">
        <v>2543659</v>
      </c>
      <c r="E16" s="60">
        <v>2543659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2543659</v>
      </c>
    </row>
    <row r="17" spans="1:26" ht="12.75">
      <c r="A17" s="58" t="s">
        <v>43</v>
      </c>
      <c r="B17" s="19">
        <v>14407061</v>
      </c>
      <c r="C17" s="19">
        <v>0</v>
      </c>
      <c r="D17" s="59">
        <v>105256510</v>
      </c>
      <c r="E17" s="60">
        <v>105256510</v>
      </c>
      <c r="F17" s="60">
        <v>3358804</v>
      </c>
      <c r="G17" s="60">
        <v>5564608</v>
      </c>
      <c r="H17" s="60">
        <v>14570878</v>
      </c>
      <c r="I17" s="60">
        <v>23494290</v>
      </c>
      <c r="J17" s="60">
        <v>7873360</v>
      </c>
      <c r="K17" s="60">
        <v>0</v>
      </c>
      <c r="L17" s="60">
        <v>0</v>
      </c>
      <c r="M17" s="60">
        <v>7873360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31367650</v>
      </c>
      <c r="W17" s="60">
        <v>46618626</v>
      </c>
      <c r="X17" s="60">
        <v>-15250976</v>
      </c>
      <c r="Y17" s="61">
        <v>-32.71</v>
      </c>
      <c r="Z17" s="62">
        <v>105256510</v>
      </c>
    </row>
    <row r="18" spans="1:26" ht="12.75">
      <c r="A18" s="70" t="s">
        <v>44</v>
      </c>
      <c r="B18" s="71">
        <f>SUM(B11:B17)</f>
        <v>34770650</v>
      </c>
      <c r="C18" s="71">
        <f>SUM(C11:C17)</f>
        <v>0</v>
      </c>
      <c r="D18" s="72">
        <f aca="true" t="shared" si="1" ref="D18:Z18">SUM(D11:D17)</f>
        <v>263911688</v>
      </c>
      <c r="E18" s="73">
        <f t="shared" si="1"/>
        <v>263911688</v>
      </c>
      <c r="F18" s="73">
        <f t="shared" si="1"/>
        <v>10365824</v>
      </c>
      <c r="G18" s="73">
        <f t="shared" si="1"/>
        <v>15529723</v>
      </c>
      <c r="H18" s="73">
        <f t="shared" si="1"/>
        <v>26743201</v>
      </c>
      <c r="I18" s="73">
        <f t="shared" si="1"/>
        <v>52638748</v>
      </c>
      <c r="J18" s="73">
        <f t="shared" si="1"/>
        <v>24068647</v>
      </c>
      <c r="K18" s="73">
        <f t="shared" si="1"/>
        <v>0</v>
      </c>
      <c r="L18" s="73">
        <f t="shared" si="1"/>
        <v>0</v>
      </c>
      <c r="M18" s="73">
        <f t="shared" si="1"/>
        <v>24068647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76707395</v>
      </c>
      <c r="W18" s="73">
        <f t="shared" si="1"/>
        <v>124523784</v>
      </c>
      <c r="X18" s="73">
        <f t="shared" si="1"/>
        <v>-47816389</v>
      </c>
      <c r="Y18" s="67">
        <f>+IF(W18&lt;&gt;0,(X18/W18)*100,0)</f>
        <v>-38.399402478806785</v>
      </c>
      <c r="Z18" s="74">
        <f t="shared" si="1"/>
        <v>263911688</v>
      </c>
    </row>
    <row r="19" spans="1:26" ht="12.75">
      <c r="A19" s="70" t="s">
        <v>45</v>
      </c>
      <c r="B19" s="75">
        <f>+B10-B18</f>
        <v>46143022</v>
      </c>
      <c r="C19" s="75">
        <f>+C10-C18</f>
        <v>0</v>
      </c>
      <c r="D19" s="76">
        <f aca="true" t="shared" si="2" ref="D19:Z19">+D10-D18</f>
        <v>-36620368</v>
      </c>
      <c r="E19" s="77">
        <f t="shared" si="2"/>
        <v>-36620368</v>
      </c>
      <c r="F19" s="77">
        <f t="shared" si="2"/>
        <v>46197983</v>
      </c>
      <c r="G19" s="77">
        <f t="shared" si="2"/>
        <v>-10121240</v>
      </c>
      <c r="H19" s="77">
        <f t="shared" si="2"/>
        <v>-16212254</v>
      </c>
      <c r="I19" s="77">
        <f t="shared" si="2"/>
        <v>19864489</v>
      </c>
      <c r="J19" s="77">
        <f t="shared" si="2"/>
        <v>-14078549</v>
      </c>
      <c r="K19" s="77">
        <f t="shared" si="2"/>
        <v>0</v>
      </c>
      <c r="L19" s="77">
        <f t="shared" si="2"/>
        <v>0</v>
      </c>
      <c r="M19" s="77">
        <f t="shared" si="2"/>
        <v>-14078549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5785940</v>
      </c>
      <c r="W19" s="77">
        <f>IF(E10=E18,0,W10-W18)</f>
        <v>5554362</v>
      </c>
      <c r="X19" s="77">
        <f t="shared" si="2"/>
        <v>231578</v>
      </c>
      <c r="Y19" s="78">
        <f>+IF(W19&lt;&gt;0,(X19/W19)*100,0)</f>
        <v>4.169299732354499</v>
      </c>
      <c r="Z19" s="79">
        <f t="shared" si="2"/>
        <v>-36620368</v>
      </c>
    </row>
    <row r="20" spans="1:26" ht="12.75">
      <c r="A20" s="58" t="s">
        <v>46</v>
      </c>
      <c r="B20" s="19">
        <v>3000559</v>
      </c>
      <c r="C20" s="19">
        <v>0</v>
      </c>
      <c r="D20" s="59">
        <v>34904300</v>
      </c>
      <c r="E20" s="60">
        <v>34904300</v>
      </c>
      <c r="F20" s="60">
        <v>0</v>
      </c>
      <c r="G20" s="60">
        <v>0</v>
      </c>
      <c r="H20" s="60">
        <v>6579104</v>
      </c>
      <c r="I20" s="60">
        <v>6579104</v>
      </c>
      <c r="J20" s="60">
        <v>2467629</v>
      </c>
      <c r="K20" s="60">
        <v>0</v>
      </c>
      <c r="L20" s="60">
        <v>0</v>
      </c>
      <c r="M20" s="60">
        <v>2467629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9046733</v>
      </c>
      <c r="W20" s="60">
        <v>19497880</v>
      </c>
      <c r="X20" s="60">
        <v>-10451147</v>
      </c>
      <c r="Y20" s="61">
        <v>-53.6</v>
      </c>
      <c r="Z20" s="62">
        <v>34904300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49143581</v>
      </c>
      <c r="C22" s="86">
        <f>SUM(C19:C21)</f>
        <v>0</v>
      </c>
      <c r="D22" s="87">
        <f aca="true" t="shared" si="3" ref="D22:Z22">SUM(D19:D21)</f>
        <v>-1716068</v>
      </c>
      <c r="E22" s="88">
        <f t="shared" si="3"/>
        <v>-1716068</v>
      </c>
      <c r="F22" s="88">
        <f t="shared" si="3"/>
        <v>46197983</v>
      </c>
      <c r="G22" s="88">
        <f t="shared" si="3"/>
        <v>-10121240</v>
      </c>
      <c r="H22" s="88">
        <f t="shared" si="3"/>
        <v>-9633150</v>
      </c>
      <c r="I22" s="88">
        <f t="shared" si="3"/>
        <v>26443593</v>
      </c>
      <c r="J22" s="88">
        <f t="shared" si="3"/>
        <v>-11610920</v>
      </c>
      <c r="K22" s="88">
        <f t="shared" si="3"/>
        <v>0</v>
      </c>
      <c r="L22" s="88">
        <f t="shared" si="3"/>
        <v>0</v>
      </c>
      <c r="M22" s="88">
        <f t="shared" si="3"/>
        <v>-11610920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14832673</v>
      </c>
      <c r="W22" s="88">
        <f t="shared" si="3"/>
        <v>25052242</v>
      </c>
      <c r="X22" s="88">
        <f t="shared" si="3"/>
        <v>-10219569</v>
      </c>
      <c r="Y22" s="89">
        <f>+IF(W22&lt;&gt;0,(X22/W22)*100,0)</f>
        <v>-40.793031617689145</v>
      </c>
      <c r="Z22" s="90">
        <f t="shared" si="3"/>
        <v>-1716068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49143581</v>
      </c>
      <c r="C24" s="75">
        <f>SUM(C22:C23)</f>
        <v>0</v>
      </c>
      <c r="D24" s="76">
        <f aca="true" t="shared" si="4" ref="D24:Z24">SUM(D22:D23)</f>
        <v>-1716068</v>
      </c>
      <c r="E24" s="77">
        <f t="shared" si="4"/>
        <v>-1716068</v>
      </c>
      <c r="F24" s="77">
        <f t="shared" si="4"/>
        <v>46197983</v>
      </c>
      <c r="G24" s="77">
        <f t="shared" si="4"/>
        <v>-10121240</v>
      </c>
      <c r="H24" s="77">
        <f t="shared" si="4"/>
        <v>-9633150</v>
      </c>
      <c r="I24" s="77">
        <f t="shared" si="4"/>
        <v>26443593</v>
      </c>
      <c r="J24" s="77">
        <f t="shared" si="4"/>
        <v>-11610920</v>
      </c>
      <c r="K24" s="77">
        <f t="shared" si="4"/>
        <v>0</v>
      </c>
      <c r="L24" s="77">
        <f t="shared" si="4"/>
        <v>0</v>
      </c>
      <c r="M24" s="77">
        <f t="shared" si="4"/>
        <v>-11610920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14832673</v>
      </c>
      <c r="W24" s="77">
        <f t="shared" si="4"/>
        <v>25052242</v>
      </c>
      <c r="X24" s="77">
        <f t="shared" si="4"/>
        <v>-10219569</v>
      </c>
      <c r="Y24" s="78">
        <f>+IF(W24&lt;&gt;0,(X24/W24)*100,0)</f>
        <v>-40.793031617689145</v>
      </c>
      <c r="Z24" s="79">
        <f t="shared" si="4"/>
        <v>-1716068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47084079</v>
      </c>
      <c r="C27" s="22">
        <v>0</v>
      </c>
      <c r="D27" s="99">
        <v>67471200</v>
      </c>
      <c r="E27" s="100">
        <v>67471200</v>
      </c>
      <c r="F27" s="100">
        <v>2156853</v>
      </c>
      <c r="G27" s="100">
        <v>2777795</v>
      </c>
      <c r="H27" s="100">
        <v>0</v>
      </c>
      <c r="I27" s="100">
        <v>4934648</v>
      </c>
      <c r="J27" s="100">
        <v>3153628</v>
      </c>
      <c r="K27" s="100">
        <v>0</v>
      </c>
      <c r="L27" s="100">
        <v>4526498</v>
      </c>
      <c r="M27" s="100">
        <v>7680126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12614774</v>
      </c>
      <c r="W27" s="100">
        <v>33735600</v>
      </c>
      <c r="X27" s="100">
        <v>-21120826</v>
      </c>
      <c r="Y27" s="101">
        <v>-62.61</v>
      </c>
      <c r="Z27" s="102">
        <v>67471200</v>
      </c>
    </row>
    <row r="28" spans="1:26" ht="12.75">
      <c r="A28" s="103" t="s">
        <v>46</v>
      </c>
      <c r="B28" s="19">
        <v>47084079</v>
      </c>
      <c r="C28" s="19">
        <v>0</v>
      </c>
      <c r="D28" s="59">
        <v>34904300</v>
      </c>
      <c r="E28" s="60">
        <v>34904300</v>
      </c>
      <c r="F28" s="60">
        <v>2156853</v>
      </c>
      <c r="G28" s="60">
        <v>2777795</v>
      </c>
      <c r="H28" s="60">
        <v>0</v>
      </c>
      <c r="I28" s="60">
        <v>4934648</v>
      </c>
      <c r="J28" s="60">
        <v>3153628</v>
      </c>
      <c r="K28" s="60">
        <v>0</v>
      </c>
      <c r="L28" s="60">
        <v>4480423</v>
      </c>
      <c r="M28" s="60">
        <v>7634051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12568699</v>
      </c>
      <c r="W28" s="60">
        <v>17452150</v>
      </c>
      <c r="X28" s="60">
        <v>-4883451</v>
      </c>
      <c r="Y28" s="61">
        <v>-27.98</v>
      </c>
      <c r="Z28" s="62">
        <v>34904300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24600000</v>
      </c>
      <c r="E30" s="60">
        <v>24600000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12300000</v>
      </c>
      <c r="X30" s="60">
        <v>-12300000</v>
      </c>
      <c r="Y30" s="61">
        <v>-100</v>
      </c>
      <c r="Z30" s="62">
        <v>24600000</v>
      </c>
    </row>
    <row r="31" spans="1:26" ht="12.75">
      <c r="A31" s="58" t="s">
        <v>53</v>
      </c>
      <c r="B31" s="19">
        <v>0</v>
      </c>
      <c r="C31" s="19">
        <v>0</v>
      </c>
      <c r="D31" s="59">
        <v>7966900</v>
      </c>
      <c r="E31" s="60">
        <v>7966900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46075</v>
      </c>
      <c r="M31" s="60">
        <v>46075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46075</v>
      </c>
      <c r="W31" s="60">
        <v>3983450</v>
      </c>
      <c r="X31" s="60">
        <v>-3937375</v>
      </c>
      <c r="Y31" s="61">
        <v>-98.84</v>
      </c>
      <c r="Z31" s="62">
        <v>7966900</v>
      </c>
    </row>
    <row r="32" spans="1:26" ht="12.75">
      <c r="A32" s="70" t="s">
        <v>54</v>
      </c>
      <c r="B32" s="22">
        <f>SUM(B28:B31)</f>
        <v>47084079</v>
      </c>
      <c r="C32" s="22">
        <f>SUM(C28:C31)</f>
        <v>0</v>
      </c>
      <c r="D32" s="99">
        <f aca="true" t="shared" si="5" ref="D32:Z32">SUM(D28:D31)</f>
        <v>67471200</v>
      </c>
      <c r="E32" s="100">
        <f t="shared" si="5"/>
        <v>67471200</v>
      </c>
      <c r="F32" s="100">
        <f t="shared" si="5"/>
        <v>2156853</v>
      </c>
      <c r="G32" s="100">
        <f t="shared" si="5"/>
        <v>2777795</v>
      </c>
      <c r="H32" s="100">
        <f t="shared" si="5"/>
        <v>0</v>
      </c>
      <c r="I32" s="100">
        <f t="shared" si="5"/>
        <v>4934648</v>
      </c>
      <c r="J32" s="100">
        <f t="shared" si="5"/>
        <v>3153628</v>
      </c>
      <c r="K32" s="100">
        <f t="shared" si="5"/>
        <v>0</v>
      </c>
      <c r="L32" s="100">
        <f t="shared" si="5"/>
        <v>4526498</v>
      </c>
      <c r="M32" s="100">
        <f t="shared" si="5"/>
        <v>7680126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12614774</v>
      </c>
      <c r="W32" s="100">
        <f t="shared" si="5"/>
        <v>33735600</v>
      </c>
      <c r="X32" s="100">
        <f t="shared" si="5"/>
        <v>-21120826</v>
      </c>
      <c r="Y32" s="101">
        <f>+IF(W32&lt;&gt;0,(X32/W32)*100,0)</f>
        <v>-62.60693747850935</v>
      </c>
      <c r="Z32" s="102">
        <f t="shared" si="5"/>
        <v>67471200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86538695</v>
      </c>
      <c r="C35" s="19">
        <v>0</v>
      </c>
      <c r="D35" s="59">
        <v>73751411</v>
      </c>
      <c r="E35" s="60">
        <v>73751411</v>
      </c>
      <c r="F35" s="60">
        <v>137465993</v>
      </c>
      <c r="G35" s="60">
        <v>113718104</v>
      </c>
      <c r="H35" s="60">
        <v>113718104</v>
      </c>
      <c r="I35" s="60">
        <v>113718104</v>
      </c>
      <c r="J35" s="60">
        <v>113718104</v>
      </c>
      <c r="K35" s="60">
        <v>85266230</v>
      </c>
      <c r="L35" s="60">
        <v>124080861</v>
      </c>
      <c r="M35" s="60">
        <v>124080861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124080861</v>
      </c>
      <c r="W35" s="60">
        <v>36875706</v>
      </c>
      <c r="X35" s="60">
        <v>87205155</v>
      </c>
      <c r="Y35" s="61">
        <v>236.48</v>
      </c>
      <c r="Z35" s="62">
        <v>73751411</v>
      </c>
    </row>
    <row r="36" spans="1:26" ht="12.75">
      <c r="A36" s="58" t="s">
        <v>57</v>
      </c>
      <c r="B36" s="19">
        <v>460545694</v>
      </c>
      <c r="C36" s="19">
        <v>0</v>
      </c>
      <c r="D36" s="59">
        <v>615380202</v>
      </c>
      <c r="E36" s="60">
        <v>615380202</v>
      </c>
      <c r="F36" s="60">
        <v>473839760</v>
      </c>
      <c r="G36" s="60">
        <v>497587649</v>
      </c>
      <c r="H36" s="60">
        <v>497587649</v>
      </c>
      <c r="I36" s="60">
        <v>497587649</v>
      </c>
      <c r="J36" s="60">
        <v>497587649</v>
      </c>
      <c r="K36" s="60">
        <v>473655400</v>
      </c>
      <c r="L36" s="60">
        <v>461550002</v>
      </c>
      <c r="M36" s="60">
        <v>461550002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461550002</v>
      </c>
      <c r="W36" s="60">
        <v>307690101</v>
      </c>
      <c r="X36" s="60">
        <v>153859901</v>
      </c>
      <c r="Y36" s="61">
        <v>50</v>
      </c>
      <c r="Z36" s="62">
        <v>615380202</v>
      </c>
    </row>
    <row r="37" spans="1:26" ht="12.75">
      <c r="A37" s="58" t="s">
        <v>58</v>
      </c>
      <c r="B37" s="19">
        <v>32987559</v>
      </c>
      <c r="C37" s="19">
        <v>0</v>
      </c>
      <c r="D37" s="59">
        <v>17327306</v>
      </c>
      <c r="E37" s="60">
        <v>17327306</v>
      </c>
      <c r="F37" s="60">
        <v>45648066</v>
      </c>
      <c r="G37" s="60">
        <v>45648066</v>
      </c>
      <c r="H37" s="60">
        <v>45648066</v>
      </c>
      <c r="I37" s="60">
        <v>45648066</v>
      </c>
      <c r="J37" s="60">
        <v>45648066</v>
      </c>
      <c r="K37" s="60">
        <v>43989315</v>
      </c>
      <c r="L37" s="60">
        <v>43708080</v>
      </c>
      <c r="M37" s="60">
        <v>43708080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43708080</v>
      </c>
      <c r="W37" s="60">
        <v>8663653</v>
      </c>
      <c r="X37" s="60">
        <v>35044427</v>
      </c>
      <c r="Y37" s="61">
        <v>404.5</v>
      </c>
      <c r="Z37" s="62">
        <v>17327306</v>
      </c>
    </row>
    <row r="38" spans="1:26" ht="12.75">
      <c r="A38" s="58" t="s">
        <v>59</v>
      </c>
      <c r="B38" s="19">
        <v>14239467</v>
      </c>
      <c r="C38" s="19">
        <v>0</v>
      </c>
      <c r="D38" s="59">
        <v>13193514</v>
      </c>
      <c r="E38" s="60">
        <v>13193514</v>
      </c>
      <c r="F38" s="60">
        <v>11994194</v>
      </c>
      <c r="G38" s="60">
        <v>11994194</v>
      </c>
      <c r="H38" s="60">
        <v>11994194</v>
      </c>
      <c r="I38" s="60">
        <v>11994194</v>
      </c>
      <c r="J38" s="60">
        <v>11994194</v>
      </c>
      <c r="K38" s="60">
        <v>12921394</v>
      </c>
      <c r="L38" s="60">
        <v>12843327</v>
      </c>
      <c r="M38" s="60">
        <v>12843327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12843327</v>
      </c>
      <c r="W38" s="60">
        <v>6596757</v>
      </c>
      <c r="X38" s="60">
        <v>6246570</v>
      </c>
      <c r="Y38" s="61">
        <v>94.69</v>
      </c>
      <c r="Z38" s="62">
        <v>13193514</v>
      </c>
    </row>
    <row r="39" spans="1:26" ht="12.75">
      <c r="A39" s="58" t="s">
        <v>60</v>
      </c>
      <c r="B39" s="19">
        <v>499857363</v>
      </c>
      <c r="C39" s="19">
        <v>0</v>
      </c>
      <c r="D39" s="59">
        <v>658610793</v>
      </c>
      <c r="E39" s="60">
        <v>658610793</v>
      </c>
      <c r="F39" s="60">
        <v>553663493</v>
      </c>
      <c r="G39" s="60">
        <v>553663493</v>
      </c>
      <c r="H39" s="60">
        <v>553663493</v>
      </c>
      <c r="I39" s="60">
        <v>553663493</v>
      </c>
      <c r="J39" s="60">
        <v>553663493</v>
      </c>
      <c r="K39" s="60">
        <v>502010921</v>
      </c>
      <c r="L39" s="60">
        <v>529079456</v>
      </c>
      <c r="M39" s="60">
        <v>529079456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529079456</v>
      </c>
      <c r="W39" s="60">
        <v>329305397</v>
      </c>
      <c r="X39" s="60">
        <v>199774059</v>
      </c>
      <c r="Y39" s="61">
        <v>60.67</v>
      </c>
      <c r="Z39" s="62">
        <v>658610793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46892984</v>
      </c>
      <c r="C42" s="19">
        <v>0</v>
      </c>
      <c r="D42" s="59">
        <v>44986713</v>
      </c>
      <c r="E42" s="60">
        <v>44986713</v>
      </c>
      <c r="F42" s="60">
        <v>63279765</v>
      </c>
      <c r="G42" s="60">
        <v>-6104590</v>
      </c>
      <c r="H42" s="60">
        <v>43682378</v>
      </c>
      <c r="I42" s="60">
        <v>100857553</v>
      </c>
      <c r="J42" s="60">
        <v>-9412397</v>
      </c>
      <c r="K42" s="60">
        <v>0</v>
      </c>
      <c r="L42" s="60">
        <v>0</v>
      </c>
      <c r="M42" s="60">
        <v>-9412397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91445156</v>
      </c>
      <c r="W42" s="60">
        <v>-37768048</v>
      </c>
      <c r="X42" s="60">
        <v>129213204</v>
      </c>
      <c r="Y42" s="61">
        <v>-342.12</v>
      </c>
      <c r="Z42" s="62">
        <v>44986713</v>
      </c>
    </row>
    <row r="43" spans="1:26" ht="12.75">
      <c r="A43" s="58" t="s">
        <v>63</v>
      </c>
      <c r="B43" s="19">
        <v>-47500414</v>
      </c>
      <c r="C43" s="19">
        <v>0</v>
      </c>
      <c r="D43" s="59">
        <v>-43621200</v>
      </c>
      <c r="E43" s="60">
        <v>-43621200</v>
      </c>
      <c r="F43" s="60">
        <v>-2798259</v>
      </c>
      <c r="G43" s="60">
        <v>-2777795</v>
      </c>
      <c r="H43" s="60">
        <v>0</v>
      </c>
      <c r="I43" s="60">
        <v>-5576054</v>
      </c>
      <c r="J43" s="60">
        <v>-3153628</v>
      </c>
      <c r="K43" s="60">
        <v>0</v>
      </c>
      <c r="L43" s="60">
        <v>0</v>
      </c>
      <c r="M43" s="60">
        <v>-3153628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-8729682</v>
      </c>
      <c r="W43" s="60">
        <v>-23695646</v>
      </c>
      <c r="X43" s="60">
        <v>14965964</v>
      </c>
      <c r="Y43" s="61">
        <v>-63.16</v>
      </c>
      <c r="Z43" s="62">
        <v>-43621200</v>
      </c>
    </row>
    <row r="44" spans="1:26" ht="12.75">
      <c r="A44" s="58" t="s">
        <v>64</v>
      </c>
      <c r="B44" s="19">
        <v>-545959</v>
      </c>
      <c r="C44" s="19">
        <v>0</v>
      </c>
      <c r="D44" s="59">
        <v>1750052</v>
      </c>
      <c r="E44" s="60">
        <v>1750052</v>
      </c>
      <c r="F44" s="60">
        <v>422084</v>
      </c>
      <c r="G44" s="60">
        <v>0</v>
      </c>
      <c r="H44" s="60">
        <v>0</v>
      </c>
      <c r="I44" s="60">
        <v>422084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422084</v>
      </c>
      <c r="W44" s="60">
        <v>3375026</v>
      </c>
      <c r="X44" s="60">
        <v>-2952942</v>
      </c>
      <c r="Y44" s="61">
        <v>-87.49</v>
      </c>
      <c r="Z44" s="62">
        <v>1750052</v>
      </c>
    </row>
    <row r="45" spans="1:26" ht="12.75">
      <c r="A45" s="70" t="s">
        <v>65</v>
      </c>
      <c r="B45" s="22">
        <v>450471</v>
      </c>
      <c r="C45" s="22">
        <v>0</v>
      </c>
      <c r="D45" s="99">
        <v>4719428</v>
      </c>
      <c r="E45" s="100">
        <v>4719428</v>
      </c>
      <c r="F45" s="100">
        <v>60903590</v>
      </c>
      <c r="G45" s="100">
        <v>52021205</v>
      </c>
      <c r="H45" s="100">
        <v>95703583</v>
      </c>
      <c r="I45" s="100">
        <v>95703583</v>
      </c>
      <c r="J45" s="100">
        <v>83137558</v>
      </c>
      <c r="K45" s="100">
        <v>0</v>
      </c>
      <c r="L45" s="100">
        <v>0</v>
      </c>
      <c r="M45" s="100">
        <v>83137558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83137558</v>
      </c>
      <c r="W45" s="100">
        <v>-56484805</v>
      </c>
      <c r="X45" s="100">
        <v>139622363</v>
      </c>
      <c r="Y45" s="101">
        <v>-247.19</v>
      </c>
      <c r="Z45" s="102">
        <v>4719428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4477337</v>
      </c>
      <c r="C51" s="52">
        <v>0</v>
      </c>
      <c r="D51" s="129">
        <v>474604</v>
      </c>
      <c r="E51" s="54">
        <v>0</v>
      </c>
      <c r="F51" s="54">
        <v>0</v>
      </c>
      <c r="G51" s="54">
        <v>0</v>
      </c>
      <c r="H51" s="54">
        <v>0</v>
      </c>
      <c r="I51" s="54">
        <v>732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4952673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71.68414825387823</v>
      </c>
      <c r="C58" s="5">
        <f>IF(C67=0,0,+(C76/C67)*100)</f>
        <v>0</v>
      </c>
      <c r="D58" s="6">
        <f aca="true" t="shared" si="6" ref="D58:Z58">IF(D67=0,0,+(D76/D67)*100)</f>
        <v>87.50298433064691</v>
      </c>
      <c r="E58" s="7">
        <f t="shared" si="6"/>
        <v>87.50298433064691</v>
      </c>
      <c r="F58" s="7">
        <f t="shared" si="6"/>
        <v>80.21364175807848</v>
      </c>
      <c r="G58" s="7">
        <f t="shared" si="6"/>
        <v>132.94085793042242</v>
      </c>
      <c r="H58" s="7">
        <f t="shared" si="6"/>
        <v>80.63398254487197</v>
      </c>
      <c r="I58" s="7">
        <f t="shared" si="6"/>
        <v>93.15380769753759</v>
      </c>
      <c r="J58" s="7">
        <f t="shared" si="6"/>
        <v>99.99998847294138</v>
      </c>
      <c r="K58" s="7">
        <f t="shared" si="6"/>
        <v>0</v>
      </c>
      <c r="L58" s="7">
        <f t="shared" si="6"/>
        <v>0</v>
      </c>
      <c r="M58" s="7">
        <f t="shared" si="6"/>
        <v>99.99998847294138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95.24082742490407</v>
      </c>
      <c r="W58" s="7">
        <f t="shared" si="6"/>
        <v>89.73363248560075</v>
      </c>
      <c r="X58" s="7">
        <f t="shared" si="6"/>
        <v>0</v>
      </c>
      <c r="Y58" s="7">
        <f t="shared" si="6"/>
        <v>0</v>
      </c>
      <c r="Z58" s="8">
        <f t="shared" si="6"/>
        <v>87.50298433064691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76.24766879671418</v>
      </c>
      <c r="E59" s="10">
        <f t="shared" si="7"/>
        <v>76.24766879671418</v>
      </c>
      <c r="F59" s="10">
        <f t="shared" si="7"/>
        <v>100</v>
      </c>
      <c r="G59" s="10">
        <f t="shared" si="7"/>
        <v>0</v>
      </c>
      <c r="H59" s="10">
        <f t="shared" si="7"/>
        <v>67.85517768316993</v>
      </c>
      <c r="I59" s="10">
        <f t="shared" si="7"/>
        <v>100.15782164364231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100.09788986783326</v>
      </c>
      <c r="W59" s="10">
        <f t="shared" si="7"/>
        <v>77.99998999961664</v>
      </c>
      <c r="X59" s="10">
        <f t="shared" si="7"/>
        <v>0</v>
      </c>
      <c r="Y59" s="10">
        <f t="shared" si="7"/>
        <v>0</v>
      </c>
      <c r="Z59" s="11">
        <f t="shared" si="7"/>
        <v>76.24766879671418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94.04273636808479</v>
      </c>
      <c r="E60" s="13">
        <f t="shared" si="7"/>
        <v>94.04273636808479</v>
      </c>
      <c r="F60" s="13">
        <f t="shared" si="7"/>
        <v>66.97491830704938</v>
      </c>
      <c r="G60" s="13">
        <f t="shared" si="7"/>
        <v>108.75633420961925</v>
      </c>
      <c r="H60" s="13">
        <f t="shared" si="7"/>
        <v>108.9734334224685</v>
      </c>
      <c r="I60" s="13">
        <f t="shared" si="7"/>
        <v>94.15753657314437</v>
      </c>
      <c r="J60" s="13">
        <f t="shared" si="7"/>
        <v>100</v>
      </c>
      <c r="K60" s="13">
        <f t="shared" si="7"/>
        <v>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95.66838356040847</v>
      </c>
      <c r="W60" s="13">
        <f t="shared" si="7"/>
        <v>95.11255529474232</v>
      </c>
      <c r="X60" s="13">
        <f t="shared" si="7"/>
        <v>0</v>
      </c>
      <c r="Y60" s="13">
        <f t="shared" si="7"/>
        <v>0</v>
      </c>
      <c r="Z60" s="14">
        <f t="shared" si="7"/>
        <v>94.04273636808479</v>
      </c>
    </row>
    <row r="61" spans="1:26" ht="12.75">
      <c r="A61" s="39" t="s">
        <v>103</v>
      </c>
      <c r="B61" s="12">
        <f t="shared" si="7"/>
        <v>80.21009448770224</v>
      </c>
      <c r="C61" s="12">
        <f t="shared" si="7"/>
        <v>0</v>
      </c>
      <c r="D61" s="3">
        <f t="shared" si="7"/>
        <v>98.55858158159907</v>
      </c>
      <c r="E61" s="13">
        <f t="shared" si="7"/>
        <v>98.55858158159907</v>
      </c>
      <c r="F61" s="13">
        <f t="shared" si="7"/>
        <v>56.43465123921908</v>
      </c>
      <c r="G61" s="13">
        <f t="shared" si="7"/>
        <v>129.09156888835128</v>
      </c>
      <c r="H61" s="13">
        <f t="shared" si="7"/>
        <v>129.44843496461996</v>
      </c>
      <c r="I61" s="13">
        <f t="shared" si="7"/>
        <v>103.9913475882862</v>
      </c>
      <c r="J61" s="13">
        <f t="shared" si="7"/>
        <v>100</v>
      </c>
      <c r="K61" s="13">
        <f t="shared" si="7"/>
        <v>0</v>
      </c>
      <c r="L61" s="13">
        <f t="shared" si="7"/>
        <v>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102.93874375365957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98.55858158159907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1201.143945366932</v>
      </c>
      <c r="C64" s="12">
        <f t="shared" si="7"/>
        <v>0</v>
      </c>
      <c r="D64" s="3">
        <f t="shared" si="7"/>
        <v>77.99995210704303</v>
      </c>
      <c r="E64" s="13">
        <f t="shared" si="7"/>
        <v>77.99995210704303</v>
      </c>
      <c r="F64" s="13">
        <f t="shared" si="7"/>
        <v>100</v>
      </c>
      <c r="G64" s="13">
        <f t="shared" si="7"/>
        <v>39.93429562906917</v>
      </c>
      <c r="H64" s="13">
        <f t="shared" si="7"/>
        <v>39.91053022507205</v>
      </c>
      <c r="I64" s="13">
        <f t="shared" si="7"/>
        <v>61.811520771013605</v>
      </c>
      <c r="J64" s="13">
        <f t="shared" si="7"/>
        <v>100</v>
      </c>
      <c r="K64" s="13">
        <f t="shared" si="7"/>
        <v>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71.02369449444976</v>
      </c>
      <c r="W64" s="13">
        <f t="shared" si="7"/>
        <v>77.99992245905155</v>
      </c>
      <c r="X64" s="13">
        <f t="shared" si="7"/>
        <v>0</v>
      </c>
      <c r="Y64" s="13">
        <f t="shared" si="7"/>
        <v>0</v>
      </c>
      <c r="Z64" s="14">
        <f t="shared" si="7"/>
        <v>77.99995210704303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834.4991456083317</v>
      </c>
      <c r="C66" s="15">
        <f t="shared" si="7"/>
        <v>0</v>
      </c>
      <c r="D66" s="4">
        <f t="shared" si="7"/>
        <v>99.99996294513545</v>
      </c>
      <c r="E66" s="16">
        <f t="shared" si="7"/>
        <v>99.99996294513545</v>
      </c>
      <c r="F66" s="16">
        <f t="shared" si="7"/>
        <v>-877.195836044242</v>
      </c>
      <c r="G66" s="16">
        <f t="shared" si="7"/>
        <v>100</v>
      </c>
      <c r="H66" s="16">
        <f t="shared" si="7"/>
        <v>12.084490599395663</v>
      </c>
      <c r="I66" s="16">
        <f t="shared" si="7"/>
        <v>62.64937400761589</v>
      </c>
      <c r="J66" s="16">
        <f t="shared" si="7"/>
        <v>99.99987596960759</v>
      </c>
      <c r="K66" s="16">
        <f t="shared" si="7"/>
        <v>0</v>
      </c>
      <c r="L66" s="16">
        <f t="shared" si="7"/>
        <v>0</v>
      </c>
      <c r="M66" s="16">
        <f t="shared" si="7"/>
        <v>99.99987596960759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74.29695419986393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99.99996294513545</v>
      </c>
    </row>
    <row r="67" spans="1:26" ht="12.75" hidden="1">
      <c r="A67" s="41" t="s">
        <v>287</v>
      </c>
      <c r="B67" s="24">
        <v>78573243</v>
      </c>
      <c r="C67" s="24"/>
      <c r="D67" s="25">
        <v>92830699</v>
      </c>
      <c r="E67" s="26">
        <v>92830699</v>
      </c>
      <c r="F67" s="26">
        <v>6407268</v>
      </c>
      <c r="G67" s="26">
        <v>4786542</v>
      </c>
      <c r="H67" s="26">
        <v>8588880</v>
      </c>
      <c r="I67" s="26">
        <v>19782690</v>
      </c>
      <c r="J67" s="26">
        <v>8675240</v>
      </c>
      <c r="K67" s="26"/>
      <c r="L67" s="26"/>
      <c r="M67" s="26">
        <v>8675240</v>
      </c>
      <c r="N67" s="26"/>
      <c r="O67" s="26"/>
      <c r="P67" s="26"/>
      <c r="Q67" s="26"/>
      <c r="R67" s="26"/>
      <c r="S67" s="26"/>
      <c r="T67" s="26"/>
      <c r="U67" s="26"/>
      <c r="V67" s="26">
        <v>28457930</v>
      </c>
      <c r="W67" s="26">
        <v>42132390</v>
      </c>
      <c r="X67" s="26"/>
      <c r="Y67" s="25"/>
      <c r="Z67" s="27">
        <v>92830699</v>
      </c>
    </row>
    <row r="68" spans="1:26" ht="12.75" hidden="1">
      <c r="A68" s="37" t="s">
        <v>31</v>
      </c>
      <c r="B68" s="19">
        <v>29964266</v>
      </c>
      <c r="C68" s="19"/>
      <c r="D68" s="20">
        <v>36825939</v>
      </c>
      <c r="E68" s="21">
        <v>36825939</v>
      </c>
      <c r="F68" s="21">
        <v>2216937</v>
      </c>
      <c r="G68" s="21"/>
      <c r="H68" s="21">
        <v>3816456</v>
      </c>
      <c r="I68" s="21">
        <v>6033393</v>
      </c>
      <c r="J68" s="21">
        <v>3693865</v>
      </c>
      <c r="K68" s="21"/>
      <c r="L68" s="21"/>
      <c r="M68" s="21">
        <v>3693865</v>
      </c>
      <c r="N68" s="21"/>
      <c r="O68" s="21"/>
      <c r="P68" s="21"/>
      <c r="Q68" s="21"/>
      <c r="R68" s="21"/>
      <c r="S68" s="21"/>
      <c r="T68" s="21"/>
      <c r="U68" s="21"/>
      <c r="V68" s="21">
        <v>9727258</v>
      </c>
      <c r="W68" s="21">
        <v>14399448</v>
      </c>
      <c r="X68" s="21"/>
      <c r="Y68" s="20"/>
      <c r="Z68" s="23">
        <v>36825939</v>
      </c>
    </row>
    <row r="69" spans="1:26" ht="12.75" hidden="1">
      <c r="A69" s="38" t="s">
        <v>32</v>
      </c>
      <c r="B69" s="19">
        <v>47558522</v>
      </c>
      <c r="C69" s="19"/>
      <c r="D69" s="20">
        <v>47908657</v>
      </c>
      <c r="E69" s="21">
        <v>47908657</v>
      </c>
      <c r="F69" s="21">
        <v>4202627</v>
      </c>
      <c r="G69" s="21">
        <v>3887620</v>
      </c>
      <c r="H69" s="21">
        <v>3879875</v>
      </c>
      <c r="I69" s="21">
        <v>11970122</v>
      </c>
      <c r="J69" s="21">
        <v>4175121</v>
      </c>
      <c r="K69" s="21"/>
      <c r="L69" s="21"/>
      <c r="M69" s="21">
        <v>4175121</v>
      </c>
      <c r="N69" s="21"/>
      <c r="O69" s="21"/>
      <c r="P69" s="21"/>
      <c r="Q69" s="21"/>
      <c r="R69" s="21"/>
      <c r="S69" s="21"/>
      <c r="T69" s="21"/>
      <c r="U69" s="21"/>
      <c r="V69" s="21">
        <v>16145243</v>
      </c>
      <c r="W69" s="21">
        <v>23684892</v>
      </c>
      <c r="X69" s="21"/>
      <c r="Y69" s="20"/>
      <c r="Z69" s="23">
        <v>47908657</v>
      </c>
    </row>
    <row r="70" spans="1:26" ht="12.75" hidden="1">
      <c r="A70" s="39" t="s">
        <v>103</v>
      </c>
      <c r="B70" s="19">
        <v>46718884</v>
      </c>
      <c r="C70" s="19"/>
      <c r="D70" s="20">
        <v>37385189</v>
      </c>
      <c r="E70" s="21">
        <v>37385189</v>
      </c>
      <c r="F70" s="21">
        <v>3185837</v>
      </c>
      <c r="G70" s="21">
        <v>3000921</v>
      </c>
      <c r="H70" s="21">
        <v>2992648</v>
      </c>
      <c r="I70" s="21">
        <v>9179406</v>
      </c>
      <c r="J70" s="21">
        <v>3287894</v>
      </c>
      <c r="K70" s="21"/>
      <c r="L70" s="21"/>
      <c r="M70" s="21">
        <v>3287894</v>
      </c>
      <c r="N70" s="21"/>
      <c r="O70" s="21"/>
      <c r="P70" s="21"/>
      <c r="Q70" s="21"/>
      <c r="R70" s="21"/>
      <c r="S70" s="21"/>
      <c r="T70" s="21"/>
      <c r="U70" s="21"/>
      <c r="V70" s="21">
        <v>12467300</v>
      </c>
      <c r="W70" s="21">
        <v>18423156</v>
      </c>
      <c r="X70" s="21"/>
      <c r="Y70" s="20"/>
      <c r="Z70" s="23">
        <v>37385189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839638</v>
      </c>
      <c r="C73" s="19"/>
      <c r="D73" s="20">
        <v>10523468</v>
      </c>
      <c r="E73" s="21">
        <v>10523468</v>
      </c>
      <c r="F73" s="21">
        <v>1016790</v>
      </c>
      <c r="G73" s="21">
        <v>886699</v>
      </c>
      <c r="H73" s="21">
        <v>887227</v>
      </c>
      <c r="I73" s="21">
        <v>2790716</v>
      </c>
      <c r="J73" s="21">
        <v>887227</v>
      </c>
      <c r="K73" s="21"/>
      <c r="L73" s="21"/>
      <c r="M73" s="21">
        <v>887227</v>
      </c>
      <c r="N73" s="21"/>
      <c r="O73" s="21"/>
      <c r="P73" s="21"/>
      <c r="Q73" s="21"/>
      <c r="R73" s="21"/>
      <c r="S73" s="21"/>
      <c r="T73" s="21"/>
      <c r="U73" s="21"/>
      <c r="V73" s="21">
        <v>3677943</v>
      </c>
      <c r="W73" s="21">
        <v>5261736</v>
      </c>
      <c r="X73" s="21"/>
      <c r="Y73" s="20"/>
      <c r="Z73" s="23">
        <v>10523468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1050455</v>
      </c>
      <c r="C75" s="28"/>
      <c r="D75" s="29">
        <v>8096103</v>
      </c>
      <c r="E75" s="30">
        <v>8096103</v>
      </c>
      <c r="F75" s="30">
        <v>-12296</v>
      </c>
      <c r="G75" s="30">
        <v>898922</v>
      </c>
      <c r="H75" s="30">
        <v>892549</v>
      </c>
      <c r="I75" s="30">
        <v>1779175</v>
      </c>
      <c r="J75" s="30">
        <v>806254</v>
      </c>
      <c r="K75" s="30"/>
      <c r="L75" s="30"/>
      <c r="M75" s="30">
        <v>806254</v>
      </c>
      <c r="N75" s="30"/>
      <c r="O75" s="30"/>
      <c r="P75" s="30"/>
      <c r="Q75" s="30"/>
      <c r="R75" s="30"/>
      <c r="S75" s="30"/>
      <c r="T75" s="30"/>
      <c r="U75" s="30"/>
      <c r="V75" s="30">
        <v>2585429</v>
      </c>
      <c r="W75" s="30">
        <v>4048050</v>
      </c>
      <c r="X75" s="30"/>
      <c r="Y75" s="29"/>
      <c r="Z75" s="31">
        <v>8096103</v>
      </c>
    </row>
    <row r="76" spans="1:26" ht="12.75" hidden="1">
      <c r="A76" s="42" t="s">
        <v>288</v>
      </c>
      <c r="B76" s="32">
        <v>56324560</v>
      </c>
      <c r="C76" s="32"/>
      <c r="D76" s="33">
        <v>81229632</v>
      </c>
      <c r="E76" s="34">
        <v>81229632</v>
      </c>
      <c r="F76" s="34">
        <v>5139503</v>
      </c>
      <c r="G76" s="34">
        <v>6363270</v>
      </c>
      <c r="H76" s="34">
        <v>6925556</v>
      </c>
      <c r="I76" s="34">
        <v>18428329</v>
      </c>
      <c r="J76" s="34">
        <v>8675239</v>
      </c>
      <c r="K76" s="34"/>
      <c r="L76" s="34"/>
      <c r="M76" s="34">
        <v>8675239</v>
      </c>
      <c r="N76" s="34"/>
      <c r="O76" s="34"/>
      <c r="P76" s="34"/>
      <c r="Q76" s="34"/>
      <c r="R76" s="34"/>
      <c r="S76" s="34"/>
      <c r="T76" s="34"/>
      <c r="U76" s="34"/>
      <c r="V76" s="34">
        <v>27103568</v>
      </c>
      <c r="W76" s="34">
        <v>37806924</v>
      </c>
      <c r="X76" s="34"/>
      <c r="Y76" s="33"/>
      <c r="Z76" s="35">
        <v>81229632</v>
      </c>
    </row>
    <row r="77" spans="1:26" ht="12.75" hidden="1">
      <c r="A77" s="37" t="s">
        <v>31</v>
      </c>
      <c r="B77" s="19"/>
      <c r="C77" s="19"/>
      <c r="D77" s="20">
        <v>28078920</v>
      </c>
      <c r="E77" s="21">
        <v>28078920</v>
      </c>
      <c r="F77" s="21">
        <v>2216937</v>
      </c>
      <c r="G77" s="21">
        <v>1236315</v>
      </c>
      <c r="H77" s="21">
        <v>2589663</v>
      </c>
      <c r="I77" s="21">
        <v>6042915</v>
      </c>
      <c r="J77" s="21">
        <v>3693865</v>
      </c>
      <c r="K77" s="21"/>
      <c r="L77" s="21"/>
      <c r="M77" s="21">
        <v>3693865</v>
      </c>
      <c r="N77" s="21"/>
      <c r="O77" s="21"/>
      <c r="P77" s="21"/>
      <c r="Q77" s="21"/>
      <c r="R77" s="21"/>
      <c r="S77" s="21"/>
      <c r="T77" s="21"/>
      <c r="U77" s="21"/>
      <c r="V77" s="21">
        <v>9736780</v>
      </c>
      <c r="W77" s="21">
        <v>11231568</v>
      </c>
      <c r="X77" s="21"/>
      <c r="Y77" s="20"/>
      <c r="Z77" s="23">
        <v>28078920</v>
      </c>
    </row>
    <row r="78" spans="1:26" ht="12.75" hidden="1">
      <c r="A78" s="38" t="s">
        <v>32</v>
      </c>
      <c r="B78" s="19">
        <v>47558522</v>
      </c>
      <c r="C78" s="19"/>
      <c r="D78" s="20">
        <v>45054612</v>
      </c>
      <c r="E78" s="21">
        <v>45054612</v>
      </c>
      <c r="F78" s="21">
        <v>2814706</v>
      </c>
      <c r="G78" s="21">
        <v>4228033</v>
      </c>
      <c r="H78" s="21">
        <v>4228033</v>
      </c>
      <c r="I78" s="21">
        <v>11270772</v>
      </c>
      <c r="J78" s="21">
        <v>4175121</v>
      </c>
      <c r="K78" s="21"/>
      <c r="L78" s="21"/>
      <c r="M78" s="21">
        <v>4175121</v>
      </c>
      <c r="N78" s="21"/>
      <c r="O78" s="21"/>
      <c r="P78" s="21"/>
      <c r="Q78" s="21"/>
      <c r="R78" s="21"/>
      <c r="S78" s="21"/>
      <c r="T78" s="21"/>
      <c r="U78" s="21"/>
      <c r="V78" s="21">
        <v>15445893</v>
      </c>
      <c r="W78" s="21">
        <v>22527306</v>
      </c>
      <c r="X78" s="21"/>
      <c r="Y78" s="20"/>
      <c r="Z78" s="23">
        <v>45054612</v>
      </c>
    </row>
    <row r="79" spans="1:26" ht="12.75" hidden="1">
      <c r="A79" s="39" t="s">
        <v>103</v>
      </c>
      <c r="B79" s="19">
        <v>37473261</v>
      </c>
      <c r="C79" s="19"/>
      <c r="D79" s="20">
        <v>36846312</v>
      </c>
      <c r="E79" s="21">
        <v>36846312</v>
      </c>
      <c r="F79" s="21">
        <v>1797916</v>
      </c>
      <c r="G79" s="21">
        <v>3873936</v>
      </c>
      <c r="H79" s="21">
        <v>3873936</v>
      </c>
      <c r="I79" s="21">
        <v>9545788</v>
      </c>
      <c r="J79" s="21">
        <v>3287894</v>
      </c>
      <c r="K79" s="21"/>
      <c r="L79" s="21"/>
      <c r="M79" s="21">
        <v>3287894</v>
      </c>
      <c r="N79" s="21"/>
      <c r="O79" s="21"/>
      <c r="P79" s="21"/>
      <c r="Q79" s="21"/>
      <c r="R79" s="21"/>
      <c r="S79" s="21"/>
      <c r="T79" s="21"/>
      <c r="U79" s="21"/>
      <c r="V79" s="21">
        <v>12833682</v>
      </c>
      <c r="W79" s="21">
        <v>18423156</v>
      </c>
      <c r="X79" s="21"/>
      <c r="Y79" s="20"/>
      <c r="Z79" s="23">
        <v>36846312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10085261</v>
      </c>
      <c r="C82" s="19"/>
      <c r="D82" s="20">
        <v>8208300</v>
      </c>
      <c r="E82" s="21">
        <v>8208300</v>
      </c>
      <c r="F82" s="21">
        <v>1016790</v>
      </c>
      <c r="G82" s="21">
        <v>354097</v>
      </c>
      <c r="H82" s="21">
        <v>354097</v>
      </c>
      <c r="I82" s="21">
        <v>1724984</v>
      </c>
      <c r="J82" s="21">
        <v>887227</v>
      </c>
      <c r="K82" s="21"/>
      <c r="L82" s="21"/>
      <c r="M82" s="21">
        <v>887227</v>
      </c>
      <c r="N82" s="21"/>
      <c r="O82" s="21"/>
      <c r="P82" s="21"/>
      <c r="Q82" s="21"/>
      <c r="R82" s="21"/>
      <c r="S82" s="21"/>
      <c r="T82" s="21"/>
      <c r="U82" s="21"/>
      <c r="V82" s="21">
        <v>2612211</v>
      </c>
      <c r="W82" s="21">
        <v>4104150</v>
      </c>
      <c r="X82" s="21"/>
      <c r="Y82" s="20"/>
      <c r="Z82" s="23">
        <v>8208300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8766038</v>
      </c>
      <c r="C84" s="28"/>
      <c r="D84" s="29">
        <v>8096100</v>
      </c>
      <c r="E84" s="30">
        <v>8096100</v>
      </c>
      <c r="F84" s="30">
        <v>107860</v>
      </c>
      <c r="G84" s="30">
        <v>898922</v>
      </c>
      <c r="H84" s="30">
        <v>107860</v>
      </c>
      <c r="I84" s="30">
        <v>1114642</v>
      </c>
      <c r="J84" s="30">
        <v>806253</v>
      </c>
      <c r="K84" s="30"/>
      <c r="L84" s="30"/>
      <c r="M84" s="30">
        <v>806253</v>
      </c>
      <c r="N84" s="30"/>
      <c r="O84" s="30"/>
      <c r="P84" s="30"/>
      <c r="Q84" s="30"/>
      <c r="R84" s="30"/>
      <c r="S84" s="30"/>
      <c r="T84" s="30"/>
      <c r="U84" s="30"/>
      <c r="V84" s="30">
        <v>1920895</v>
      </c>
      <c r="W84" s="30">
        <v>4048050</v>
      </c>
      <c r="X84" s="30"/>
      <c r="Y84" s="29"/>
      <c r="Z84" s="31">
        <v>8096100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8813007</v>
      </c>
      <c r="F5" s="358">
        <f t="shared" si="0"/>
        <v>8813007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1587126</v>
      </c>
      <c r="N5" s="358">
        <f t="shared" si="0"/>
        <v>1587126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1587126</v>
      </c>
      <c r="X5" s="356">
        <f t="shared" si="0"/>
        <v>4406504</v>
      </c>
      <c r="Y5" s="358">
        <f t="shared" si="0"/>
        <v>-2819378</v>
      </c>
      <c r="Z5" s="359">
        <f>+IF(X5&lt;&gt;0,+(Y5/X5)*100,0)</f>
        <v>-63.9821954093313</v>
      </c>
      <c r="AA5" s="360">
        <f>+AA6+AA8+AA11+AA13+AA15</f>
        <v>8813007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5051558</v>
      </c>
      <c r="F6" s="59">
        <f t="shared" si="1"/>
        <v>5051558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1566833</v>
      </c>
      <c r="N6" s="59">
        <f t="shared" si="1"/>
        <v>1566833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1566833</v>
      </c>
      <c r="X6" s="60">
        <f t="shared" si="1"/>
        <v>2525779</v>
      </c>
      <c r="Y6" s="59">
        <f t="shared" si="1"/>
        <v>-958946</v>
      </c>
      <c r="Z6" s="61">
        <f>+IF(X6&lt;&gt;0,+(Y6/X6)*100,0)</f>
        <v>-37.96634622427378</v>
      </c>
      <c r="AA6" s="62">
        <f t="shared" si="1"/>
        <v>5051558</v>
      </c>
    </row>
    <row r="7" spans="1:27" ht="12.75">
      <c r="A7" s="291" t="s">
        <v>230</v>
      </c>
      <c r="B7" s="142"/>
      <c r="C7" s="60"/>
      <c r="D7" s="340"/>
      <c r="E7" s="60">
        <v>5051558</v>
      </c>
      <c r="F7" s="59">
        <v>5051558</v>
      </c>
      <c r="G7" s="59"/>
      <c r="H7" s="60"/>
      <c r="I7" s="60"/>
      <c r="J7" s="59"/>
      <c r="K7" s="59"/>
      <c r="L7" s="60"/>
      <c r="M7" s="60">
        <v>1566833</v>
      </c>
      <c r="N7" s="59">
        <v>1566833</v>
      </c>
      <c r="O7" s="59"/>
      <c r="P7" s="60"/>
      <c r="Q7" s="60"/>
      <c r="R7" s="59"/>
      <c r="S7" s="59"/>
      <c r="T7" s="60"/>
      <c r="U7" s="60"/>
      <c r="V7" s="59"/>
      <c r="W7" s="59">
        <v>1566833</v>
      </c>
      <c r="X7" s="60">
        <v>2525779</v>
      </c>
      <c r="Y7" s="59">
        <v>-958946</v>
      </c>
      <c r="Z7" s="61">
        <v>-37.97</v>
      </c>
      <c r="AA7" s="62">
        <v>5051558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2688974</v>
      </c>
      <c r="F8" s="59">
        <f t="shared" si="2"/>
        <v>2688974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20293</v>
      </c>
      <c r="N8" s="59">
        <f t="shared" si="2"/>
        <v>20293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20293</v>
      </c>
      <c r="X8" s="60">
        <f t="shared" si="2"/>
        <v>1344487</v>
      </c>
      <c r="Y8" s="59">
        <f t="shared" si="2"/>
        <v>-1324194</v>
      </c>
      <c r="Z8" s="61">
        <f>+IF(X8&lt;&gt;0,+(Y8/X8)*100,0)</f>
        <v>-98.49065108104429</v>
      </c>
      <c r="AA8" s="62">
        <f>SUM(AA9:AA10)</f>
        <v>2688974</v>
      </c>
    </row>
    <row r="9" spans="1:27" ht="12.75">
      <c r="A9" s="291" t="s">
        <v>231</v>
      </c>
      <c r="B9" s="142"/>
      <c r="C9" s="60"/>
      <c r="D9" s="340"/>
      <c r="E9" s="60">
        <v>2688974</v>
      </c>
      <c r="F9" s="59">
        <v>2688974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1344487</v>
      </c>
      <c r="Y9" s="59">
        <v>-1344487</v>
      </c>
      <c r="Z9" s="61">
        <v>-100</v>
      </c>
      <c r="AA9" s="62">
        <v>2688974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20293</v>
      </c>
      <c r="N10" s="59">
        <v>20293</v>
      </c>
      <c r="O10" s="59"/>
      <c r="P10" s="60"/>
      <c r="Q10" s="60"/>
      <c r="R10" s="59"/>
      <c r="S10" s="59"/>
      <c r="T10" s="60"/>
      <c r="U10" s="60"/>
      <c r="V10" s="59"/>
      <c r="W10" s="59">
        <v>20293</v>
      </c>
      <c r="X10" s="60"/>
      <c r="Y10" s="59">
        <v>20293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1072475</v>
      </c>
      <c r="F11" s="364">
        <f t="shared" si="3"/>
        <v>1072475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536238</v>
      </c>
      <c r="Y11" s="364">
        <f t="shared" si="3"/>
        <v>-536238</v>
      </c>
      <c r="Z11" s="365">
        <f>+IF(X11&lt;&gt;0,+(Y11/X11)*100,0)</f>
        <v>-100</v>
      </c>
      <c r="AA11" s="366">
        <f t="shared" si="3"/>
        <v>1072475</v>
      </c>
    </row>
    <row r="12" spans="1:27" ht="12.75">
      <c r="A12" s="291" t="s">
        <v>233</v>
      </c>
      <c r="B12" s="136"/>
      <c r="C12" s="60"/>
      <c r="D12" s="340"/>
      <c r="E12" s="60">
        <v>1072475</v>
      </c>
      <c r="F12" s="59">
        <v>1072475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536238</v>
      </c>
      <c r="Y12" s="59">
        <v>-536238</v>
      </c>
      <c r="Z12" s="61">
        <v>-100</v>
      </c>
      <c r="AA12" s="62">
        <v>1072475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4117141</v>
      </c>
      <c r="F40" s="345">
        <f t="shared" si="9"/>
        <v>4117141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182574</v>
      </c>
      <c r="N40" s="345">
        <f t="shared" si="9"/>
        <v>182574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182574</v>
      </c>
      <c r="X40" s="343">
        <f t="shared" si="9"/>
        <v>2058571</v>
      </c>
      <c r="Y40" s="345">
        <f t="shared" si="9"/>
        <v>-1875997</v>
      </c>
      <c r="Z40" s="336">
        <f>+IF(X40&lt;&gt;0,+(Y40/X40)*100,0)</f>
        <v>-91.13103215774437</v>
      </c>
      <c r="AA40" s="350">
        <f>SUM(AA41:AA49)</f>
        <v>4117141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118742</v>
      </c>
      <c r="N41" s="364">
        <v>118742</v>
      </c>
      <c r="O41" s="364"/>
      <c r="P41" s="362"/>
      <c r="Q41" s="362"/>
      <c r="R41" s="364"/>
      <c r="S41" s="364"/>
      <c r="T41" s="362"/>
      <c r="U41" s="362"/>
      <c r="V41" s="364"/>
      <c r="W41" s="364">
        <v>118742</v>
      </c>
      <c r="X41" s="362"/>
      <c r="Y41" s="364">
        <v>118742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15960</v>
      </c>
      <c r="N43" s="370">
        <v>15960</v>
      </c>
      <c r="O43" s="370"/>
      <c r="P43" s="305"/>
      <c r="Q43" s="305"/>
      <c r="R43" s="370"/>
      <c r="S43" s="370"/>
      <c r="T43" s="305"/>
      <c r="U43" s="305"/>
      <c r="V43" s="370"/>
      <c r="W43" s="370">
        <v>15960</v>
      </c>
      <c r="X43" s="305"/>
      <c r="Y43" s="370">
        <v>15960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4117141</v>
      </c>
      <c r="F44" s="53">
        <v>4117141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2058571</v>
      </c>
      <c r="Y44" s="53">
        <v>-2058571</v>
      </c>
      <c r="Z44" s="94">
        <v>-100</v>
      </c>
      <c r="AA44" s="95">
        <v>4117141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47872</v>
      </c>
      <c r="N48" s="53">
        <v>47872</v>
      </c>
      <c r="O48" s="53"/>
      <c r="P48" s="54"/>
      <c r="Q48" s="54"/>
      <c r="R48" s="53"/>
      <c r="S48" s="53"/>
      <c r="T48" s="54"/>
      <c r="U48" s="54"/>
      <c r="V48" s="53"/>
      <c r="W48" s="53">
        <v>47872</v>
      </c>
      <c r="X48" s="54"/>
      <c r="Y48" s="53">
        <v>47872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12930148</v>
      </c>
      <c r="F60" s="264">
        <f t="shared" si="14"/>
        <v>12930148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1769700</v>
      </c>
      <c r="N60" s="264">
        <f t="shared" si="14"/>
        <v>1769700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1769700</v>
      </c>
      <c r="X60" s="219">
        <f t="shared" si="14"/>
        <v>6465075</v>
      </c>
      <c r="Y60" s="264">
        <f t="shared" si="14"/>
        <v>-4695375</v>
      </c>
      <c r="Z60" s="337">
        <f>+IF(X60&lt;&gt;0,+(Y60/X60)*100,0)</f>
        <v>-72.62676767090869</v>
      </c>
      <c r="AA60" s="232">
        <f>+AA57+AA54+AA51+AA40+AA37+AA34+AA22+AA5</f>
        <v>12930148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31546700</v>
      </c>
      <c r="D5" s="153">
        <f>SUM(D6:D8)</f>
        <v>0</v>
      </c>
      <c r="E5" s="154">
        <f t="shared" si="0"/>
        <v>109270514</v>
      </c>
      <c r="F5" s="100">
        <f t="shared" si="0"/>
        <v>109270514</v>
      </c>
      <c r="G5" s="100">
        <f t="shared" si="0"/>
        <v>28807636</v>
      </c>
      <c r="H5" s="100">
        <f t="shared" si="0"/>
        <v>588554</v>
      </c>
      <c r="I5" s="100">
        <f t="shared" si="0"/>
        <v>4873831</v>
      </c>
      <c r="J5" s="100">
        <f t="shared" si="0"/>
        <v>34270021</v>
      </c>
      <c r="K5" s="100">
        <f t="shared" si="0"/>
        <v>4249849</v>
      </c>
      <c r="L5" s="100">
        <f t="shared" si="0"/>
        <v>0</v>
      </c>
      <c r="M5" s="100">
        <f t="shared" si="0"/>
        <v>0</v>
      </c>
      <c r="N5" s="100">
        <f t="shared" si="0"/>
        <v>4249849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38519870</v>
      </c>
      <c r="X5" s="100">
        <f t="shared" si="0"/>
        <v>54111906</v>
      </c>
      <c r="Y5" s="100">
        <f t="shared" si="0"/>
        <v>-15592036</v>
      </c>
      <c r="Z5" s="137">
        <f>+IF(X5&lt;&gt;0,+(Y5/X5)*100,0)</f>
        <v>-28.8144276418576</v>
      </c>
      <c r="AA5" s="153">
        <f>SUM(AA6:AA8)</f>
        <v>109270514</v>
      </c>
    </row>
    <row r="6" spans="1:27" ht="12.75">
      <c r="A6" s="138" t="s">
        <v>75</v>
      </c>
      <c r="B6" s="136"/>
      <c r="C6" s="155">
        <v>100956</v>
      </c>
      <c r="D6" s="155"/>
      <c r="E6" s="156">
        <v>23106507</v>
      </c>
      <c r="F6" s="60">
        <v>23106507</v>
      </c>
      <c r="G6" s="60">
        <v>9627808</v>
      </c>
      <c r="H6" s="60"/>
      <c r="I6" s="60"/>
      <c r="J6" s="60">
        <v>9627808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9627808</v>
      </c>
      <c r="X6" s="60">
        <v>11553252</v>
      </c>
      <c r="Y6" s="60">
        <v>-1925444</v>
      </c>
      <c r="Z6" s="140">
        <v>-16.67</v>
      </c>
      <c r="AA6" s="155">
        <v>23106507</v>
      </c>
    </row>
    <row r="7" spans="1:27" ht="12.75">
      <c r="A7" s="138" t="s">
        <v>76</v>
      </c>
      <c r="B7" s="136"/>
      <c r="C7" s="157">
        <v>31303604</v>
      </c>
      <c r="D7" s="157"/>
      <c r="E7" s="158">
        <v>86164007</v>
      </c>
      <c r="F7" s="159">
        <v>86164007</v>
      </c>
      <c r="G7" s="159">
        <v>12473708</v>
      </c>
      <c r="H7" s="159">
        <v>545265</v>
      </c>
      <c r="I7" s="159">
        <v>4835638</v>
      </c>
      <c r="J7" s="159">
        <v>17854611</v>
      </c>
      <c r="K7" s="159">
        <v>4163063</v>
      </c>
      <c r="L7" s="159"/>
      <c r="M7" s="159"/>
      <c r="N7" s="159">
        <v>4163063</v>
      </c>
      <c r="O7" s="159"/>
      <c r="P7" s="159"/>
      <c r="Q7" s="159"/>
      <c r="R7" s="159"/>
      <c r="S7" s="159"/>
      <c r="T7" s="159"/>
      <c r="U7" s="159"/>
      <c r="V7" s="159"/>
      <c r="W7" s="159">
        <v>22017674</v>
      </c>
      <c r="X7" s="159">
        <v>42558654</v>
      </c>
      <c r="Y7" s="159">
        <v>-20540980</v>
      </c>
      <c r="Z7" s="141">
        <v>-48.27</v>
      </c>
      <c r="AA7" s="157">
        <v>86164007</v>
      </c>
    </row>
    <row r="8" spans="1:27" ht="12.75">
      <c r="A8" s="138" t="s">
        <v>77</v>
      </c>
      <c r="B8" s="136"/>
      <c r="C8" s="155">
        <v>142140</v>
      </c>
      <c r="D8" s="155"/>
      <c r="E8" s="156"/>
      <c r="F8" s="60"/>
      <c r="G8" s="60">
        <v>6706120</v>
      </c>
      <c r="H8" s="60">
        <v>43289</v>
      </c>
      <c r="I8" s="60">
        <v>38193</v>
      </c>
      <c r="J8" s="60">
        <v>6787602</v>
      </c>
      <c r="K8" s="60">
        <v>86786</v>
      </c>
      <c r="L8" s="60"/>
      <c r="M8" s="60"/>
      <c r="N8" s="60">
        <v>86786</v>
      </c>
      <c r="O8" s="60"/>
      <c r="P8" s="60"/>
      <c r="Q8" s="60"/>
      <c r="R8" s="60"/>
      <c r="S8" s="60"/>
      <c r="T8" s="60"/>
      <c r="U8" s="60"/>
      <c r="V8" s="60"/>
      <c r="W8" s="60">
        <v>6874388</v>
      </c>
      <c r="X8" s="60"/>
      <c r="Y8" s="60">
        <v>6874388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297171</v>
      </c>
      <c r="D9" s="153">
        <f>SUM(D10:D14)</f>
        <v>0</v>
      </c>
      <c r="E9" s="154">
        <f t="shared" si="1"/>
        <v>31495861</v>
      </c>
      <c r="F9" s="100">
        <f t="shared" si="1"/>
        <v>31495861</v>
      </c>
      <c r="G9" s="100">
        <f t="shared" si="1"/>
        <v>11688022</v>
      </c>
      <c r="H9" s="100">
        <f t="shared" si="1"/>
        <v>355830</v>
      </c>
      <c r="I9" s="100">
        <f t="shared" si="1"/>
        <v>64218</v>
      </c>
      <c r="J9" s="100">
        <f t="shared" si="1"/>
        <v>12108070</v>
      </c>
      <c r="K9" s="100">
        <f t="shared" si="1"/>
        <v>356700</v>
      </c>
      <c r="L9" s="100">
        <f t="shared" si="1"/>
        <v>0</v>
      </c>
      <c r="M9" s="100">
        <f t="shared" si="1"/>
        <v>0</v>
      </c>
      <c r="N9" s="100">
        <f t="shared" si="1"/>
        <v>356700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12464770</v>
      </c>
      <c r="X9" s="100">
        <f t="shared" si="1"/>
        <v>15393942</v>
      </c>
      <c r="Y9" s="100">
        <f t="shared" si="1"/>
        <v>-2929172</v>
      </c>
      <c r="Z9" s="137">
        <f>+IF(X9&lt;&gt;0,+(Y9/X9)*100,0)</f>
        <v>-19.028082605482076</v>
      </c>
      <c r="AA9" s="153">
        <f>SUM(AA10:AA14)</f>
        <v>31495861</v>
      </c>
    </row>
    <row r="10" spans="1:27" ht="12.75">
      <c r="A10" s="138" t="s">
        <v>79</v>
      </c>
      <c r="B10" s="136"/>
      <c r="C10" s="155">
        <v>175264</v>
      </c>
      <c r="D10" s="155"/>
      <c r="E10" s="156">
        <v>17058331</v>
      </c>
      <c r="F10" s="60">
        <v>17058331</v>
      </c>
      <c r="G10" s="60">
        <v>6204413</v>
      </c>
      <c r="H10" s="60">
        <v>10162</v>
      </c>
      <c r="I10" s="60">
        <v>7783</v>
      </c>
      <c r="J10" s="60">
        <v>6222358</v>
      </c>
      <c r="K10" s="60">
        <v>5621</v>
      </c>
      <c r="L10" s="60"/>
      <c r="M10" s="60"/>
      <c r="N10" s="60">
        <v>5621</v>
      </c>
      <c r="O10" s="60"/>
      <c r="P10" s="60"/>
      <c r="Q10" s="60"/>
      <c r="R10" s="60"/>
      <c r="S10" s="60"/>
      <c r="T10" s="60"/>
      <c r="U10" s="60"/>
      <c r="V10" s="60"/>
      <c r="W10" s="60">
        <v>6227979</v>
      </c>
      <c r="X10" s="60">
        <v>8219682</v>
      </c>
      <c r="Y10" s="60">
        <v>-1991703</v>
      </c>
      <c r="Z10" s="140">
        <v>-24.23</v>
      </c>
      <c r="AA10" s="155">
        <v>17058331</v>
      </c>
    </row>
    <row r="11" spans="1:27" ht="12.75">
      <c r="A11" s="138" t="s">
        <v>80</v>
      </c>
      <c r="B11" s="136"/>
      <c r="C11" s="155">
        <v>35070</v>
      </c>
      <c r="D11" s="155"/>
      <c r="E11" s="156">
        <v>4287178</v>
      </c>
      <c r="F11" s="60">
        <v>4287178</v>
      </c>
      <c r="G11" s="60">
        <v>1723416</v>
      </c>
      <c r="H11" s="60">
        <v>10657</v>
      </c>
      <c r="I11" s="60">
        <v>5373</v>
      </c>
      <c r="J11" s="60">
        <v>1739446</v>
      </c>
      <c r="K11" s="60">
        <v>8658</v>
      </c>
      <c r="L11" s="60"/>
      <c r="M11" s="60"/>
      <c r="N11" s="60">
        <v>8658</v>
      </c>
      <c r="O11" s="60"/>
      <c r="P11" s="60"/>
      <c r="Q11" s="60"/>
      <c r="R11" s="60"/>
      <c r="S11" s="60"/>
      <c r="T11" s="60"/>
      <c r="U11" s="60"/>
      <c r="V11" s="60"/>
      <c r="W11" s="60">
        <v>1748104</v>
      </c>
      <c r="X11" s="60">
        <v>2099088</v>
      </c>
      <c r="Y11" s="60">
        <v>-350984</v>
      </c>
      <c r="Z11" s="140">
        <v>-16.72</v>
      </c>
      <c r="AA11" s="155">
        <v>4287178</v>
      </c>
    </row>
    <row r="12" spans="1:27" ht="12.75">
      <c r="A12" s="138" t="s">
        <v>81</v>
      </c>
      <c r="B12" s="136"/>
      <c r="C12" s="155">
        <v>86837</v>
      </c>
      <c r="D12" s="155"/>
      <c r="E12" s="156">
        <v>9517253</v>
      </c>
      <c r="F12" s="60">
        <v>9517253</v>
      </c>
      <c r="G12" s="60">
        <v>3496399</v>
      </c>
      <c r="H12" s="60">
        <v>71217</v>
      </c>
      <c r="I12" s="60">
        <v>51062</v>
      </c>
      <c r="J12" s="60">
        <v>3618678</v>
      </c>
      <c r="K12" s="60">
        <v>78627</v>
      </c>
      <c r="L12" s="60"/>
      <c r="M12" s="60"/>
      <c r="N12" s="60">
        <v>78627</v>
      </c>
      <c r="O12" s="60"/>
      <c r="P12" s="60"/>
      <c r="Q12" s="60"/>
      <c r="R12" s="60"/>
      <c r="S12" s="60"/>
      <c r="T12" s="60"/>
      <c r="U12" s="60"/>
      <c r="V12" s="60"/>
      <c r="W12" s="60">
        <v>3697305</v>
      </c>
      <c r="X12" s="60">
        <v>4758624</v>
      </c>
      <c r="Y12" s="60">
        <v>-1061319</v>
      </c>
      <c r="Z12" s="140">
        <v>-22.3</v>
      </c>
      <c r="AA12" s="155">
        <v>9517253</v>
      </c>
    </row>
    <row r="13" spans="1:27" ht="12.75">
      <c r="A13" s="138" t="s">
        <v>82</v>
      </c>
      <c r="B13" s="136"/>
      <c r="C13" s="155"/>
      <c r="D13" s="155"/>
      <c r="E13" s="156">
        <v>633099</v>
      </c>
      <c r="F13" s="60">
        <v>633099</v>
      </c>
      <c r="G13" s="60">
        <v>263794</v>
      </c>
      <c r="H13" s="60">
        <v>263794</v>
      </c>
      <c r="I13" s="60"/>
      <c r="J13" s="60">
        <v>527588</v>
      </c>
      <c r="K13" s="60">
        <v>263794</v>
      </c>
      <c r="L13" s="60"/>
      <c r="M13" s="60"/>
      <c r="N13" s="60">
        <v>263794</v>
      </c>
      <c r="O13" s="60"/>
      <c r="P13" s="60"/>
      <c r="Q13" s="60"/>
      <c r="R13" s="60"/>
      <c r="S13" s="60"/>
      <c r="T13" s="60"/>
      <c r="U13" s="60"/>
      <c r="V13" s="60"/>
      <c r="W13" s="60">
        <v>791382</v>
      </c>
      <c r="X13" s="60">
        <v>316548</v>
      </c>
      <c r="Y13" s="60">
        <v>474834</v>
      </c>
      <c r="Z13" s="140">
        <v>150</v>
      </c>
      <c r="AA13" s="155">
        <v>633099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3817506</v>
      </c>
      <c r="D15" s="153">
        <f>SUM(D16:D18)</f>
        <v>0</v>
      </c>
      <c r="E15" s="154">
        <f t="shared" si="2"/>
        <v>54847953</v>
      </c>
      <c r="F15" s="100">
        <f t="shared" si="2"/>
        <v>54847953</v>
      </c>
      <c r="G15" s="100">
        <f t="shared" si="2"/>
        <v>11309897</v>
      </c>
      <c r="H15" s="100">
        <f t="shared" si="2"/>
        <v>125969</v>
      </c>
      <c r="I15" s="100">
        <f t="shared" si="2"/>
        <v>7835794</v>
      </c>
      <c r="J15" s="100">
        <f t="shared" si="2"/>
        <v>19271660</v>
      </c>
      <c r="K15" s="100">
        <f t="shared" si="2"/>
        <v>3213617</v>
      </c>
      <c r="L15" s="100">
        <f t="shared" si="2"/>
        <v>0</v>
      </c>
      <c r="M15" s="100">
        <f t="shared" si="2"/>
        <v>0</v>
      </c>
      <c r="N15" s="100">
        <f t="shared" si="2"/>
        <v>3213617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22485277</v>
      </c>
      <c r="X15" s="100">
        <f t="shared" si="2"/>
        <v>27423978</v>
      </c>
      <c r="Y15" s="100">
        <f t="shared" si="2"/>
        <v>-4938701</v>
      </c>
      <c r="Z15" s="137">
        <f>+IF(X15&lt;&gt;0,+(Y15/X15)*100,0)</f>
        <v>-18.008696623079263</v>
      </c>
      <c r="AA15" s="153">
        <f>SUM(AA16:AA18)</f>
        <v>54847953</v>
      </c>
    </row>
    <row r="16" spans="1:27" ht="12.75">
      <c r="A16" s="138" t="s">
        <v>85</v>
      </c>
      <c r="B16" s="136"/>
      <c r="C16" s="155">
        <v>3641985</v>
      </c>
      <c r="D16" s="155"/>
      <c r="E16" s="156">
        <v>43926519</v>
      </c>
      <c r="F16" s="60">
        <v>43926519</v>
      </c>
      <c r="G16" s="60">
        <v>5642921</v>
      </c>
      <c r="H16" s="60">
        <v>1946</v>
      </c>
      <c r="I16" s="60">
        <v>7737134</v>
      </c>
      <c r="J16" s="60">
        <v>13382001</v>
      </c>
      <c r="K16" s="60">
        <v>3093986</v>
      </c>
      <c r="L16" s="60"/>
      <c r="M16" s="60"/>
      <c r="N16" s="60">
        <v>3093986</v>
      </c>
      <c r="O16" s="60"/>
      <c r="P16" s="60"/>
      <c r="Q16" s="60"/>
      <c r="R16" s="60"/>
      <c r="S16" s="60"/>
      <c r="T16" s="60"/>
      <c r="U16" s="60"/>
      <c r="V16" s="60"/>
      <c r="W16" s="60">
        <v>16475987</v>
      </c>
      <c r="X16" s="60">
        <v>21963258</v>
      </c>
      <c r="Y16" s="60">
        <v>-5487271</v>
      </c>
      <c r="Z16" s="140">
        <v>-24.98</v>
      </c>
      <c r="AA16" s="155">
        <v>43926519</v>
      </c>
    </row>
    <row r="17" spans="1:27" ht="12.75">
      <c r="A17" s="138" t="s">
        <v>86</v>
      </c>
      <c r="B17" s="136"/>
      <c r="C17" s="155">
        <v>175521</v>
      </c>
      <c r="D17" s="155"/>
      <c r="E17" s="156">
        <v>10921434</v>
      </c>
      <c r="F17" s="60">
        <v>10921434</v>
      </c>
      <c r="G17" s="60">
        <v>5666976</v>
      </c>
      <c r="H17" s="60">
        <v>124023</v>
      </c>
      <c r="I17" s="60">
        <v>98660</v>
      </c>
      <c r="J17" s="60">
        <v>5889659</v>
      </c>
      <c r="K17" s="60">
        <v>119631</v>
      </c>
      <c r="L17" s="60"/>
      <c r="M17" s="60"/>
      <c r="N17" s="60">
        <v>119631</v>
      </c>
      <c r="O17" s="60"/>
      <c r="P17" s="60"/>
      <c r="Q17" s="60"/>
      <c r="R17" s="60"/>
      <c r="S17" s="60"/>
      <c r="T17" s="60"/>
      <c r="U17" s="60"/>
      <c r="V17" s="60"/>
      <c r="W17" s="60">
        <v>6009290</v>
      </c>
      <c r="X17" s="60">
        <v>5460720</v>
      </c>
      <c r="Y17" s="60">
        <v>548570</v>
      </c>
      <c r="Z17" s="140">
        <v>10.05</v>
      </c>
      <c r="AA17" s="155">
        <v>10921434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48242354</v>
      </c>
      <c r="D19" s="153">
        <f>SUM(D20:D23)</f>
        <v>0</v>
      </c>
      <c r="E19" s="154">
        <f t="shared" si="3"/>
        <v>60234534</v>
      </c>
      <c r="F19" s="100">
        <f t="shared" si="3"/>
        <v>60234534</v>
      </c>
      <c r="G19" s="100">
        <f t="shared" si="3"/>
        <v>3757464</v>
      </c>
      <c r="H19" s="100">
        <f t="shared" si="3"/>
        <v>4338130</v>
      </c>
      <c r="I19" s="100">
        <f t="shared" si="3"/>
        <v>4336208</v>
      </c>
      <c r="J19" s="100">
        <f t="shared" si="3"/>
        <v>12431802</v>
      </c>
      <c r="K19" s="100">
        <f t="shared" si="3"/>
        <v>4637561</v>
      </c>
      <c r="L19" s="100">
        <f t="shared" si="3"/>
        <v>0</v>
      </c>
      <c r="M19" s="100">
        <f t="shared" si="3"/>
        <v>0</v>
      </c>
      <c r="N19" s="100">
        <f t="shared" si="3"/>
        <v>4637561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17069363</v>
      </c>
      <c r="X19" s="100">
        <f t="shared" si="3"/>
        <v>29847828</v>
      </c>
      <c r="Y19" s="100">
        <f t="shared" si="3"/>
        <v>-12778465</v>
      </c>
      <c r="Z19" s="137">
        <f>+IF(X19&lt;&gt;0,+(Y19/X19)*100,0)</f>
        <v>-42.81204314096155</v>
      </c>
      <c r="AA19" s="153">
        <f>SUM(AA20:AA23)</f>
        <v>60234534</v>
      </c>
    </row>
    <row r="20" spans="1:27" ht="12.75">
      <c r="A20" s="138" t="s">
        <v>89</v>
      </c>
      <c r="B20" s="136"/>
      <c r="C20" s="155">
        <v>46797380</v>
      </c>
      <c r="D20" s="155"/>
      <c r="E20" s="156">
        <v>46122686</v>
      </c>
      <c r="F20" s="60">
        <v>46122686</v>
      </c>
      <c r="G20" s="60">
        <v>3164372</v>
      </c>
      <c r="H20" s="60">
        <v>3021564</v>
      </c>
      <c r="I20" s="60">
        <v>3013482</v>
      </c>
      <c r="J20" s="60">
        <v>9199418</v>
      </c>
      <c r="K20" s="60">
        <v>3309864</v>
      </c>
      <c r="L20" s="60"/>
      <c r="M20" s="60"/>
      <c r="N20" s="60">
        <v>3309864</v>
      </c>
      <c r="O20" s="60"/>
      <c r="P20" s="60"/>
      <c r="Q20" s="60"/>
      <c r="R20" s="60"/>
      <c r="S20" s="60"/>
      <c r="T20" s="60"/>
      <c r="U20" s="60"/>
      <c r="V20" s="60"/>
      <c r="W20" s="60">
        <v>12509282</v>
      </c>
      <c r="X20" s="60">
        <v>22791906</v>
      </c>
      <c r="Y20" s="60">
        <v>-10282624</v>
      </c>
      <c r="Z20" s="140">
        <v>-45.12</v>
      </c>
      <c r="AA20" s="155">
        <v>46122686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1444974</v>
      </c>
      <c r="D23" s="155"/>
      <c r="E23" s="156">
        <v>14111848</v>
      </c>
      <c r="F23" s="60">
        <v>14111848</v>
      </c>
      <c r="G23" s="60">
        <v>593092</v>
      </c>
      <c r="H23" s="60">
        <v>1316566</v>
      </c>
      <c r="I23" s="60">
        <v>1322726</v>
      </c>
      <c r="J23" s="60">
        <v>3232384</v>
      </c>
      <c r="K23" s="60">
        <v>1327697</v>
      </c>
      <c r="L23" s="60"/>
      <c r="M23" s="60"/>
      <c r="N23" s="60">
        <v>1327697</v>
      </c>
      <c r="O23" s="60"/>
      <c r="P23" s="60"/>
      <c r="Q23" s="60"/>
      <c r="R23" s="60"/>
      <c r="S23" s="60"/>
      <c r="T23" s="60"/>
      <c r="U23" s="60"/>
      <c r="V23" s="60"/>
      <c r="W23" s="60">
        <v>4560081</v>
      </c>
      <c r="X23" s="60">
        <v>7055922</v>
      </c>
      <c r="Y23" s="60">
        <v>-2495841</v>
      </c>
      <c r="Z23" s="140">
        <v>-35.37</v>
      </c>
      <c r="AA23" s="155">
        <v>14111848</v>
      </c>
    </row>
    <row r="24" spans="1:27" ht="12.75">
      <c r="A24" s="135" t="s">
        <v>93</v>
      </c>
      <c r="B24" s="142" t="s">
        <v>94</v>
      </c>
      <c r="C24" s="153">
        <v>10500</v>
      </c>
      <c r="D24" s="153"/>
      <c r="E24" s="154">
        <v>6346758</v>
      </c>
      <c r="F24" s="100">
        <v>6346758</v>
      </c>
      <c r="G24" s="100">
        <v>1000788</v>
      </c>
      <c r="H24" s="100"/>
      <c r="I24" s="100"/>
      <c r="J24" s="100">
        <v>1000788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1000788</v>
      </c>
      <c r="X24" s="100">
        <v>3173382</v>
      </c>
      <c r="Y24" s="100">
        <v>-2172594</v>
      </c>
      <c r="Z24" s="137">
        <v>-68.46</v>
      </c>
      <c r="AA24" s="153">
        <v>6346758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83914231</v>
      </c>
      <c r="D25" s="168">
        <f>+D5+D9+D15+D19+D24</f>
        <v>0</v>
      </c>
      <c r="E25" s="169">
        <f t="shared" si="4"/>
        <v>262195620</v>
      </c>
      <c r="F25" s="73">
        <f t="shared" si="4"/>
        <v>262195620</v>
      </c>
      <c r="G25" s="73">
        <f t="shared" si="4"/>
        <v>56563807</v>
      </c>
      <c r="H25" s="73">
        <f t="shared" si="4"/>
        <v>5408483</v>
      </c>
      <c r="I25" s="73">
        <f t="shared" si="4"/>
        <v>17110051</v>
      </c>
      <c r="J25" s="73">
        <f t="shared" si="4"/>
        <v>79082341</v>
      </c>
      <c r="K25" s="73">
        <f t="shared" si="4"/>
        <v>12457727</v>
      </c>
      <c r="L25" s="73">
        <f t="shared" si="4"/>
        <v>0</v>
      </c>
      <c r="M25" s="73">
        <f t="shared" si="4"/>
        <v>0</v>
      </c>
      <c r="N25" s="73">
        <f t="shared" si="4"/>
        <v>12457727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91540068</v>
      </c>
      <c r="X25" s="73">
        <f t="shared" si="4"/>
        <v>129951036</v>
      </c>
      <c r="Y25" s="73">
        <f t="shared" si="4"/>
        <v>-38410968</v>
      </c>
      <c r="Z25" s="170">
        <f>+IF(X25&lt;&gt;0,+(Y25/X25)*100,0)</f>
        <v>-29.558031380373144</v>
      </c>
      <c r="AA25" s="168">
        <f>+AA5+AA9+AA15+AA19+AA24</f>
        <v>262195620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22031103</v>
      </c>
      <c r="D28" s="153">
        <f>SUM(D29:D31)</f>
        <v>0</v>
      </c>
      <c r="E28" s="154">
        <f t="shared" si="5"/>
        <v>108287503</v>
      </c>
      <c r="F28" s="100">
        <f t="shared" si="5"/>
        <v>108287503</v>
      </c>
      <c r="G28" s="100">
        <f t="shared" si="5"/>
        <v>4509773</v>
      </c>
      <c r="H28" s="100">
        <f t="shared" si="5"/>
        <v>5264818</v>
      </c>
      <c r="I28" s="100">
        <f t="shared" si="5"/>
        <v>12866566</v>
      </c>
      <c r="J28" s="100">
        <f t="shared" si="5"/>
        <v>22641157</v>
      </c>
      <c r="K28" s="100">
        <f t="shared" si="5"/>
        <v>5921666</v>
      </c>
      <c r="L28" s="100">
        <f t="shared" si="5"/>
        <v>0</v>
      </c>
      <c r="M28" s="100">
        <f t="shared" si="5"/>
        <v>0</v>
      </c>
      <c r="N28" s="100">
        <f t="shared" si="5"/>
        <v>5921666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28562823</v>
      </c>
      <c r="X28" s="100">
        <f t="shared" si="5"/>
        <v>46639524</v>
      </c>
      <c r="Y28" s="100">
        <f t="shared" si="5"/>
        <v>-18076701</v>
      </c>
      <c r="Z28" s="137">
        <f>+IF(X28&lt;&gt;0,+(Y28/X28)*100,0)</f>
        <v>-38.75833080972267</v>
      </c>
      <c r="AA28" s="153">
        <f>SUM(AA29:AA31)</f>
        <v>108287503</v>
      </c>
    </row>
    <row r="29" spans="1:27" ht="12.75">
      <c r="A29" s="138" t="s">
        <v>75</v>
      </c>
      <c r="B29" s="136"/>
      <c r="C29" s="155">
        <v>12200467</v>
      </c>
      <c r="D29" s="155"/>
      <c r="E29" s="156">
        <v>26267315</v>
      </c>
      <c r="F29" s="60">
        <v>26267315</v>
      </c>
      <c r="G29" s="60">
        <v>1856358</v>
      </c>
      <c r="H29" s="60">
        <v>2213758</v>
      </c>
      <c r="I29" s="60">
        <v>2733716</v>
      </c>
      <c r="J29" s="60">
        <v>6803832</v>
      </c>
      <c r="K29" s="60">
        <v>2349737</v>
      </c>
      <c r="L29" s="60"/>
      <c r="M29" s="60"/>
      <c r="N29" s="60">
        <v>2349737</v>
      </c>
      <c r="O29" s="60"/>
      <c r="P29" s="60"/>
      <c r="Q29" s="60"/>
      <c r="R29" s="60"/>
      <c r="S29" s="60"/>
      <c r="T29" s="60"/>
      <c r="U29" s="60"/>
      <c r="V29" s="60"/>
      <c r="W29" s="60">
        <v>9153569</v>
      </c>
      <c r="X29" s="60">
        <v>13133658</v>
      </c>
      <c r="Y29" s="60">
        <v>-3980089</v>
      </c>
      <c r="Z29" s="140">
        <v>-30.3</v>
      </c>
      <c r="AA29" s="155">
        <v>26267315</v>
      </c>
    </row>
    <row r="30" spans="1:27" ht="12.75">
      <c r="A30" s="138" t="s">
        <v>76</v>
      </c>
      <c r="B30" s="136"/>
      <c r="C30" s="157">
        <v>7533749</v>
      </c>
      <c r="D30" s="157"/>
      <c r="E30" s="158">
        <v>82020188</v>
      </c>
      <c r="F30" s="159">
        <v>82020188</v>
      </c>
      <c r="G30" s="159">
        <v>918007</v>
      </c>
      <c r="H30" s="159">
        <v>1354544</v>
      </c>
      <c r="I30" s="159">
        <v>8728337</v>
      </c>
      <c r="J30" s="159">
        <v>11000888</v>
      </c>
      <c r="K30" s="159">
        <v>2410695</v>
      </c>
      <c r="L30" s="159"/>
      <c r="M30" s="159"/>
      <c r="N30" s="159">
        <v>2410695</v>
      </c>
      <c r="O30" s="159"/>
      <c r="P30" s="159"/>
      <c r="Q30" s="159"/>
      <c r="R30" s="159"/>
      <c r="S30" s="159"/>
      <c r="T30" s="159"/>
      <c r="U30" s="159"/>
      <c r="V30" s="159"/>
      <c r="W30" s="159">
        <v>13411583</v>
      </c>
      <c r="X30" s="159">
        <v>33505866</v>
      </c>
      <c r="Y30" s="159">
        <v>-20094283</v>
      </c>
      <c r="Z30" s="141">
        <v>-59.97</v>
      </c>
      <c r="AA30" s="157">
        <v>82020188</v>
      </c>
    </row>
    <row r="31" spans="1:27" ht="12.75">
      <c r="A31" s="138" t="s">
        <v>77</v>
      </c>
      <c r="B31" s="136"/>
      <c r="C31" s="155">
        <v>2296887</v>
      </c>
      <c r="D31" s="155"/>
      <c r="E31" s="156"/>
      <c r="F31" s="60"/>
      <c r="G31" s="60">
        <v>1735408</v>
      </c>
      <c r="H31" s="60">
        <v>1696516</v>
      </c>
      <c r="I31" s="60">
        <v>1404513</v>
      </c>
      <c r="J31" s="60">
        <v>4836437</v>
      </c>
      <c r="K31" s="60">
        <v>1161234</v>
      </c>
      <c r="L31" s="60"/>
      <c r="M31" s="60"/>
      <c r="N31" s="60">
        <v>1161234</v>
      </c>
      <c r="O31" s="60"/>
      <c r="P31" s="60"/>
      <c r="Q31" s="60"/>
      <c r="R31" s="60"/>
      <c r="S31" s="60"/>
      <c r="T31" s="60"/>
      <c r="U31" s="60"/>
      <c r="V31" s="60"/>
      <c r="W31" s="60">
        <v>5997671</v>
      </c>
      <c r="X31" s="60"/>
      <c r="Y31" s="60">
        <v>5997671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3999869</v>
      </c>
      <c r="D32" s="153">
        <f>SUM(D33:D37)</f>
        <v>0</v>
      </c>
      <c r="E32" s="154">
        <f t="shared" si="6"/>
        <v>55931030</v>
      </c>
      <c r="F32" s="100">
        <f t="shared" si="6"/>
        <v>55931030</v>
      </c>
      <c r="G32" s="100">
        <f t="shared" si="6"/>
        <v>2811661</v>
      </c>
      <c r="H32" s="100">
        <f t="shared" si="6"/>
        <v>3534022</v>
      </c>
      <c r="I32" s="100">
        <f t="shared" si="6"/>
        <v>4301863</v>
      </c>
      <c r="J32" s="100">
        <f t="shared" si="6"/>
        <v>10647546</v>
      </c>
      <c r="K32" s="100">
        <f t="shared" si="6"/>
        <v>3528263</v>
      </c>
      <c r="L32" s="100">
        <f t="shared" si="6"/>
        <v>0</v>
      </c>
      <c r="M32" s="100">
        <f t="shared" si="6"/>
        <v>0</v>
      </c>
      <c r="N32" s="100">
        <f t="shared" si="6"/>
        <v>3528263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14175809</v>
      </c>
      <c r="X32" s="100">
        <f t="shared" si="6"/>
        <v>28037688</v>
      </c>
      <c r="Y32" s="100">
        <f t="shared" si="6"/>
        <v>-13861879</v>
      </c>
      <c r="Z32" s="137">
        <f>+IF(X32&lt;&gt;0,+(Y32/X32)*100,0)</f>
        <v>-49.440164253200905</v>
      </c>
      <c r="AA32" s="153">
        <f>SUM(AA33:AA37)</f>
        <v>55931030</v>
      </c>
    </row>
    <row r="33" spans="1:27" ht="12.75">
      <c r="A33" s="138" t="s">
        <v>79</v>
      </c>
      <c r="B33" s="136"/>
      <c r="C33" s="155">
        <v>1715685</v>
      </c>
      <c r="D33" s="155"/>
      <c r="E33" s="156">
        <v>29220050</v>
      </c>
      <c r="F33" s="60">
        <v>29220050</v>
      </c>
      <c r="G33" s="60">
        <v>1770380</v>
      </c>
      <c r="H33" s="60">
        <v>1867121</v>
      </c>
      <c r="I33" s="60">
        <v>2624108</v>
      </c>
      <c r="J33" s="60">
        <v>6261609</v>
      </c>
      <c r="K33" s="60">
        <v>2267869</v>
      </c>
      <c r="L33" s="60"/>
      <c r="M33" s="60"/>
      <c r="N33" s="60">
        <v>2267869</v>
      </c>
      <c r="O33" s="60"/>
      <c r="P33" s="60"/>
      <c r="Q33" s="60"/>
      <c r="R33" s="60"/>
      <c r="S33" s="60"/>
      <c r="T33" s="60"/>
      <c r="U33" s="60"/>
      <c r="V33" s="60"/>
      <c r="W33" s="60">
        <v>8529478</v>
      </c>
      <c r="X33" s="60">
        <v>14610024</v>
      </c>
      <c r="Y33" s="60">
        <v>-6080546</v>
      </c>
      <c r="Z33" s="140">
        <v>-41.62</v>
      </c>
      <c r="AA33" s="155">
        <v>29220050</v>
      </c>
    </row>
    <row r="34" spans="1:27" ht="12.75">
      <c r="A34" s="138" t="s">
        <v>80</v>
      </c>
      <c r="B34" s="136"/>
      <c r="C34" s="155">
        <v>761616</v>
      </c>
      <c r="D34" s="155"/>
      <c r="E34" s="156">
        <v>9712641</v>
      </c>
      <c r="F34" s="60">
        <v>9712641</v>
      </c>
      <c r="G34" s="60">
        <v>13500</v>
      </c>
      <c r="H34" s="60">
        <v>621684</v>
      </c>
      <c r="I34" s="60">
        <v>236176</v>
      </c>
      <c r="J34" s="60">
        <v>871360</v>
      </c>
      <c r="K34" s="60">
        <v>41766</v>
      </c>
      <c r="L34" s="60"/>
      <c r="M34" s="60"/>
      <c r="N34" s="60">
        <v>41766</v>
      </c>
      <c r="O34" s="60"/>
      <c r="P34" s="60"/>
      <c r="Q34" s="60"/>
      <c r="R34" s="60"/>
      <c r="S34" s="60"/>
      <c r="T34" s="60"/>
      <c r="U34" s="60"/>
      <c r="V34" s="60"/>
      <c r="W34" s="60">
        <v>913126</v>
      </c>
      <c r="X34" s="60">
        <v>4928496</v>
      </c>
      <c r="Y34" s="60">
        <v>-4015370</v>
      </c>
      <c r="Z34" s="140">
        <v>-81.47</v>
      </c>
      <c r="AA34" s="155">
        <v>9712641</v>
      </c>
    </row>
    <row r="35" spans="1:27" ht="12.75">
      <c r="A35" s="138" t="s">
        <v>81</v>
      </c>
      <c r="B35" s="136"/>
      <c r="C35" s="155">
        <v>1522568</v>
      </c>
      <c r="D35" s="155"/>
      <c r="E35" s="156">
        <v>16468585</v>
      </c>
      <c r="F35" s="60">
        <v>16468585</v>
      </c>
      <c r="G35" s="60">
        <v>1027781</v>
      </c>
      <c r="H35" s="60">
        <v>1045217</v>
      </c>
      <c r="I35" s="60">
        <v>1441579</v>
      </c>
      <c r="J35" s="60">
        <v>3514577</v>
      </c>
      <c r="K35" s="60">
        <v>1218628</v>
      </c>
      <c r="L35" s="60"/>
      <c r="M35" s="60"/>
      <c r="N35" s="60">
        <v>1218628</v>
      </c>
      <c r="O35" s="60"/>
      <c r="P35" s="60"/>
      <c r="Q35" s="60"/>
      <c r="R35" s="60"/>
      <c r="S35" s="60"/>
      <c r="T35" s="60"/>
      <c r="U35" s="60"/>
      <c r="V35" s="60"/>
      <c r="W35" s="60">
        <v>4733205</v>
      </c>
      <c r="X35" s="60">
        <v>8234292</v>
      </c>
      <c r="Y35" s="60">
        <v>-3501087</v>
      </c>
      <c r="Z35" s="140">
        <v>-42.52</v>
      </c>
      <c r="AA35" s="155">
        <v>16468585</v>
      </c>
    </row>
    <row r="36" spans="1:27" ht="12.75">
      <c r="A36" s="138" t="s">
        <v>82</v>
      </c>
      <c r="B36" s="136"/>
      <c r="C36" s="155"/>
      <c r="D36" s="155"/>
      <c r="E36" s="156">
        <v>529754</v>
      </c>
      <c r="F36" s="60">
        <v>529754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264876</v>
      </c>
      <c r="Y36" s="60">
        <v>-264876</v>
      </c>
      <c r="Z36" s="140">
        <v>-100</v>
      </c>
      <c r="AA36" s="155">
        <v>529754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4471696</v>
      </c>
      <c r="D38" s="153">
        <f>SUM(D39:D41)</f>
        <v>0</v>
      </c>
      <c r="E38" s="154">
        <f t="shared" si="7"/>
        <v>37589272</v>
      </c>
      <c r="F38" s="100">
        <f t="shared" si="7"/>
        <v>37589272</v>
      </c>
      <c r="G38" s="100">
        <f t="shared" si="7"/>
        <v>2406066</v>
      </c>
      <c r="H38" s="100">
        <f t="shared" si="7"/>
        <v>3618571</v>
      </c>
      <c r="I38" s="100">
        <f t="shared" si="7"/>
        <v>5292547</v>
      </c>
      <c r="J38" s="100">
        <f t="shared" si="7"/>
        <v>11317184</v>
      </c>
      <c r="K38" s="100">
        <f t="shared" si="7"/>
        <v>5571716</v>
      </c>
      <c r="L38" s="100">
        <f t="shared" si="7"/>
        <v>0</v>
      </c>
      <c r="M38" s="100">
        <f t="shared" si="7"/>
        <v>0</v>
      </c>
      <c r="N38" s="100">
        <f t="shared" si="7"/>
        <v>5571716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16888900</v>
      </c>
      <c r="X38" s="100">
        <f t="shared" si="7"/>
        <v>18794634</v>
      </c>
      <c r="Y38" s="100">
        <f t="shared" si="7"/>
        <v>-1905734</v>
      </c>
      <c r="Z38" s="137">
        <f>+IF(X38&lt;&gt;0,+(Y38/X38)*100,0)</f>
        <v>-10.139777130004234</v>
      </c>
      <c r="AA38" s="153">
        <f>SUM(AA39:AA41)</f>
        <v>37589272</v>
      </c>
    </row>
    <row r="39" spans="1:27" ht="12.75">
      <c r="A39" s="138" t="s">
        <v>85</v>
      </c>
      <c r="B39" s="136"/>
      <c r="C39" s="155">
        <v>3103619</v>
      </c>
      <c r="D39" s="155"/>
      <c r="E39" s="156">
        <v>21584088</v>
      </c>
      <c r="F39" s="60">
        <v>21584088</v>
      </c>
      <c r="G39" s="60">
        <v>1667273</v>
      </c>
      <c r="H39" s="60">
        <v>1251794</v>
      </c>
      <c r="I39" s="60">
        <v>1368867</v>
      </c>
      <c r="J39" s="60">
        <v>4287934</v>
      </c>
      <c r="K39" s="60">
        <v>3225469</v>
      </c>
      <c r="L39" s="60"/>
      <c r="M39" s="60"/>
      <c r="N39" s="60">
        <v>3225469</v>
      </c>
      <c r="O39" s="60"/>
      <c r="P39" s="60"/>
      <c r="Q39" s="60"/>
      <c r="R39" s="60"/>
      <c r="S39" s="60"/>
      <c r="T39" s="60"/>
      <c r="U39" s="60"/>
      <c r="V39" s="60"/>
      <c r="W39" s="60">
        <v>7513403</v>
      </c>
      <c r="X39" s="60">
        <v>10792044</v>
      </c>
      <c r="Y39" s="60">
        <v>-3278641</v>
      </c>
      <c r="Z39" s="140">
        <v>-30.38</v>
      </c>
      <c r="AA39" s="155">
        <v>21584088</v>
      </c>
    </row>
    <row r="40" spans="1:27" ht="12.75">
      <c r="A40" s="138" t="s">
        <v>86</v>
      </c>
      <c r="B40" s="136"/>
      <c r="C40" s="155">
        <v>1368077</v>
      </c>
      <c r="D40" s="155"/>
      <c r="E40" s="156">
        <v>16005184</v>
      </c>
      <c r="F40" s="60">
        <v>16005184</v>
      </c>
      <c r="G40" s="60">
        <v>738793</v>
      </c>
      <c r="H40" s="60">
        <v>2366777</v>
      </c>
      <c r="I40" s="60">
        <v>3923680</v>
      </c>
      <c r="J40" s="60">
        <v>7029250</v>
      </c>
      <c r="K40" s="60">
        <v>2346247</v>
      </c>
      <c r="L40" s="60"/>
      <c r="M40" s="60"/>
      <c r="N40" s="60">
        <v>2346247</v>
      </c>
      <c r="O40" s="60"/>
      <c r="P40" s="60"/>
      <c r="Q40" s="60"/>
      <c r="R40" s="60"/>
      <c r="S40" s="60"/>
      <c r="T40" s="60"/>
      <c r="U40" s="60"/>
      <c r="V40" s="60"/>
      <c r="W40" s="60">
        <v>9375497</v>
      </c>
      <c r="X40" s="60">
        <v>8002590</v>
      </c>
      <c r="Y40" s="60">
        <v>1372907</v>
      </c>
      <c r="Z40" s="140">
        <v>17.16</v>
      </c>
      <c r="AA40" s="155">
        <v>16005184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4167812</v>
      </c>
      <c r="D42" s="153">
        <f>SUM(D43:D46)</f>
        <v>0</v>
      </c>
      <c r="E42" s="154">
        <f t="shared" si="8"/>
        <v>56592951</v>
      </c>
      <c r="F42" s="100">
        <f t="shared" si="8"/>
        <v>56592951</v>
      </c>
      <c r="G42" s="100">
        <f t="shared" si="8"/>
        <v>502667</v>
      </c>
      <c r="H42" s="100">
        <f t="shared" si="8"/>
        <v>3112312</v>
      </c>
      <c r="I42" s="100">
        <f t="shared" si="8"/>
        <v>4279446</v>
      </c>
      <c r="J42" s="100">
        <f t="shared" si="8"/>
        <v>7894425</v>
      </c>
      <c r="K42" s="100">
        <f t="shared" si="8"/>
        <v>9047002</v>
      </c>
      <c r="L42" s="100">
        <f t="shared" si="8"/>
        <v>0</v>
      </c>
      <c r="M42" s="100">
        <f t="shared" si="8"/>
        <v>0</v>
      </c>
      <c r="N42" s="100">
        <f t="shared" si="8"/>
        <v>9047002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16941427</v>
      </c>
      <c r="X42" s="100">
        <f t="shared" si="8"/>
        <v>28296480</v>
      </c>
      <c r="Y42" s="100">
        <f t="shared" si="8"/>
        <v>-11355053</v>
      </c>
      <c r="Z42" s="137">
        <f>+IF(X42&lt;&gt;0,+(Y42/X42)*100,0)</f>
        <v>-40.12885348283603</v>
      </c>
      <c r="AA42" s="153">
        <f>SUM(AA43:AA46)</f>
        <v>56592951</v>
      </c>
    </row>
    <row r="43" spans="1:27" ht="12.75">
      <c r="A43" s="138" t="s">
        <v>89</v>
      </c>
      <c r="B43" s="136"/>
      <c r="C43" s="155">
        <v>2426725</v>
      </c>
      <c r="D43" s="155"/>
      <c r="E43" s="156">
        <v>35780706</v>
      </c>
      <c r="F43" s="60">
        <v>35780706</v>
      </c>
      <c r="G43" s="60">
        <v>278747</v>
      </c>
      <c r="H43" s="60">
        <v>2893952</v>
      </c>
      <c r="I43" s="60">
        <v>150072</v>
      </c>
      <c r="J43" s="60">
        <v>3322771</v>
      </c>
      <c r="K43" s="60">
        <v>7664698</v>
      </c>
      <c r="L43" s="60"/>
      <c r="M43" s="60"/>
      <c r="N43" s="60">
        <v>7664698</v>
      </c>
      <c r="O43" s="60"/>
      <c r="P43" s="60"/>
      <c r="Q43" s="60"/>
      <c r="R43" s="60"/>
      <c r="S43" s="60"/>
      <c r="T43" s="60"/>
      <c r="U43" s="60"/>
      <c r="V43" s="60"/>
      <c r="W43" s="60">
        <v>10987469</v>
      </c>
      <c r="X43" s="60">
        <v>17890356</v>
      </c>
      <c r="Y43" s="60">
        <v>-6902887</v>
      </c>
      <c r="Z43" s="140">
        <v>-38.58</v>
      </c>
      <c r="AA43" s="155">
        <v>35780706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1741087</v>
      </c>
      <c r="D46" s="155"/>
      <c r="E46" s="156">
        <v>20812245</v>
      </c>
      <c r="F46" s="60">
        <v>20812245</v>
      </c>
      <c r="G46" s="60">
        <v>223920</v>
      </c>
      <c r="H46" s="60">
        <v>218360</v>
      </c>
      <c r="I46" s="60">
        <v>4129374</v>
      </c>
      <c r="J46" s="60">
        <v>4571654</v>
      </c>
      <c r="K46" s="60">
        <v>1382304</v>
      </c>
      <c r="L46" s="60"/>
      <c r="M46" s="60"/>
      <c r="N46" s="60">
        <v>1382304</v>
      </c>
      <c r="O46" s="60"/>
      <c r="P46" s="60"/>
      <c r="Q46" s="60"/>
      <c r="R46" s="60"/>
      <c r="S46" s="60"/>
      <c r="T46" s="60"/>
      <c r="U46" s="60"/>
      <c r="V46" s="60"/>
      <c r="W46" s="60">
        <v>5953958</v>
      </c>
      <c r="X46" s="60">
        <v>10406124</v>
      </c>
      <c r="Y46" s="60">
        <v>-4452166</v>
      </c>
      <c r="Z46" s="140">
        <v>-42.78</v>
      </c>
      <c r="AA46" s="155">
        <v>20812245</v>
      </c>
    </row>
    <row r="47" spans="1:27" ht="12.75">
      <c r="A47" s="135" t="s">
        <v>93</v>
      </c>
      <c r="B47" s="142" t="s">
        <v>94</v>
      </c>
      <c r="C47" s="153">
        <v>100170</v>
      </c>
      <c r="D47" s="153"/>
      <c r="E47" s="154">
        <v>5510932</v>
      </c>
      <c r="F47" s="100">
        <v>5510932</v>
      </c>
      <c r="G47" s="100">
        <v>135657</v>
      </c>
      <c r="H47" s="100"/>
      <c r="I47" s="100">
        <v>2779</v>
      </c>
      <c r="J47" s="100">
        <v>138436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138436</v>
      </c>
      <c r="X47" s="100">
        <v>2755464</v>
      </c>
      <c r="Y47" s="100">
        <v>-2617028</v>
      </c>
      <c r="Z47" s="137">
        <v>-94.98</v>
      </c>
      <c r="AA47" s="153">
        <v>5510932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34770650</v>
      </c>
      <c r="D48" s="168">
        <f>+D28+D32+D38+D42+D47</f>
        <v>0</v>
      </c>
      <c r="E48" s="169">
        <f t="shared" si="9"/>
        <v>263911688</v>
      </c>
      <c r="F48" s="73">
        <f t="shared" si="9"/>
        <v>263911688</v>
      </c>
      <c r="G48" s="73">
        <f t="shared" si="9"/>
        <v>10365824</v>
      </c>
      <c r="H48" s="73">
        <f t="shared" si="9"/>
        <v>15529723</v>
      </c>
      <c r="I48" s="73">
        <f t="shared" si="9"/>
        <v>26743201</v>
      </c>
      <c r="J48" s="73">
        <f t="shared" si="9"/>
        <v>52638748</v>
      </c>
      <c r="K48" s="73">
        <f t="shared" si="9"/>
        <v>24068647</v>
      </c>
      <c r="L48" s="73">
        <f t="shared" si="9"/>
        <v>0</v>
      </c>
      <c r="M48" s="73">
        <f t="shared" si="9"/>
        <v>0</v>
      </c>
      <c r="N48" s="73">
        <f t="shared" si="9"/>
        <v>24068647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76707395</v>
      </c>
      <c r="X48" s="73">
        <f t="shared" si="9"/>
        <v>124523790</v>
      </c>
      <c r="Y48" s="73">
        <f t="shared" si="9"/>
        <v>-47816395</v>
      </c>
      <c r="Z48" s="170">
        <f>+IF(X48&lt;&gt;0,+(Y48/X48)*100,0)</f>
        <v>-38.399405446943106</v>
      </c>
      <c r="AA48" s="168">
        <f>+AA28+AA32+AA38+AA42+AA47</f>
        <v>263911688</v>
      </c>
    </row>
    <row r="49" spans="1:27" ht="12.75">
      <c r="A49" s="148" t="s">
        <v>49</v>
      </c>
      <c r="B49" s="149"/>
      <c r="C49" s="171">
        <f aca="true" t="shared" si="10" ref="C49:Y49">+C25-C48</f>
        <v>49143581</v>
      </c>
      <c r="D49" s="171">
        <f>+D25-D48</f>
        <v>0</v>
      </c>
      <c r="E49" s="172">
        <f t="shared" si="10"/>
        <v>-1716068</v>
      </c>
      <c r="F49" s="173">
        <f t="shared" si="10"/>
        <v>-1716068</v>
      </c>
      <c r="G49" s="173">
        <f t="shared" si="10"/>
        <v>46197983</v>
      </c>
      <c r="H49" s="173">
        <f t="shared" si="10"/>
        <v>-10121240</v>
      </c>
      <c r="I49" s="173">
        <f t="shared" si="10"/>
        <v>-9633150</v>
      </c>
      <c r="J49" s="173">
        <f t="shared" si="10"/>
        <v>26443593</v>
      </c>
      <c r="K49" s="173">
        <f t="shared" si="10"/>
        <v>-11610920</v>
      </c>
      <c r="L49" s="173">
        <f t="shared" si="10"/>
        <v>0</v>
      </c>
      <c r="M49" s="173">
        <f t="shared" si="10"/>
        <v>0</v>
      </c>
      <c r="N49" s="173">
        <f t="shared" si="10"/>
        <v>-11610920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14832673</v>
      </c>
      <c r="X49" s="173">
        <f>IF(F25=F48,0,X25-X48)</f>
        <v>5427246</v>
      </c>
      <c r="Y49" s="173">
        <f t="shared" si="10"/>
        <v>9405427</v>
      </c>
      <c r="Z49" s="174">
        <f>+IF(X49&lt;&gt;0,+(Y49/X49)*100,0)</f>
        <v>173.30017839618841</v>
      </c>
      <c r="AA49" s="171">
        <f>+AA25-AA48</f>
        <v>-1716068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29964266</v>
      </c>
      <c r="D5" s="155">
        <v>0</v>
      </c>
      <c r="E5" s="156">
        <v>36825939</v>
      </c>
      <c r="F5" s="60">
        <v>36825939</v>
      </c>
      <c r="G5" s="60">
        <v>2216937</v>
      </c>
      <c r="H5" s="60">
        <v>0</v>
      </c>
      <c r="I5" s="60">
        <v>3816456</v>
      </c>
      <c r="J5" s="60">
        <v>6033393</v>
      </c>
      <c r="K5" s="60">
        <v>3693865</v>
      </c>
      <c r="L5" s="60">
        <v>0</v>
      </c>
      <c r="M5" s="60">
        <v>0</v>
      </c>
      <c r="N5" s="60">
        <v>3693865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9727258</v>
      </c>
      <c r="X5" s="60">
        <v>14399448</v>
      </c>
      <c r="Y5" s="60">
        <v>-4672190</v>
      </c>
      <c r="Z5" s="140">
        <v>-32.45</v>
      </c>
      <c r="AA5" s="155">
        <v>36825939</v>
      </c>
    </row>
    <row r="6" spans="1:27" ht="12.75">
      <c r="A6" s="181" t="s">
        <v>102</v>
      </c>
      <c r="B6" s="182"/>
      <c r="C6" s="155">
        <v>565</v>
      </c>
      <c r="D6" s="155">
        <v>0</v>
      </c>
      <c r="E6" s="156">
        <v>0</v>
      </c>
      <c r="F6" s="60">
        <v>0</v>
      </c>
      <c r="G6" s="60">
        <v>0</v>
      </c>
      <c r="H6" s="60">
        <v>188</v>
      </c>
      <c r="I6" s="60">
        <v>188</v>
      </c>
      <c r="J6" s="60">
        <v>376</v>
      </c>
      <c r="K6" s="60">
        <v>188</v>
      </c>
      <c r="L6" s="60">
        <v>0</v>
      </c>
      <c r="M6" s="60">
        <v>0</v>
      </c>
      <c r="N6" s="60">
        <v>188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564</v>
      </c>
      <c r="X6" s="60"/>
      <c r="Y6" s="60">
        <v>564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46718884</v>
      </c>
      <c r="D7" s="155">
        <v>0</v>
      </c>
      <c r="E7" s="156">
        <v>37385189</v>
      </c>
      <c r="F7" s="60">
        <v>37385189</v>
      </c>
      <c r="G7" s="60">
        <v>3185837</v>
      </c>
      <c r="H7" s="60">
        <v>3000921</v>
      </c>
      <c r="I7" s="60">
        <v>2992648</v>
      </c>
      <c r="J7" s="60">
        <v>9179406</v>
      </c>
      <c r="K7" s="60">
        <v>3287894</v>
      </c>
      <c r="L7" s="60">
        <v>0</v>
      </c>
      <c r="M7" s="60">
        <v>0</v>
      </c>
      <c r="N7" s="60">
        <v>3287894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12467300</v>
      </c>
      <c r="X7" s="60">
        <v>18423156</v>
      </c>
      <c r="Y7" s="60">
        <v>-5955856</v>
      </c>
      <c r="Z7" s="140">
        <v>-32.33</v>
      </c>
      <c r="AA7" s="155">
        <v>37385189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839638</v>
      </c>
      <c r="D10" s="155">
        <v>0</v>
      </c>
      <c r="E10" s="156">
        <v>10523468</v>
      </c>
      <c r="F10" s="54">
        <v>10523468</v>
      </c>
      <c r="G10" s="54">
        <v>1016790</v>
      </c>
      <c r="H10" s="54">
        <v>886699</v>
      </c>
      <c r="I10" s="54">
        <v>887227</v>
      </c>
      <c r="J10" s="54">
        <v>2790716</v>
      </c>
      <c r="K10" s="54">
        <v>887227</v>
      </c>
      <c r="L10" s="54">
        <v>0</v>
      </c>
      <c r="M10" s="54">
        <v>0</v>
      </c>
      <c r="N10" s="54">
        <v>887227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3677943</v>
      </c>
      <c r="X10" s="54">
        <v>5261736</v>
      </c>
      <c r="Y10" s="54">
        <v>-1583793</v>
      </c>
      <c r="Z10" s="184">
        <v>-30.1</v>
      </c>
      <c r="AA10" s="130">
        <v>10523468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73875</v>
      </c>
      <c r="D12" s="155">
        <v>0</v>
      </c>
      <c r="E12" s="156">
        <v>454579</v>
      </c>
      <c r="F12" s="60">
        <v>454579</v>
      </c>
      <c r="G12" s="60">
        <v>40934</v>
      </c>
      <c r="H12" s="60">
        <v>36592</v>
      </c>
      <c r="I12" s="60">
        <v>26582</v>
      </c>
      <c r="J12" s="60">
        <v>104108</v>
      </c>
      <c r="K12" s="60">
        <v>79203</v>
      </c>
      <c r="L12" s="60">
        <v>0</v>
      </c>
      <c r="M12" s="60">
        <v>0</v>
      </c>
      <c r="N12" s="60">
        <v>79203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183311</v>
      </c>
      <c r="X12" s="60">
        <v>367596</v>
      </c>
      <c r="Y12" s="60">
        <v>-184285</v>
      </c>
      <c r="Z12" s="140">
        <v>-50.13</v>
      </c>
      <c r="AA12" s="155">
        <v>454579</v>
      </c>
    </row>
    <row r="13" spans="1:27" ht="12.75">
      <c r="A13" s="181" t="s">
        <v>109</v>
      </c>
      <c r="B13" s="185"/>
      <c r="C13" s="155">
        <v>45097</v>
      </c>
      <c r="D13" s="155">
        <v>0</v>
      </c>
      <c r="E13" s="156">
        <v>1548583</v>
      </c>
      <c r="F13" s="60">
        <v>1548583</v>
      </c>
      <c r="G13" s="60">
        <v>0</v>
      </c>
      <c r="H13" s="60">
        <v>102786</v>
      </c>
      <c r="I13" s="60">
        <v>355415</v>
      </c>
      <c r="J13" s="60">
        <v>458201</v>
      </c>
      <c r="K13" s="60">
        <v>56187</v>
      </c>
      <c r="L13" s="60">
        <v>0</v>
      </c>
      <c r="M13" s="60">
        <v>0</v>
      </c>
      <c r="N13" s="60">
        <v>56187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514388</v>
      </c>
      <c r="X13" s="60">
        <v>774294</v>
      </c>
      <c r="Y13" s="60">
        <v>-259906</v>
      </c>
      <c r="Z13" s="140">
        <v>-33.57</v>
      </c>
      <c r="AA13" s="155">
        <v>1548583</v>
      </c>
    </row>
    <row r="14" spans="1:27" ht="12.75">
      <c r="A14" s="181" t="s">
        <v>110</v>
      </c>
      <c r="B14" s="185"/>
      <c r="C14" s="155">
        <v>1050455</v>
      </c>
      <c r="D14" s="155">
        <v>0</v>
      </c>
      <c r="E14" s="156">
        <v>8096103</v>
      </c>
      <c r="F14" s="60">
        <v>8096103</v>
      </c>
      <c r="G14" s="60">
        <v>-12296</v>
      </c>
      <c r="H14" s="60">
        <v>898922</v>
      </c>
      <c r="I14" s="60">
        <v>892549</v>
      </c>
      <c r="J14" s="60">
        <v>1779175</v>
      </c>
      <c r="K14" s="60">
        <v>806254</v>
      </c>
      <c r="L14" s="60">
        <v>0</v>
      </c>
      <c r="M14" s="60">
        <v>0</v>
      </c>
      <c r="N14" s="60">
        <v>806254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2585429</v>
      </c>
      <c r="X14" s="60">
        <v>4048050</v>
      </c>
      <c r="Y14" s="60">
        <v>-1462621</v>
      </c>
      <c r="Z14" s="140">
        <v>-36.13</v>
      </c>
      <c r="AA14" s="155">
        <v>8096103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491297</v>
      </c>
      <c r="F16" s="60">
        <v>491297</v>
      </c>
      <c r="G16" s="60">
        <v>0</v>
      </c>
      <c r="H16" s="60">
        <v>1700</v>
      </c>
      <c r="I16" s="60">
        <v>1000</v>
      </c>
      <c r="J16" s="60">
        <v>2700</v>
      </c>
      <c r="K16" s="60">
        <v>3850</v>
      </c>
      <c r="L16" s="60">
        <v>0</v>
      </c>
      <c r="M16" s="60">
        <v>0</v>
      </c>
      <c r="N16" s="60">
        <v>3850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6550</v>
      </c>
      <c r="X16" s="60">
        <v>245646</v>
      </c>
      <c r="Y16" s="60">
        <v>-239096</v>
      </c>
      <c r="Z16" s="140">
        <v>-97.33</v>
      </c>
      <c r="AA16" s="155">
        <v>491297</v>
      </c>
    </row>
    <row r="17" spans="1:27" ht="12.75">
      <c r="A17" s="181" t="s">
        <v>113</v>
      </c>
      <c r="B17" s="185"/>
      <c r="C17" s="155">
        <v>117353</v>
      </c>
      <c r="D17" s="155">
        <v>0</v>
      </c>
      <c r="E17" s="156">
        <v>1566485</v>
      </c>
      <c r="F17" s="60">
        <v>1566485</v>
      </c>
      <c r="G17" s="60">
        <v>119705</v>
      </c>
      <c r="H17" s="60">
        <v>124023</v>
      </c>
      <c r="I17" s="60">
        <v>99563</v>
      </c>
      <c r="J17" s="60">
        <v>343291</v>
      </c>
      <c r="K17" s="60">
        <v>120082</v>
      </c>
      <c r="L17" s="60">
        <v>0</v>
      </c>
      <c r="M17" s="60">
        <v>0</v>
      </c>
      <c r="N17" s="60">
        <v>120082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463373</v>
      </c>
      <c r="X17" s="60">
        <v>783240</v>
      </c>
      <c r="Y17" s="60">
        <v>-319867</v>
      </c>
      <c r="Z17" s="140">
        <v>-40.84</v>
      </c>
      <c r="AA17" s="155">
        <v>1566485</v>
      </c>
    </row>
    <row r="18" spans="1:27" ht="12.75">
      <c r="A18" s="183" t="s">
        <v>114</v>
      </c>
      <c r="B18" s="182"/>
      <c r="C18" s="155">
        <v>50851</v>
      </c>
      <c r="D18" s="155">
        <v>0</v>
      </c>
      <c r="E18" s="156">
        <v>789750</v>
      </c>
      <c r="F18" s="60">
        <v>789750</v>
      </c>
      <c r="G18" s="60">
        <v>64611</v>
      </c>
      <c r="H18" s="60">
        <v>69517</v>
      </c>
      <c r="I18" s="60">
        <v>50062</v>
      </c>
      <c r="J18" s="60">
        <v>184190</v>
      </c>
      <c r="K18" s="60">
        <v>74777</v>
      </c>
      <c r="L18" s="60">
        <v>0</v>
      </c>
      <c r="M18" s="60">
        <v>0</v>
      </c>
      <c r="N18" s="60">
        <v>74777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258967</v>
      </c>
      <c r="X18" s="60">
        <v>394878</v>
      </c>
      <c r="Y18" s="60">
        <v>-135911</v>
      </c>
      <c r="Z18" s="140">
        <v>-34.42</v>
      </c>
      <c r="AA18" s="155">
        <v>789750</v>
      </c>
    </row>
    <row r="19" spans="1:27" ht="12.75">
      <c r="A19" s="181" t="s">
        <v>34</v>
      </c>
      <c r="B19" s="185"/>
      <c r="C19" s="155">
        <v>1658719</v>
      </c>
      <c r="D19" s="155">
        <v>0</v>
      </c>
      <c r="E19" s="156">
        <v>128282699</v>
      </c>
      <c r="F19" s="60">
        <v>128282699</v>
      </c>
      <c r="G19" s="60">
        <v>49888000</v>
      </c>
      <c r="H19" s="60">
        <v>263794</v>
      </c>
      <c r="I19" s="60">
        <v>1248356</v>
      </c>
      <c r="J19" s="60">
        <v>51400150</v>
      </c>
      <c r="K19" s="60">
        <v>945245</v>
      </c>
      <c r="L19" s="60">
        <v>0</v>
      </c>
      <c r="M19" s="60">
        <v>0</v>
      </c>
      <c r="N19" s="60">
        <v>945245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52345395</v>
      </c>
      <c r="X19" s="60">
        <v>84716490</v>
      </c>
      <c r="Y19" s="60">
        <v>-32371095</v>
      </c>
      <c r="Z19" s="140">
        <v>-38.21</v>
      </c>
      <c r="AA19" s="155">
        <v>128282699</v>
      </c>
    </row>
    <row r="20" spans="1:27" ht="12.75">
      <c r="A20" s="181" t="s">
        <v>35</v>
      </c>
      <c r="B20" s="185"/>
      <c r="C20" s="155">
        <v>393969</v>
      </c>
      <c r="D20" s="155">
        <v>0</v>
      </c>
      <c r="E20" s="156">
        <v>1327228</v>
      </c>
      <c r="F20" s="54">
        <v>1327228</v>
      </c>
      <c r="G20" s="54">
        <v>43289</v>
      </c>
      <c r="H20" s="54">
        <v>23341</v>
      </c>
      <c r="I20" s="54">
        <v>160901</v>
      </c>
      <c r="J20" s="54">
        <v>227531</v>
      </c>
      <c r="K20" s="54">
        <v>35326</v>
      </c>
      <c r="L20" s="54">
        <v>0</v>
      </c>
      <c r="M20" s="54">
        <v>0</v>
      </c>
      <c r="N20" s="54">
        <v>35326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262857</v>
      </c>
      <c r="X20" s="54">
        <v>663612</v>
      </c>
      <c r="Y20" s="54">
        <v>-400755</v>
      </c>
      <c r="Z20" s="184">
        <v>-60.39</v>
      </c>
      <c r="AA20" s="130">
        <v>1327228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80913672</v>
      </c>
      <c r="D22" s="188">
        <f>SUM(D5:D21)</f>
        <v>0</v>
      </c>
      <c r="E22" s="189">
        <f t="shared" si="0"/>
        <v>227291320</v>
      </c>
      <c r="F22" s="190">
        <f t="shared" si="0"/>
        <v>227291320</v>
      </c>
      <c r="G22" s="190">
        <f t="shared" si="0"/>
        <v>56563807</v>
      </c>
      <c r="H22" s="190">
        <f t="shared" si="0"/>
        <v>5408483</v>
      </c>
      <c r="I22" s="190">
        <f t="shared" si="0"/>
        <v>10530947</v>
      </c>
      <c r="J22" s="190">
        <f t="shared" si="0"/>
        <v>72503237</v>
      </c>
      <c r="K22" s="190">
        <f t="shared" si="0"/>
        <v>9990098</v>
      </c>
      <c r="L22" s="190">
        <f t="shared" si="0"/>
        <v>0</v>
      </c>
      <c r="M22" s="190">
        <f t="shared" si="0"/>
        <v>0</v>
      </c>
      <c r="N22" s="190">
        <f t="shared" si="0"/>
        <v>9990098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82493335</v>
      </c>
      <c r="X22" s="190">
        <f t="shared" si="0"/>
        <v>130078146</v>
      </c>
      <c r="Y22" s="190">
        <f t="shared" si="0"/>
        <v>-47584811</v>
      </c>
      <c r="Z22" s="191">
        <f>+IF(X22&lt;&gt;0,+(Y22/X22)*100,0)</f>
        <v>-36.581710658760464</v>
      </c>
      <c r="AA22" s="188">
        <f>SUM(AA5:AA21)</f>
        <v>227291320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6913207</v>
      </c>
      <c r="D25" s="155">
        <v>0</v>
      </c>
      <c r="E25" s="156">
        <v>89102986</v>
      </c>
      <c r="F25" s="60">
        <v>89102986</v>
      </c>
      <c r="G25" s="60">
        <v>6133360</v>
      </c>
      <c r="H25" s="60">
        <v>6197608</v>
      </c>
      <c r="I25" s="60">
        <v>8098549</v>
      </c>
      <c r="J25" s="60">
        <v>20429517</v>
      </c>
      <c r="K25" s="60">
        <v>6598580</v>
      </c>
      <c r="L25" s="60">
        <v>0</v>
      </c>
      <c r="M25" s="60">
        <v>0</v>
      </c>
      <c r="N25" s="60">
        <v>6598580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27028097</v>
      </c>
      <c r="X25" s="60">
        <v>44551494</v>
      </c>
      <c r="Y25" s="60">
        <v>-17523397</v>
      </c>
      <c r="Z25" s="140">
        <v>-39.33</v>
      </c>
      <c r="AA25" s="155">
        <v>89102986</v>
      </c>
    </row>
    <row r="26" spans="1:27" ht="12.75">
      <c r="A26" s="183" t="s">
        <v>38</v>
      </c>
      <c r="B26" s="182"/>
      <c r="C26" s="155">
        <v>9371468</v>
      </c>
      <c r="D26" s="155">
        <v>0</v>
      </c>
      <c r="E26" s="156">
        <v>9863968</v>
      </c>
      <c r="F26" s="60">
        <v>9863968</v>
      </c>
      <c r="G26" s="60">
        <v>549927</v>
      </c>
      <c r="H26" s="60">
        <v>549878</v>
      </c>
      <c r="I26" s="60">
        <v>603048</v>
      </c>
      <c r="J26" s="60">
        <v>1702853</v>
      </c>
      <c r="K26" s="60">
        <v>631944</v>
      </c>
      <c r="L26" s="60">
        <v>0</v>
      </c>
      <c r="M26" s="60">
        <v>0</v>
      </c>
      <c r="N26" s="60">
        <v>631944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2334797</v>
      </c>
      <c r="X26" s="60">
        <v>4931982</v>
      </c>
      <c r="Y26" s="60">
        <v>-2597185</v>
      </c>
      <c r="Z26" s="140">
        <v>-52.66</v>
      </c>
      <c r="AA26" s="155">
        <v>9863968</v>
      </c>
    </row>
    <row r="27" spans="1:27" ht="12.75">
      <c r="A27" s="183" t="s">
        <v>118</v>
      </c>
      <c r="B27" s="182"/>
      <c r="C27" s="155">
        <v>1243056</v>
      </c>
      <c r="D27" s="155">
        <v>0</v>
      </c>
      <c r="E27" s="156">
        <v>15707255</v>
      </c>
      <c r="F27" s="60">
        <v>15707255</v>
      </c>
      <c r="G27" s="60">
        <v>0</v>
      </c>
      <c r="H27" s="60">
        <v>0</v>
      </c>
      <c r="I27" s="60">
        <v>0</v>
      </c>
      <c r="J27" s="60">
        <v>0</v>
      </c>
      <c r="K27" s="60">
        <v>1308938</v>
      </c>
      <c r="L27" s="60">
        <v>0</v>
      </c>
      <c r="M27" s="60">
        <v>0</v>
      </c>
      <c r="N27" s="60">
        <v>1308938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1308938</v>
      </c>
      <c r="X27" s="60">
        <v>7853628</v>
      </c>
      <c r="Y27" s="60">
        <v>-6544690</v>
      </c>
      <c r="Z27" s="140">
        <v>-83.33</v>
      </c>
      <c r="AA27" s="155">
        <v>15707255</v>
      </c>
    </row>
    <row r="28" spans="1:27" ht="12.75">
      <c r="A28" s="183" t="s">
        <v>39</v>
      </c>
      <c r="B28" s="182"/>
      <c r="C28" s="155">
        <v>1008381</v>
      </c>
      <c r="D28" s="155">
        <v>0</v>
      </c>
      <c r="E28" s="156">
        <v>12741900</v>
      </c>
      <c r="F28" s="60">
        <v>12741900</v>
      </c>
      <c r="G28" s="60">
        <v>0</v>
      </c>
      <c r="H28" s="60">
        <v>0</v>
      </c>
      <c r="I28" s="60">
        <v>3185475</v>
      </c>
      <c r="J28" s="60">
        <v>3185475</v>
      </c>
      <c r="K28" s="60">
        <v>1061825</v>
      </c>
      <c r="L28" s="60">
        <v>0</v>
      </c>
      <c r="M28" s="60">
        <v>0</v>
      </c>
      <c r="N28" s="60">
        <v>1061825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4247300</v>
      </c>
      <c r="X28" s="60">
        <v>6370950</v>
      </c>
      <c r="Y28" s="60">
        <v>-2123650</v>
      </c>
      <c r="Z28" s="140">
        <v>-33.33</v>
      </c>
      <c r="AA28" s="155">
        <v>12741900</v>
      </c>
    </row>
    <row r="29" spans="1:27" ht="12.75">
      <c r="A29" s="183" t="s">
        <v>40</v>
      </c>
      <c r="B29" s="182"/>
      <c r="C29" s="155">
        <v>215186</v>
      </c>
      <c r="D29" s="155">
        <v>0</v>
      </c>
      <c r="E29" s="156">
        <v>2660261</v>
      </c>
      <c r="F29" s="60">
        <v>2660261</v>
      </c>
      <c r="G29" s="60">
        <v>137096</v>
      </c>
      <c r="H29" s="60">
        <v>137096</v>
      </c>
      <c r="I29" s="60">
        <v>233937</v>
      </c>
      <c r="J29" s="60">
        <v>508129</v>
      </c>
      <c r="K29" s="60">
        <v>70714</v>
      </c>
      <c r="L29" s="60">
        <v>0</v>
      </c>
      <c r="M29" s="60">
        <v>0</v>
      </c>
      <c r="N29" s="60">
        <v>70714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578843</v>
      </c>
      <c r="X29" s="60">
        <v>1179534</v>
      </c>
      <c r="Y29" s="60">
        <v>-600691</v>
      </c>
      <c r="Z29" s="140">
        <v>-50.93</v>
      </c>
      <c r="AA29" s="155">
        <v>2660261</v>
      </c>
    </row>
    <row r="30" spans="1:27" ht="12.75">
      <c r="A30" s="183" t="s">
        <v>119</v>
      </c>
      <c r="B30" s="182"/>
      <c r="C30" s="155">
        <v>2022778</v>
      </c>
      <c r="D30" s="155">
        <v>0</v>
      </c>
      <c r="E30" s="156">
        <v>28812257</v>
      </c>
      <c r="F30" s="60">
        <v>28812257</v>
      </c>
      <c r="G30" s="60">
        <v>0</v>
      </c>
      <c r="H30" s="60">
        <v>2709216</v>
      </c>
      <c r="I30" s="60">
        <v>0</v>
      </c>
      <c r="J30" s="60">
        <v>2709216</v>
      </c>
      <c r="K30" s="60">
        <v>7532891</v>
      </c>
      <c r="L30" s="60">
        <v>0</v>
      </c>
      <c r="M30" s="60">
        <v>0</v>
      </c>
      <c r="N30" s="60">
        <v>7532891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10242107</v>
      </c>
      <c r="X30" s="60">
        <v>14406126</v>
      </c>
      <c r="Y30" s="60">
        <v>-4164019</v>
      </c>
      <c r="Z30" s="140">
        <v>-28.9</v>
      </c>
      <c r="AA30" s="155">
        <v>28812257</v>
      </c>
    </row>
    <row r="31" spans="1:27" ht="12.75">
      <c r="A31" s="183" t="s">
        <v>120</v>
      </c>
      <c r="B31" s="182"/>
      <c r="C31" s="155">
        <v>832569</v>
      </c>
      <c r="D31" s="155">
        <v>0</v>
      </c>
      <c r="E31" s="156">
        <v>12930147</v>
      </c>
      <c r="F31" s="60">
        <v>12930147</v>
      </c>
      <c r="G31" s="60">
        <v>186637</v>
      </c>
      <c r="H31" s="60">
        <v>371317</v>
      </c>
      <c r="I31" s="60">
        <v>51314</v>
      </c>
      <c r="J31" s="60">
        <v>609268</v>
      </c>
      <c r="K31" s="60">
        <v>299333</v>
      </c>
      <c r="L31" s="60">
        <v>0</v>
      </c>
      <c r="M31" s="60">
        <v>0</v>
      </c>
      <c r="N31" s="60">
        <v>299333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908601</v>
      </c>
      <c r="X31" s="60">
        <v>6465072</v>
      </c>
      <c r="Y31" s="60">
        <v>-5556471</v>
      </c>
      <c r="Z31" s="140">
        <v>-85.95</v>
      </c>
      <c r="AA31" s="155">
        <v>12930147</v>
      </c>
    </row>
    <row r="32" spans="1:27" ht="12.75">
      <c r="A32" s="183" t="s">
        <v>121</v>
      </c>
      <c r="B32" s="182"/>
      <c r="C32" s="155">
        <v>7380988</v>
      </c>
      <c r="D32" s="155">
        <v>0</v>
      </c>
      <c r="E32" s="156">
        <v>21998346</v>
      </c>
      <c r="F32" s="60">
        <v>21998346</v>
      </c>
      <c r="G32" s="60">
        <v>621558</v>
      </c>
      <c r="H32" s="60">
        <v>1120950</v>
      </c>
      <c r="I32" s="60">
        <v>4897697</v>
      </c>
      <c r="J32" s="60">
        <v>6640205</v>
      </c>
      <c r="K32" s="60">
        <v>579764</v>
      </c>
      <c r="L32" s="60">
        <v>0</v>
      </c>
      <c r="M32" s="60">
        <v>0</v>
      </c>
      <c r="N32" s="60">
        <v>579764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7219969</v>
      </c>
      <c r="X32" s="60">
        <v>11048556</v>
      </c>
      <c r="Y32" s="60">
        <v>-3828587</v>
      </c>
      <c r="Z32" s="140">
        <v>-34.65</v>
      </c>
      <c r="AA32" s="155">
        <v>21998346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2543659</v>
      </c>
      <c r="F33" s="60">
        <v>2543659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2543659</v>
      </c>
    </row>
    <row r="34" spans="1:27" ht="12.75">
      <c r="A34" s="183" t="s">
        <v>43</v>
      </c>
      <c r="B34" s="182"/>
      <c r="C34" s="155">
        <v>5783017</v>
      </c>
      <c r="D34" s="155">
        <v>0</v>
      </c>
      <c r="E34" s="156">
        <v>67550909</v>
      </c>
      <c r="F34" s="60">
        <v>67550909</v>
      </c>
      <c r="G34" s="60">
        <v>2737246</v>
      </c>
      <c r="H34" s="60">
        <v>4443658</v>
      </c>
      <c r="I34" s="60">
        <v>9673181</v>
      </c>
      <c r="J34" s="60">
        <v>16854085</v>
      </c>
      <c r="K34" s="60">
        <v>5984658</v>
      </c>
      <c r="L34" s="60">
        <v>0</v>
      </c>
      <c r="M34" s="60">
        <v>0</v>
      </c>
      <c r="N34" s="60">
        <v>5984658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22838743</v>
      </c>
      <c r="X34" s="60">
        <v>27716442</v>
      </c>
      <c r="Y34" s="60">
        <v>-4877699</v>
      </c>
      <c r="Z34" s="140">
        <v>-17.6</v>
      </c>
      <c r="AA34" s="155">
        <v>67550909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34770650</v>
      </c>
      <c r="D36" s="188">
        <f>SUM(D25:D35)</f>
        <v>0</v>
      </c>
      <c r="E36" s="189">
        <f t="shared" si="1"/>
        <v>263911688</v>
      </c>
      <c r="F36" s="190">
        <f t="shared" si="1"/>
        <v>263911688</v>
      </c>
      <c r="G36" s="190">
        <f t="shared" si="1"/>
        <v>10365824</v>
      </c>
      <c r="H36" s="190">
        <f t="shared" si="1"/>
        <v>15529723</v>
      </c>
      <c r="I36" s="190">
        <f t="shared" si="1"/>
        <v>26743201</v>
      </c>
      <c r="J36" s="190">
        <f t="shared" si="1"/>
        <v>52638748</v>
      </c>
      <c r="K36" s="190">
        <f t="shared" si="1"/>
        <v>24068647</v>
      </c>
      <c r="L36" s="190">
        <f t="shared" si="1"/>
        <v>0</v>
      </c>
      <c r="M36" s="190">
        <f t="shared" si="1"/>
        <v>0</v>
      </c>
      <c r="N36" s="190">
        <f t="shared" si="1"/>
        <v>24068647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76707395</v>
      </c>
      <c r="X36" s="190">
        <f t="shared" si="1"/>
        <v>124523784</v>
      </c>
      <c r="Y36" s="190">
        <f t="shared" si="1"/>
        <v>-47816389</v>
      </c>
      <c r="Z36" s="191">
        <f>+IF(X36&lt;&gt;0,+(Y36/X36)*100,0)</f>
        <v>-38.399402478806785</v>
      </c>
      <c r="AA36" s="188">
        <f>SUM(AA25:AA35)</f>
        <v>263911688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46143022</v>
      </c>
      <c r="D38" s="199">
        <f>+D22-D36</f>
        <v>0</v>
      </c>
      <c r="E38" s="200">
        <f t="shared" si="2"/>
        <v>-36620368</v>
      </c>
      <c r="F38" s="106">
        <f t="shared" si="2"/>
        <v>-36620368</v>
      </c>
      <c r="G38" s="106">
        <f t="shared" si="2"/>
        <v>46197983</v>
      </c>
      <c r="H38" s="106">
        <f t="shared" si="2"/>
        <v>-10121240</v>
      </c>
      <c r="I38" s="106">
        <f t="shared" si="2"/>
        <v>-16212254</v>
      </c>
      <c r="J38" s="106">
        <f t="shared" si="2"/>
        <v>19864489</v>
      </c>
      <c r="K38" s="106">
        <f t="shared" si="2"/>
        <v>-14078549</v>
      </c>
      <c r="L38" s="106">
        <f t="shared" si="2"/>
        <v>0</v>
      </c>
      <c r="M38" s="106">
        <f t="shared" si="2"/>
        <v>0</v>
      </c>
      <c r="N38" s="106">
        <f t="shared" si="2"/>
        <v>-14078549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5785940</v>
      </c>
      <c r="X38" s="106">
        <f>IF(F22=F36,0,X22-X36)</f>
        <v>5554362</v>
      </c>
      <c r="Y38" s="106">
        <f t="shared" si="2"/>
        <v>231578</v>
      </c>
      <c r="Z38" s="201">
        <f>+IF(X38&lt;&gt;0,+(Y38/X38)*100,0)</f>
        <v>4.169299732354499</v>
      </c>
      <c r="AA38" s="199">
        <f>+AA22-AA36</f>
        <v>-36620368</v>
      </c>
    </row>
    <row r="39" spans="1:27" ht="12.75">
      <c r="A39" s="181" t="s">
        <v>46</v>
      </c>
      <c r="B39" s="185"/>
      <c r="C39" s="155">
        <v>3000559</v>
      </c>
      <c r="D39" s="155">
        <v>0</v>
      </c>
      <c r="E39" s="156">
        <v>34904300</v>
      </c>
      <c r="F39" s="60">
        <v>34904300</v>
      </c>
      <c r="G39" s="60">
        <v>0</v>
      </c>
      <c r="H39" s="60">
        <v>0</v>
      </c>
      <c r="I39" s="60">
        <v>6579104</v>
      </c>
      <c r="J39" s="60">
        <v>6579104</v>
      </c>
      <c r="K39" s="60">
        <v>2467629</v>
      </c>
      <c r="L39" s="60">
        <v>0</v>
      </c>
      <c r="M39" s="60">
        <v>0</v>
      </c>
      <c r="N39" s="60">
        <v>2467629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9046733</v>
      </c>
      <c r="X39" s="60">
        <v>19497880</v>
      </c>
      <c r="Y39" s="60">
        <v>-10451147</v>
      </c>
      <c r="Z39" s="140">
        <v>-53.6</v>
      </c>
      <c r="AA39" s="155">
        <v>34904300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49143581</v>
      </c>
      <c r="D42" s="206">
        <f>SUM(D38:D41)</f>
        <v>0</v>
      </c>
      <c r="E42" s="207">
        <f t="shared" si="3"/>
        <v>-1716068</v>
      </c>
      <c r="F42" s="88">
        <f t="shared" si="3"/>
        <v>-1716068</v>
      </c>
      <c r="G42" s="88">
        <f t="shared" si="3"/>
        <v>46197983</v>
      </c>
      <c r="H42" s="88">
        <f t="shared" si="3"/>
        <v>-10121240</v>
      </c>
      <c r="I42" s="88">
        <f t="shared" si="3"/>
        <v>-9633150</v>
      </c>
      <c r="J42" s="88">
        <f t="shared" si="3"/>
        <v>26443593</v>
      </c>
      <c r="K42" s="88">
        <f t="shared" si="3"/>
        <v>-11610920</v>
      </c>
      <c r="L42" s="88">
        <f t="shared" si="3"/>
        <v>0</v>
      </c>
      <c r="M42" s="88">
        <f t="shared" si="3"/>
        <v>0</v>
      </c>
      <c r="N42" s="88">
        <f t="shared" si="3"/>
        <v>-11610920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14832673</v>
      </c>
      <c r="X42" s="88">
        <f t="shared" si="3"/>
        <v>25052242</v>
      </c>
      <c r="Y42" s="88">
        <f t="shared" si="3"/>
        <v>-10219569</v>
      </c>
      <c r="Z42" s="208">
        <f>+IF(X42&lt;&gt;0,+(Y42/X42)*100,0)</f>
        <v>-40.793031617689145</v>
      </c>
      <c r="AA42" s="206">
        <f>SUM(AA38:AA41)</f>
        <v>-1716068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49143581</v>
      </c>
      <c r="D44" s="210">
        <f>+D42-D43</f>
        <v>0</v>
      </c>
      <c r="E44" s="211">
        <f t="shared" si="4"/>
        <v>-1716068</v>
      </c>
      <c r="F44" s="77">
        <f t="shared" si="4"/>
        <v>-1716068</v>
      </c>
      <c r="G44" s="77">
        <f t="shared" si="4"/>
        <v>46197983</v>
      </c>
      <c r="H44" s="77">
        <f t="shared" si="4"/>
        <v>-10121240</v>
      </c>
      <c r="I44" s="77">
        <f t="shared" si="4"/>
        <v>-9633150</v>
      </c>
      <c r="J44" s="77">
        <f t="shared" si="4"/>
        <v>26443593</v>
      </c>
      <c r="K44" s="77">
        <f t="shared" si="4"/>
        <v>-11610920</v>
      </c>
      <c r="L44" s="77">
        <f t="shared" si="4"/>
        <v>0</v>
      </c>
      <c r="M44" s="77">
        <f t="shared" si="4"/>
        <v>0</v>
      </c>
      <c r="N44" s="77">
        <f t="shared" si="4"/>
        <v>-11610920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14832673</v>
      </c>
      <c r="X44" s="77">
        <f t="shared" si="4"/>
        <v>25052242</v>
      </c>
      <c r="Y44" s="77">
        <f t="shared" si="4"/>
        <v>-10219569</v>
      </c>
      <c r="Z44" s="212">
        <f>+IF(X44&lt;&gt;0,+(Y44/X44)*100,0)</f>
        <v>-40.793031617689145</v>
      </c>
      <c r="AA44" s="210">
        <f>+AA42-AA43</f>
        <v>-1716068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49143581</v>
      </c>
      <c r="D46" s="206">
        <f>SUM(D44:D45)</f>
        <v>0</v>
      </c>
      <c r="E46" s="207">
        <f t="shared" si="5"/>
        <v>-1716068</v>
      </c>
      <c r="F46" s="88">
        <f t="shared" si="5"/>
        <v>-1716068</v>
      </c>
      <c r="G46" s="88">
        <f t="shared" si="5"/>
        <v>46197983</v>
      </c>
      <c r="H46" s="88">
        <f t="shared" si="5"/>
        <v>-10121240</v>
      </c>
      <c r="I46" s="88">
        <f t="shared" si="5"/>
        <v>-9633150</v>
      </c>
      <c r="J46" s="88">
        <f t="shared" si="5"/>
        <v>26443593</v>
      </c>
      <c r="K46" s="88">
        <f t="shared" si="5"/>
        <v>-11610920</v>
      </c>
      <c r="L46" s="88">
        <f t="shared" si="5"/>
        <v>0</v>
      </c>
      <c r="M46" s="88">
        <f t="shared" si="5"/>
        <v>0</v>
      </c>
      <c r="N46" s="88">
        <f t="shared" si="5"/>
        <v>-11610920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14832673</v>
      </c>
      <c r="X46" s="88">
        <f t="shared" si="5"/>
        <v>25052242</v>
      </c>
      <c r="Y46" s="88">
        <f t="shared" si="5"/>
        <v>-10219569</v>
      </c>
      <c r="Z46" s="208">
        <f>+IF(X46&lt;&gt;0,+(Y46/X46)*100,0)</f>
        <v>-40.793031617689145</v>
      </c>
      <c r="AA46" s="206">
        <f>SUM(AA44:AA45)</f>
        <v>-1716068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49143581</v>
      </c>
      <c r="D48" s="217">
        <f>SUM(D46:D47)</f>
        <v>0</v>
      </c>
      <c r="E48" s="218">
        <f t="shared" si="6"/>
        <v>-1716068</v>
      </c>
      <c r="F48" s="219">
        <f t="shared" si="6"/>
        <v>-1716068</v>
      </c>
      <c r="G48" s="219">
        <f t="shared" si="6"/>
        <v>46197983</v>
      </c>
      <c r="H48" s="220">
        <f t="shared" si="6"/>
        <v>-10121240</v>
      </c>
      <c r="I48" s="220">
        <f t="shared" si="6"/>
        <v>-9633150</v>
      </c>
      <c r="J48" s="220">
        <f t="shared" si="6"/>
        <v>26443593</v>
      </c>
      <c r="K48" s="220">
        <f t="shared" si="6"/>
        <v>-11610920</v>
      </c>
      <c r="L48" s="220">
        <f t="shared" si="6"/>
        <v>0</v>
      </c>
      <c r="M48" s="219">
        <f t="shared" si="6"/>
        <v>0</v>
      </c>
      <c r="N48" s="219">
        <f t="shared" si="6"/>
        <v>-11610920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14832673</v>
      </c>
      <c r="X48" s="220">
        <f t="shared" si="6"/>
        <v>25052242</v>
      </c>
      <c r="Y48" s="220">
        <f t="shared" si="6"/>
        <v>-10219569</v>
      </c>
      <c r="Z48" s="221">
        <f>+IF(X48&lt;&gt;0,+(Y48/X48)*100,0)</f>
        <v>-40.793031617689145</v>
      </c>
      <c r="AA48" s="222">
        <f>SUM(AA46:AA47)</f>
        <v>-1716068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21691732</v>
      </c>
      <c r="D5" s="153">
        <f>SUM(D6:D8)</f>
        <v>0</v>
      </c>
      <c r="E5" s="154">
        <f t="shared" si="0"/>
        <v>16217400</v>
      </c>
      <c r="F5" s="100">
        <f t="shared" si="0"/>
        <v>16217400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4157766</v>
      </c>
      <c r="Y5" s="100">
        <f t="shared" si="0"/>
        <v>-4157766</v>
      </c>
      <c r="Z5" s="137">
        <f>+IF(X5&lt;&gt;0,+(Y5/X5)*100,0)</f>
        <v>-100</v>
      </c>
      <c r="AA5" s="153">
        <f>SUM(AA6:AA8)</f>
        <v>16217400</v>
      </c>
    </row>
    <row r="6" spans="1:27" ht="12.75">
      <c r="A6" s="138" t="s">
        <v>75</v>
      </c>
      <c r="B6" s="136"/>
      <c r="C6" s="155"/>
      <c r="D6" s="155"/>
      <c r="E6" s="156">
        <v>38500</v>
      </c>
      <c r="F6" s="60">
        <v>38500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38500</v>
      </c>
      <c r="Y6" s="60">
        <v>-38500</v>
      </c>
      <c r="Z6" s="140">
        <v>-100</v>
      </c>
      <c r="AA6" s="62">
        <v>38500</v>
      </c>
    </row>
    <row r="7" spans="1:27" ht="12.75">
      <c r="A7" s="138" t="s">
        <v>76</v>
      </c>
      <c r="B7" s="136"/>
      <c r="C7" s="157"/>
      <c r="D7" s="157"/>
      <c r="E7" s="158">
        <v>16178900</v>
      </c>
      <c r="F7" s="159">
        <v>16178900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4119266</v>
      </c>
      <c r="Y7" s="159">
        <v>-4119266</v>
      </c>
      <c r="Z7" s="141">
        <v>-100</v>
      </c>
      <c r="AA7" s="225">
        <v>16178900</v>
      </c>
    </row>
    <row r="8" spans="1:27" ht="12.75">
      <c r="A8" s="138" t="s">
        <v>77</v>
      </c>
      <c r="B8" s="136"/>
      <c r="C8" s="155">
        <v>21691732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5034000</v>
      </c>
      <c r="F9" s="100">
        <f t="shared" si="1"/>
        <v>5034000</v>
      </c>
      <c r="G9" s="100">
        <f t="shared" si="1"/>
        <v>1769483</v>
      </c>
      <c r="H9" s="100">
        <f t="shared" si="1"/>
        <v>2610599</v>
      </c>
      <c r="I9" s="100">
        <f t="shared" si="1"/>
        <v>0</v>
      </c>
      <c r="J9" s="100">
        <f t="shared" si="1"/>
        <v>4380082</v>
      </c>
      <c r="K9" s="100">
        <f t="shared" si="1"/>
        <v>3153628</v>
      </c>
      <c r="L9" s="100">
        <f t="shared" si="1"/>
        <v>0</v>
      </c>
      <c r="M9" s="100">
        <f t="shared" si="1"/>
        <v>3072032</v>
      </c>
      <c r="N9" s="100">
        <f t="shared" si="1"/>
        <v>6225660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10605742</v>
      </c>
      <c r="X9" s="100">
        <f t="shared" si="1"/>
        <v>0</v>
      </c>
      <c r="Y9" s="100">
        <f t="shared" si="1"/>
        <v>10605742</v>
      </c>
      <c r="Z9" s="137">
        <f>+IF(X9&lt;&gt;0,+(Y9/X9)*100,0)</f>
        <v>0</v>
      </c>
      <c r="AA9" s="102">
        <f>SUM(AA10:AA14)</f>
        <v>5034000</v>
      </c>
    </row>
    <row r="10" spans="1:27" ht="12.75">
      <c r="A10" s="138" t="s">
        <v>79</v>
      </c>
      <c r="B10" s="136"/>
      <c r="C10" s="155"/>
      <c r="D10" s="155"/>
      <c r="E10" s="156">
        <v>974000</v>
      </c>
      <c r="F10" s="60">
        <v>974000</v>
      </c>
      <c r="G10" s="60">
        <v>1769483</v>
      </c>
      <c r="H10" s="60">
        <v>1365590</v>
      </c>
      <c r="I10" s="60"/>
      <c r="J10" s="60">
        <v>3135073</v>
      </c>
      <c r="K10" s="60"/>
      <c r="L10" s="60"/>
      <c r="M10" s="60">
        <v>822349</v>
      </c>
      <c r="N10" s="60">
        <v>822349</v>
      </c>
      <c r="O10" s="60"/>
      <c r="P10" s="60"/>
      <c r="Q10" s="60"/>
      <c r="R10" s="60"/>
      <c r="S10" s="60"/>
      <c r="T10" s="60"/>
      <c r="U10" s="60"/>
      <c r="V10" s="60"/>
      <c r="W10" s="60">
        <v>3957422</v>
      </c>
      <c r="X10" s="60"/>
      <c r="Y10" s="60">
        <v>3957422</v>
      </c>
      <c r="Z10" s="140"/>
      <c r="AA10" s="62">
        <v>974000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>
        <v>1245009</v>
      </c>
      <c r="I11" s="60"/>
      <c r="J11" s="60">
        <v>1245009</v>
      </c>
      <c r="K11" s="60">
        <v>3153628</v>
      </c>
      <c r="L11" s="60"/>
      <c r="M11" s="60"/>
      <c r="N11" s="60">
        <v>3153628</v>
      </c>
      <c r="O11" s="60"/>
      <c r="P11" s="60"/>
      <c r="Q11" s="60"/>
      <c r="R11" s="60"/>
      <c r="S11" s="60"/>
      <c r="T11" s="60"/>
      <c r="U11" s="60"/>
      <c r="V11" s="60"/>
      <c r="W11" s="60">
        <v>4398637</v>
      </c>
      <c r="X11" s="60"/>
      <c r="Y11" s="60">
        <v>4398637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4060000</v>
      </c>
      <c r="F12" s="60">
        <v>4060000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4060000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>
        <v>2249683</v>
      </c>
      <c r="N13" s="60">
        <v>2249683</v>
      </c>
      <c r="O13" s="60"/>
      <c r="P13" s="60"/>
      <c r="Q13" s="60"/>
      <c r="R13" s="60"/>
      <c r="S13" s="60"/>
      <c r="T13" s="60"/>
      <c r="U13" s="60"/>
      <c r="V13" s="60"/>
      <c r="W13" s="60">
        <v>2249683</v>
      </c>
      <c r="X13" s="60"/>
      <c r="Y13" s="60">
        <v>2249683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17390933</v>
      </c>
      <c r="D15" s="153">
        <f>SUM(D16:D18)</f>
        <v>0</v>
      </c>
      <c r="E15" s="154">
        <f t="shared" si="2"/>
        <v>36429800</v>
      </c>
      <c r="F15" s="100">
        <f t="shared" si="2"/>
        <v>36429800</v>
      </c>
      <c r="G15" s="100">
        <f t="shared" si="2"/>
        <v>387370</v>
      </c>
      <c r="H15" s="100">
        <f t="shared" si="2"/>
        <v>167196</v>
      </c>
      <c r="I15" s="100">
        <f t="shared" si="2"/>
        <v>0</v>
      </c>
      <c r="J15" s="100">
        <f t="shared" si="2"/>
        <v>554566</v>
      </c>
      <c r="K15" s="100">
        <f t="shared" si="2"/>
        <v>0</v>
      </c>
      <c r="L15" s="100">
        <f t="shared" si="2"/>
        <v>0</v>
      </c>
      <c r="M15" s="100">
        <f t="shared" si="2"/>
        <v>853360</v>
      </c>
      <c r="N15" s="100">
        <f t="shared" si="2"/>
        <v>853360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1407926</v>
      </c>
      <c r="X15" s="100">
        <f t="shared" si="2"/>
        <v>16097880</v>
      </c>
      <c r="Y15" s="100">
        <f t="shared" si="2"/>
        <v>-14689954</v>
      </c>
      <c r="Z15" s="137">
        <f>+IF(X15&lt;&gt;0,+(Y15/X15)*100,0)</f>
        <v>-91.25396636078787</v>
      </c>
      <c r="AA15" s="102">
        <f>SUM(AA16:AA18)</f>
        <v>36429800</v>
      </c>
    </row>
    <row r="16" spans="1:27" ht="12.75">
      <c r="A16" s="138" t="s">
        <v>85</v>
      </c>
      <c r="B16" s="136"/>
      <c r="C16" s="155">
        <v>5918148</v>
      </c>
      <c r="D16" s="155"/>
      <c r="E16" s="156">
        <v>26829800</v>
      </c>
      <c r="F16" s="60">
        <v>26829800</v>
      </c>
      <c r="G16" s="60">
        <v>387370</v>
      </c>
      <c r="H16" s="60"/>
      <c r="I16" s="60"/>
      <c r="J16" s="60">
        <v>387370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387370</v>
      </c>
      <c r="X16" s="60">
        <v>16097880</v>
      </c>
      <c r="Y16" s="60">
        <v>-15710510</v>
      </c>
      <c r="Z16" s="140">
        <v>-97.59</v>
      </c>
      <c r="AA16" s="62">
        <v>26829800</v>
      </c>
    </row>
    <row r="17" spans="1:27" ht="12.75">
      <c r="A17" s="138" t="s">
        <v>86</v>
      </c>
      <c r="B17" s="136"/>
      <c r="C17" s="155">
        <v>11472785</v>
      </c>
      <c r="D17" s="155"/>
      <c r="E17" s="156">
        <v>9600000</v>
      </c>
      <c r="F17" s="60">
        <v>9600000</v>
      </c>
      <c r="G17" s="60"/>
      <c r="H17" s="60">
        <v>167196</v>
      </c>
      <c r="I17" s="60"/>
      <c r="J17" s="60">
        <v>167196</v>
      </c>
      <c r="K17" s="60"/>
      <c r="L17" s="60"/>
      <c r="M17" s="60">
        <v>853360</v>
      </c>
      <c r="N17" s="60">
        <v>853360</v>
      </c>
      <c r="O17" s="60"/>
      <c r="P17" s="60"/>
      <c r="Q17" s="60"/>
      <c r="R17" s="60"/>
      <c r="S17" s="60"/>
      <c r="T17" s="60"/>
      <c r="U17" s="60"/>
      <c r="V17" s="60"/>
      <c r="W17" s="60">
        <v>1020556</v>
      </c>
      <c r="X17" s="60"/>
      <c r="Y17" s="60">
        <v>1020556</v>
      </c>
      <c r="Z17" s="140"/>
      <c r="AA17" s="62">
        <v>9600000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8001414</v>
      </c>
      <c r="D19" s="153">
        <f>SUM(D20:D23)</f>
        <v>0</v>
      </c>
      <c r="E19" s="154">
        <f t="shared" si="3"/>
        <v>9790000</v>
      </c>
      <c r="F19" s="100">
        <f t="shared" si="3"/>
        <v>9790000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601106</v>
      </c>
      <c r="N19" s="100">
        <f t="shared" si="3"/>
        <v>601106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601106</v>
      </c>
      <c r="X19" s="100">
        <f t="shared" si="3"/>
        <v>3440000</v>
      </c>
      <c r="Y19" s="100">
        <f t="shared" si="3"/>
        <v>-2838894</v>
      </c>
      <c r="Z19" s="137">
        <f>+IF(X19&lt;&gt;0,+(Y19/X19)*100,0)</f>
        <v>-82.52598837209302</v>
      </c>
      <c r="AA19" s="102">
        <f>SUM(AA20:AA23)</f>
        <v>9790000</v>
      </c>
    </row>
    <row r="20" spans="1:27" ht="12.75">
      <c r="A20" s="138" t="s">
        <v>89</v>
      </c>
      <c r="B20" s="136"/>
      <c r="C20" s="155">
        <v>8001414</v>
      </c>
      <c r="D20" s="155"/>
      <c r="E20" s="156">
        <v>9750000</v>
      </c>
      <c r="F20" s="60">
        <v>9750000</v>
      </c>
      <c r="G20" s="60"/>
      <c r="H20" s="60"/>
      <c r="I20" s="60"/>
      <c r="J20" s="60"/>
      <c r="K20" s="60"/>
      <c r="L20" s="60"/>
      <c r="M20" s="60">
        <v>601106</v>
      </c>
      <c r="N20" s="60">
        <v>601106</v>
      </c>
      <c r="O20" s="60"/>
      <c r="P20" s="60"/>
      <c r="Q20" s="60"/>
      <c r="R20" s="60"/>
      <c r="S20" s="60"/>
      <c r="T20" s="60"/>
      <c r="U20" s="60"/>
      <c r="V20" s="60"/>
      <c r="W20" s="60">
        <v>601106</v>
      </c>
      <c r="X20" s="60">
        <v>3400000</v>
      </c>
      <c r="Y20" s="60">
        <v>-2798894</v>
      </c>
      <c r="Z20" s="140">
        <v>-82.32</v>
      </c>
      <c r="AA20" s="62">
        <v>9750000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40000</v>
      </c>
      <c r="F23" s="60">
        <v>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40000</v>
      </c>
      <c r="Y23" s="60">
        <v>-40000</v>
      </c>
      <c r="Z23" s="140">
        <v>-100</v>
      </c>
      <c r="AA23" s="62">
        <v>40000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47084079</v>
      </c>
      <c r="D25" s="217">
        <f>+D5+D9+D15+D19+D24</f>
        <v>0</v>
      </c>
      <c r="E25" s="230">
        <f t="shared" si="4"/>
        <v>67471200</v>
      </c>
      <c r="F25" s="219">
        <f t="shared" si="4"/>
        <v>67471200</v>
      </c>
      <c r="G25" s="219">
        <f t="shared" si="4"/>
        <v>2156853</v>
      </c>
      <c r="H25" s="219">
        <f t="shared" si="4"/>
        <v>2777795</v>
      </c>
      <c r="I25" s="219">
        <f t="shared" si="4"/>
        <v>0</v>
      </c>
      <c r="J25" s="219">
        <f t="shared" si="4"/>
        <v>4934648</v>
      </c>
      <c r="K25" s="219">
        <f t="shared" si="4"/>
        <v>3153628</v>
      </c>
      <c r="L25" s="219">
        <f t="shared" si="4"/>
        <v>0</v>
      </c>
      <c r="M25" s="219">
        <f t="shared" si="4"/>
        <v>4526498</v>
      </c>
      <c r="N25" s="219">
        <f t="shared" si="4"/>
        <v>7680126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12614774</v>
      </c>
      <c r="X25" s="219">
        <f t="shared" si="4"/>
        <v>23695646</v>
      </c>
      <c r="Y25" s="219">
        <f t="shared" si="4"/>
        <v>-11080872</v>
      </c>
      <c r="Z25" s="231">
        <f>+IF(X25&lt;&gt;0,+(Y25/X25)*100,0)</f>
        <v>-46.76332521172878</v>
      </c>
      <c r="AA25" s="232">
        <f>+AA5+AA9+AA15+AA19+AA24</f>
        <v>67471200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47084079</v>
      </c>
      <c r="D28" s="155"/>
      <c r="E28" s="156">
        <v>34904300</v>
      </c>
      <c r="F28" s="60">
        <v>34904300</v>
      </c>
      <c r="G28" s="60">
        <v>2156853</v>
      </c>
      <c r="H28" s="60">
        <v>2777795</v>
      </c>
      <c r="I28" s="60"/>
      <c r="J28" s="60">
        <v>4934648</v>
      </c>
      <c r="K28" s="60">
        <v>3153628</v>
      </c>
      <c r="L28" s="60"/>
      <c r="M28" s="60">
        <v>2230740</v>
      </c>
      <c r="N28" s="60">
        <v>5384368</v>
      </c>
      <c r="O28" s="60"/>
      <c r="P28" s="60"/>
      <c r="Q28" s="60"/>
      <c r="R28" s="60"/>
      <c r="S28" s="60"/>
      <c r="T28" s="60"/>
      <c r="U28" s="60"/>
      <c r="V28" s="60"/>
      <c r="W28" s="60">
        <v>10319016</v>
      </c>
      <c r="X28" s="60">
        <v>19497880</v>
      </c>
      <c r="Y28" s="60">
        <v>-9178864</v>
      </c>
      <c r="Z28" s="140">
        <v>-47.08</v>
      </c>
      <c r="AA28" s="155">
        <v>34904300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>
        <v>2249683</v>
      </c>
      <c r="N29" s="60">
        <v>2249683</v>
      </c>
      <c r="O29" s="60"/>
      <c r="P29" s="60"/>
      <c r="Q29" s="60"/>
      <c r="R29" s="60"/>
      <c r="S29" s="60"/>
      <c r="T29" s="60"/>
      <c r="U29" s="60"/>
      <c r="V29" s="60"/>
      <c r="W29" s="60">
        <v>2249683</v>
      </c>
      <c r="X29" s="60"/>
      <c r="Y29" s="60">
        <v>2249683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47084079</v>
      </c>
      <c r="D32" s="210">
        <f>SUM(D28:D31)</f>
        <v>0</v>
      </c>
      <c r="E32" s="211">
        <f t="shared" si="5"/>
        <v>34904300</v>
      </c>
      <c r="F32" s="77">
        <f t="shared" si="5"/>
        <v>34904300</v>
      </c>
      <c r="G32" s="77">
        <f t="shared" si="5"/>
        <v>2156853</v>
      </c>
      <c r="H32" s="77">
        <f t="shared" si="5"/>
        <v>2777795</v>
      </c>
      <c r="I32" s="77">
        <f t="shared" si="5"/>
        <v>0</v>
      </c>
      <c r="J32" s="77">
        <f t="shared" si="5"/>
        <v>4934648</v>
      </c>
      <c r="K32" s="77">
        <f t="shared" si="5"/>
        <v>3153628</v>
      </c>
      <c r="L32" s="77">
        <f t="shared" si="5"/>
        <v>0</v>
      </c>
      <c r="M32" s="77">
        <f t="shared" si="5"/>
        <v>4480423</v>
      </c>
      <c r="N32" s="77">
        <f t="shared" si="5"/>
        <v>7634051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12568699</v>
      </c>
      <c r="X32" s="77">
        <f t="shared" si="5"/>
        <v>19497880</v>
      </c>
      <c r="Y32" s="77">
        <f t="shared" si="5"/>
        <v>-6929181</v>
      </c>
      <c r="Z32" s="212">
        <f>+IF(X32&lt;&gt;0,+(Y32/X32)*100,0)</f>
        <v>-35.53812517053136</v>
      </c>
      <c r="AA32" s="79">
        <f>SUM(AA28:AA31)</f>
        <v>34904300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24600000</v>
      </c>
      <c r="F34" s="60">
        <v>24600000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2059633</v>
      </c>
      <c r="Y34" s="60">
        <v>-2059633</v>
      </c>
      <c r="Z34" s="140">
        <v>-100</v>
      </c>
      <c r="AA34" s="62">
        <v>24600000</v>
      </c>
    </row>
    <row r="35" spans="1:27" ht="12.75">
      <c r="A35" s="237" t="s">
        <v>53</v>
      </c>
      <c r="B35" s="136"/>
      <c r="C35" s="155"/>
      <c r="D35" s="155"/>
      <c r="E35" s="156">
        <v>7966900</v>
      </c>
      <c r="F35" s="60">
        <v>7966900</v>
      </c>
      <c r="G35" s="60"/>
      <c r="H35" s="60"/>
      <c r="I35" s="60"/>
      <c r="J35" s="60"/>
      <c r="K35" s="60"/>
      <c r="L35" s="60"/>
      <c r="M35" s="60">
        <v>46075</v>
      </c>
      <c r="N35" s="60">
        <v>46075</v>
      </c>
      <c r="O35" s="60"/>
      <c r="P35" s="60"/>
      <c r="Q35" s="60"/>
      <c r="R35" s="60"/>
      <c r="S35" s="60"/>
      <c r="T35" s="60"/>
      <c r="U35" s="60"/>
      <c r="V35" s="60"/>
      <c r="W35" s="60">
        <v>46075</v>
      </c>
      <c r="X35" s="60">
        <v>2138133</v>
      </c>
      <c r="Y35" s="60">
        <v>-2092058</v>
      </c>
      <c r="Z35" s="140">
        <v>-97.85</v>
      </c>
      <c r="AA35" s="62">
        <v>7966900</v>
      </c>
    </row>
    <row r="36" spans="1:27" ht="12.75">
      <c r="A36" s="238" t="s">
        <v>139</v>
      </c>
      <c r="B36" s="149"/>
      <c r="C36" s="222">
        <f aca="true" t="shared" si="6" ref="C36:Y36">SUM(C32:C35)</f>
        <v>47084079</v>
      </c>
      <c r="D36" s="222">
        <f>SUM(D32:D35)</f>
        <v>0</v>
      </c>
      <c r="E36" s="218">
        <f t="shared" si="6"/>
        <v>67471200</v>
      </c>
      <c r="F36" s="220">
        <f t="shared" si="6"/>
        <v>67471200</v>
      </c>
      <c r="G36" s="220">
        <f t="shared" si="6"/>
        <v>2156853</v>
      </c>
      <c r="H36" s="220">
        <f t="shared" si="6"/>
        <v>2777795</v>
      </c>
      <c r="I36" s="220">
        <f t="shared" si="6"/>
        <v>0</v>
      </c>
      <c r="J36" s="220">
        <f t="shared" si="6"/>
        <v>4934648</v>
      </c>
      <c r="K36" s="220">
        <f t="shared" si="6"/>
        <v>3153628</v>
      </c>
      <c r="L36" s="220">
        <f t="shared" si="6"/>
        <v>0</v>
      </c>
      <c r="M36" s="220">
        <f t="shared" si="6"/>
        <v>4526498</v>
      </c>
      <c r="N36" s="220">
        <f t="shared" si="6"/>
        <v>7680126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12614774</v>
      </c>
      <c r="X36" s="220">
        <f t="shared" si="6"/>
        <v>23695646</v>
      </c>
      <c r="Y36" s="220">
        <f t="shared" si="6"/>
        <v>-11080872</v>
      </c>
      <c r="Z36" s="221">
        <f>+IF(X36&lt;&gt;0,+(Y36/X36)*100,0)</f>
        <v>-46.76332521172878</v>
      </c>
      <c r="AA36" s="239">
        <f>SUM(AA32:AA35)</f>
        <v>67471200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1674</v>
      </c>
      <c r="D6" s="155"/>
      <c r="E6" s="59">
        <v>4800</v>
      </c>
      <c r="F6" s="60">
        <v>4800</v>
      </c>
      <c r="G6" s="60">
        <v>39351610</v>
      </c>
      <c r="H6" s="60">
        <v>8465210</v>
      </c>
      <c r="I6" s="60">
        <v>8465210</v>
      </c>
      <c r="J6" s="60">
        <v>8465210</v>
      </c>
      <c r="K6" s="60">
        <v>8465211</v>
      </c>
      <c r="L6" s="60">
        <v>2086791</v>
      </c>
      <c r="M6" s="60">
        <v>40900706</v>
      </c>
      <c r="N6" s="60">
        <v>40900706</v>
      </c>
      <c r="O6" s="60"/>
      <c r="P6" s="60"/>
      <c r="Q6" s="60"/>
      <c r="R6" s="60"/>
      <c r="S6" s="60"/>
      <c r="T6" s="60"/>
      <c r="U6" s="60"/>
      <c r="V6" s="60"/>
      <c r="W6" s="60">
        <v>40900706</v>
      </c>
      <c r="X6" s="60">
        <v>2400</v>
      </c>
      <c r="Y6" s="60">
        <v>40898306</v>
      </c>
      <c r="Z6" s="140">
        <v>1704096.08</v>
      </c>
      <c r="AA6" s="62">
        <v>4800</v>
      </c>
    </row>
    <row r="7" spans="1:27" ht="12.75">
      <c r="A7" s="249" t="s">
        <v>144</v>
      </c>
      <c r="B7" s="182"/>
      <c r="C7" s="155">
        <v>448796</v>
      </c>
      <c r="D7" s="155"/>
      <c r="E7" s="59">
        <v>4719439</v>
      </c>
      <c r="F7" s="60">
        <v>4719439</v>
      </c>
      <c r="G7" s="60">
        <v>15000000</v>
      </c>
      <c r="H7" s="60">
        <v>22138511</v>
      </c>
      <c r="I7" s="60">
        <v>22138511</v>
      </c>
      <c r="J7" s="60">
        <v>22138511</v>
      </c>
      <c r="K7" s="60">
        <v>22138510</v>
      </c>
      <c r="L7" s="60">
        <v>65056</v>
      </c>
      <c r="M7" s="60">
        <v>65772</v>
      </c>
      <c r="N7" s="60">
        <v>65772</v>
      </c>
      <c r="O7" s="60"/>
      <c r="P7" s="60"/>
      <c r="Q7" s="60"/>
      <c r="R7" s="60"/>
      <c r="S7" s="60"/>
      <c r="T7" s="60"/>
      <c r="U7" s="60"/>
      <c r="V7" s="60"/>
      <c r="W7" s="60">
        <v>65772</v>
      </c>
      <c r="X7" s="60">
        <v>2359720</v>
      </c>
      <c r="Y7" s="60">
        <v>-2293948</v>
      </c>
      <c r="Z7" s="140">
        <v>-97.21</v>
      </c>
      <c r="AA7" s="62">
        <v>4719439</v>
      </c>
    </row>
    <row r="8" spans="1:27" ht="12.75">
      <c r="A8" s="249" t="s">
        <v>145</v>
      </c>
      <c r="B8" s="182"/>
      <c r="C8" s="155">
        <v>83114383</v>
      </c>
      <c r="D8" s="155"/>
      <c r="E8" s="59">
        <v>58331857</v>
      </c>
      <c r="F8" s="60">
        <v>58331857</v>
      </c>
      <c r="G8" s="60">
        <v>74055333</v>
      </c>
      <c r="H8" s="60">
        <v>74055333</v>
      </c>
      <c r="I8" s="60">
        <v>74055333</v>
      </c>
      <c r="J8" s="60">
        <v>74055333</v>
      </c>
      <c r="K8" s="60">
        <v>74055333</v>
      </c>
      <c r="L8" s="60">
        <v>74055333</v>
      </c>
      <c r="M8" s="60">
        <v>74055333</v>
      </c>
      <c r="N8" s="60">
        <v>74055333</v>
      </c>
      <c r="O8" s="60"/>
      <c r="P8" s="60"/>
      <c r="Q8" s="60"/>
      <c r="R8" s="60"/>
      <c r="S8" s="60"/>
      <c r="T8" s="60"/>
      <c r="U8" s="60"/>
      <c r="V8" s="60"/>
      <c r="W8" s="60">
        <v>74055333</v>
      </c>
      <c r="X8" s="60">
        <v>29165929</v>
      </c>
      <c r="Y8" s="60">
        <v>44889404</v>
      </c>
      <c r="Z8" s="140">
        <v>153.91</v>
      </c>
      <c r="AA8" s="62">
        <v>58331857</v>
      </c>
    </row>
    <row r="9" spans="1:27" ht="12.75">
      <c r="A9" s="249" t="s">
        <v>146</v>
      </c>
      <c r="B9" s="182"/>
      <c r="C9" s="155">
        <v>2973842</v>
      </c>
      <c r="D9" s="155"/>
      <c r="E9" s="59">
        <v>10695315</v>
      </c>
      <c r="F9" s="60">
        <v>10695315</v>
      </c>
      <c r="G9" s="60">
        <v>9059050</v>
      </c>
      <c r="H9" s="60">
        <v>9059050</v>
      </c>
      <c r="I9" s="60">
        <v>9059050</v>
      </c>
      <c r="J9" s="60">
        <v>9059050</v>
      </c>
      <c r="K9" s="60">
        <v>9059050</v>
      </c>
      <c r="L9" s="60">
        <v>9059050</v>
      </c>
      <c r="M9" s="60">
        <v>9059050</v>
      </c>
      <c r="N9" s="60">
        <v>9059050</v>
      </c>
      <c r="O9" s="60"/>
      <c r="P9" s="60"/>
      <c r="Q9" s="60"/>
      <c r="R9" s="60"/>
      <c r="S9" s="60"/>
      <c r="T9" s="60"/>
      <c r="U9" s="60"/>
      <c r="V9" s="60"/>
      <c r="W9" s="60">
        <v>9059050</v>
      </c>
      <c r="X9" s="60">
        <v>5347658</v>
      </c>
      <c r="Y9" s="60">
        <v>3711392</v>
      </c>
      <c r="Z9" s="140">
        <v>69.4</v>
      </c>
      <c r="AA9" s="62">
        <v>10695315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86538695</v>
      </c>
      <c r="D12" s="168">
        <f>SUM(D6:D11)</f>
        <v>0</v>
      </c>
      <c r="E12" s="72">
        <f t="shared" si="0"/>
        <v>73751411</v>
      </c>
      <c r="F12" s="73">
        <f t="shared" si="0"/>
        <v>73751411</v>
      </c>
      <c r="G12" s="73">
        <f t="shared" si="0"/>
        <v>137465993</v>
      </c>
      <c r="H12" s="73">
        <f t="shared" si="0"/>
        <v>113718104</v>
      </c>
      <c r="I12" s="73">
        <f t="shared" si="0"/>
        <v>113718104</v>
      </c>
      <c r="J12" s="73">
        <f t="shared" si="0"/>
        <v>113718104</v>
      </c>
      <c r="K12" s="73">
        <f t="shared" si="0"/>
        <v>113718104</v>
      </c>
      <c r="L12" s="73">
        <f t="shared" si="0"/>
        <v>85266230</v>
      </c>
      <c r="M12" s="73">
        <f t="shared" si="0"/>
        <v>124080861</v>
      </c>
      <c r="N12" s="73">
        <f t="shared" si="0"/>
        <v>124080861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124080861</v>
      </c>
      <c r="X12" s="73">
        <f t="shared" si="0"/>
        <v>36875707</v>
      </c>
      <c r="Y12" s="73">
        <f t="shared" si="0"/>
        <v>87205154</v>
      </c>
      <c r="Z12" s="170">
        <f>+IF(X12&lt;&gt;0,+(Y12/X12)*100,0)</f>
        <v>236.48401914029745</v>
      </c>
      <c r="AA12" s="74">
        <f>SUM(AA6:AA11)</f>
        <v>73751411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86510000</v>
      </c>
      <c r="D17" s="155"/>
      <c r="E17" s="59">
        <v>92274390</v>
      </c>
      <c r="F17" s="60">
        <v>92274390</v>
      </c>
      <c r="G17" s="60">
        <v>86510000</v>
      </c>
      <c r="H17" s="60">
        <v>86510000</v>
      </c>
      <c r="I17" s="60">
        <v>86510000</v>
      </c>
      <c r="J17" s="60">
        <v>86510000</v>
      </c>
      <c r="K17" s="60">
        <v>86510000</v>
      </c>
      <c r="L17" s="60">
        <v>86510000</v>
      </c>
      <c r="M17" s="60">
        <v>86510000</v>
      </c>
      <c r="N17" s="60">
        <v>86510000</v>
      </c>
      <c r="O17" s="60"/>
      <c r="P17" s="60"/>
      <c r="Q17" s="60"/>
      <c r="R17" s="60"/>
      <c r="S17" s="60"/>
      <c r="T17" s="60"/>
      <c r="U17" s="60"/>
      <c r="V17" s="60"/>
      <c r="W17" s="60">
        <v>86510000</v>
      </c>
      <c r="X17" s="60">
        <v>46137195</v>
      </c>
      <c r="Y17" s="60">
        <v>40372805</v>
      </c>
      <c r="Z17" s="140">
        <v>87.51</v>
      </c>
      <c r="AA17" s="62">
        <v>92274390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373365969</v>
      </c>
      <c r="D19" s="155"/>
      <c r="E19" s="59">
        <v>523034867</v>
      </c>
      <c r="F19" s="60">
        <v>523034867</v>
      </c>
      <c r="G19" s="60">
        <v>386980251</v>
      </c>
      <c r="H19" s="60">
        <v>410728139</v>
      </c>
      <c r="I19" s="60">
        <v>410728139</v>
      </c>
      <c r="J19" s="60">
        <v>410728139</v>
      </c>
      <c r="K19" s="60">
        <v>410728139</v>
      </c>
      <c r="L19" s="60">
        <v>386724915</v>
      </c>
      <c r="M19" s="60">
        <v>374619517</v>
      </c>
      <c r="N19" s="60">
        <v>374619517</v>
      </c>
      <c r="O19" s="60"/>
      <c r="P19" s="60"/>
      <c r="Q19" s="60"/>
      <c r="R19" s="60"/>
      <c r="S19" s="60"/>
      <c r="T19" s="60"/>
      <c r="U19" s="60"/>
      <c r="V19" s="60"/>
      <c r="W19" s="60">
        <v>374619517</v>
      </c>
      <c r="X19" s="60">
        <v>261517434</v>
      </c>
      <c r="Y19" s="60">
        <v>113102083</v>
      </c>
      <c r="Z19" s="140">
        <v>43.25</v>
      </c>
      <c r="AA19" s="62">
        <v>523034867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598780</v>
      </c>
      <c r="D22" s="155"/>
      <c r="E22" s="59"/>
      <c r="F22" s="60"/>
      <c r="G22" s="60"/>
      <c r="H22" s="60"/>
      <c r="I22" s="60"/>
      <c r="J22" s="60"/>
      <c r="K22" s="60"/>
      <c r="L22" s="60">
        <v>349510</v>
      </c>
      <c r="M22" s="60">
        <v>349510</v>
      </c>
      <c r="N22" s="60">
        <v>349510</v>
      </c>
      <c r="O22" s="60"/>
      <c r="P22" s="60"/>
      <c r="Q22" s="60"/>
      <c r="R22" s="60"/>
      <c r="S22" s="60"/>
      <c r="T22" s="60"/>
      <c r="U22" s="60"/>
      <c r="V22" s="60"/>
      <c r="W22" s="60">
        <v>349510</v>
      </c>
      <c r="X22" s="60"/>
      <c r="Y22" s="60">
        <v>349510</v>
      </c>
      <c r="Z22" s="140"/>
      <c r="AA22" s="62"/>
    </row>
    <row r="23" spans="1:27" ht="12.75">
      <c r="A23" s="249" t="s">
        <v>158</v>
      </c>
      <c r="B23" s="182"/>
      <c r="C23" s="155">
        <v>70945</v>
      </c>
      <c r="D23" s="155"/>
      <c r="E23" s="59">
        <v>70945</v>
      </c>
      <c r="F23" s="60">
        <v>70945</v>
      </c>
      <c r="G23" s="159">
        <v>349509</v>
      </c>
      <c r="H23" s="159">
        <v>349510</v>
      </c>
      <c r="I23" s="159">
        <v>349510</v>
      </c>
      <c r="J23" s="60">
        <v>349510</v>
      </c>
      <c r="K23" s="159">
        <v>349510</v>
      </c>
      <c r="L23" s="159">
        <v>70975</v>
      </c>
      <c r="M23" s="60">
        <v>70975</v>
      </c>
      <c r="N23" s="159">
        <v>70975</v>
      </c>
      <c r="O23" s="159"/>
      <c r="P23" s="159"/>
      <c r="Q23" s="60"/>
      <c r="R23" s="159"/>
      <c r="S23" s="159"/>
      <c r="T23" s="60"/>
      <c r="U23" s="159"/>
      <c r="V23" s="159"/>
      <c r="W23" s="159">
        <v>70975</v>
      </c>
      <c r="X23" s="60">
        <v>35473</v>
      </c>
      <c r="Y23" s="159">
        <v>35502</v>
      </c>
      <c r="Z23" s="141">
        <v>100.08</v>
      </c>
      <c r="AA23" s="225">
        <v>70945</v>
      </c>
    </row>
    <row r="24" spans="1:27" ht="12.75">
      <c r="A24" s="250" t="s">
        <v>57</v>
      </c>
      <c r="B24" s="253"/>
      <c r="C24" s="168">
        <f aca="true" t="shared" si="1" ref="C24:Y24">SUM(C15:C23)</f>
        <v>460545694</v>
      </c>
      <c r="D24" s="168">
        <f>SUM(D15:D23)</f>
        <v>0</v>
      </c>
      <c r="E24" s="76">
        <f t="shared" si="1"/>
        <v>615380202</v>
      </c>
      <c r="F24" s="77">
        <f t="shared" si="1"/>
        <v>615380202</v>
      </c>
      <c r="G24" s="77">
        <f t="shared" si="1"/>
        <v>473839760</v>
      </c>
      <c r="H24" s="77">
        <f t="shared" si="1"/>
        <v>497587649</v>
      </c>
      <c r="I24" s="77">
        <f t="shared" si="1"/>
        <v>497587649</v>
      </c>
      <c r="J24" s="77">
        <f t="shared" si="1"/>
        <v>497587649</v>
      </c>
      <c r="K24" s="77">
        <f t="shared" si="1"/>
        <v>497587649</v>
      </c>
      <c r="L24" s="77">
        <f t="shared" si="1"/>
        <v>473655400</v>
      </c>
      <c r="M24" s="77">
        <f t="shared" si="1"/>
        <v>461550002</v>
      </c>
      <c r="N24" s="77">
        <f t="shared" si="1"/>
        <v>461550002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461550002</v>
      </c>
      <c r="X24" s="77">
        <f t="shared" si="1"/>
        <v>307690102</v>
      </c>
      <c r="Y24" s="77">
        <f t="shared" si="1"/>
        <v>153859900</v>
      </c>
      <c r="Z24" s="212">
        <f>+IF(X24&lt;&gt;0,+(Y24/X24)*100,0)</f>
        <v>50.00482595959489</v>
      </c>
      <c r="AA24" s="79">
        <f>SUM(AA15:AA23)</f>
        <v>615380202</v>
      </c>
    </row>
    <row r="25" spans="1:27" ht="12.75">
      <c r="A25" s="250" t="s">
        <v>159</v>
      </c>
      <c r="B25" s="251"/>
      <c r="C25" s="168">
        <f aca="true" t="shared" si="2" ref="C25:Y25">+C12+C24</f>
        <v>547084389</v>
      </c>
      <c r="D25" s="168">
        <f>+D12+D24</f>
        <v>0</v>
      </c>
      <c r="E25" s="72">
        <f t="shared" si="2"/>
        <v>689131613</v>
      </c>
      <c r="F25" s="73">
        <f t="shared" si="2"/>
        <v>689131613</v>
      </c>
      <c r="G25" s="73">
        <f t="shared" si="2"/>
        <v>611305753</v>
      </c>
      <c r="H25" s="73">
        <f t="shared" si="2"/>
        <v>611305753</v>
      </c>
      <c r="I25" s="73">
        <f t="shared" si="2"/>
        <v>611305753</v>
      </c>
      <c r="J25" s="73">
        <f t="shared" si="2"/>
        <v>611305753</v>
      </c>
      <c r="K25" s="73">
        <f t="shared" si="2"/>
        <v>611305753</v>
      </c>
      <c r="L25" s="73">
        <f t="shared" si="2"/>
        <v>558921630</v>
      </c>
      <c r="M25" s="73">
        <f t="shared" si="2"/>
        <v>585630863</v>
      </c>
      <c r="N25" s="73">
        <f t="shared" si="2"/>
        <v>585630863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585630863</v>
      </c>
      <c r="X25" s="73">
        <f t="shared" si="2"/>
        <v>344565809</v>
      </c>
      <c r="Y25" s="73">
        <f t="shared" si="2"/>
        <v>241065054</v>
      </c>
      <c r="Z25" s="170">
        <f>+IF(X25&lt;&gt;0,+(Y25/X25)*100,0)</f>
        <v>69.96197756812256</v>
      </c>
      <c r="AA25" s="74">
        <f>+AA12+AA24</f>
        <v>689131613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4650211</v>
      </c>
      <c r="D30" s="155"/>
      <c r="E30" s="59">
        <v>3249948</v>
      </c>
      <c r="F30" s="60">
        <v>3249948</v>
      </c>
      <c r="G30" s="60">
        <v>4450860</v>
      </c>
      <c r="H30" s="60">
        <v>4450860</v>
      </c>
      <c r="I30" s="60">
        <v>4450860</v>
      </c>
      <c r="J30" s="60">
        <v>4450860</v>
      </c>
      <c r="K30" s="60">
        <v>4450860</v>
      </c>
      <c r="L30" s="60">
        <v>2561647</v>
      </c>
      <c r="M30" s="60">
        <v>2510874</v>
      </c>
      <c r="N30" s="60">
        <v>2510874</v>
      </c>
      <c r="O30" s="60"/>
      <c r="P30" s="60"/>
      <c r="Q30" s="60"/>
      <c r="R30" s="60"/>
      <c r="S30" s="60"/>
      <c r="T30" s="60"/>
      <c r="U30" s="60"/>
      <c r="V30" s="60"/>
      <c r="W30" s="60">
        <v>2510874</v>
      </c>
      <c r="X30" s="60">
        <v>1624974</v>
      </c>
      <c r="Y30" s="60">
        <v>885900</v>
      </c>
      <c r="Z30" s="140">
        <v>54.52</v>
      </c>
      <c r="AA30" s="62">
        <v>3249948</v>
      </c>
    </row>
    <row r="31" spans="1:27" ht="12.75">
      <c r="A31" s="249" t="s">
        <v>163</v>
      </c>
      <c r="B31" s="182"/>
      <c r="C31" s="155">
        <v>2149309</v>
      </c>
      <c r="D31" s="155"/>
      <c r="E31" s="59">
        <v>2868664</v>
      </c>
      <c r="F31" s="60">
        <v>2868664</v>
      </c>
      <c r="G31" s="60">
        <v>2149309</v>
      </c>
      <c r="H31" s="60">
        <v>2149309</v>
      </c>
      <c r="I31" s="60">
        <v>2149309</v>
      </c>
      <c r="J31" s="60">
        <v>2149309</v>
      </c>
      <c r="K31" s="60">
        <v>2149309</v>
      </c>
      <c r="L31" s="60">
        <v>2379771</v>
      </c>
      <c r="M31" s="60">
        <v>2149309</v>
      </c>
      <c r="N31" s="60">
        <v>2149309</v>
      </c>
      <c r="O31" s="60"/>
      <c r="P31" s="60"/>
      <c r="Q31" s="60"/>
      <c r="R31" s="60"/>
      <c r="S31" s="60"/>
      <c r="T31" s="60"/>
      <c r="U31" s="60"/>
      <c r="V31" s="60"/>
      <c r="W31" s="60">
        <v>2149309</v>
      </c>
      <c r="X31" s="60">
        <v>1434332</v>
      </c>
      <c r="Y31" s="60">
        <v>714977</v>
      </c>
      <c r="Z31" s="140">
        <v>49.85</v>
      </c>
      <c r="AA31" s="62">
        <v>2868664</v>
      </c>
    </row>
    <row r="32" spans="1:27" ht="12.75">
      <c r="A32" s="249" t="s">
        <v>164</v>
      </c>
      <c r="B32" s="182"/>
      <c r="C32" s="155">
        <v>26069322</v>
      </c>
      <c r="D32" s="155"/>
      <c r="E32" s="59">
        <v>5000000</v>
      </c>
      <c r="F32" s="60">
        <v>5000000</v>
      </c>
      <c r="G32" s="60">
        <v>32839203</v>
      </c>
      <c r="H32" s="60">
        <v>32839203</v>
      </c>
      <c r="I32" s="60">
        <v>32839203</v>
      </c>
      <c r="J32" s="60">
        <v>32839203</v>
      </c>
      <c r="K32" s="60">
        <v>32839203</v>
      </c>
      <c r="L32" s="60">
        <v>32839203</v>
      </c>
      <c r="M32" s="60">
        <v>32839203</v>
      </c>
      <c r="N32" s="60">
        <v>32839203</v>
      </c>
      <c r="O32" s="60"/>
      <c r="P32" s="60"/>
      <c r="Q32" s="60"/>
      <c r="R32" s="60"/>
      <c r="S32" s="60"/>
      <c r="T32" s="60"/>
      <c r="U32" s="60"/>
      <c r="V32" s="60"/>
      <c r="W32" s="60">
        <v>32839203</v>
      </c>
      <c r="X32" s="60">
        <v>2500000</v>
      </c>
      <c r="Y32" s="60">
        <v>30339203</v>
      </c>
      <c r="Z32" s="140">
        <v>1213.57</v>
      </c>
      <c r="AA32" s="62">
        <v>5000000</v>
      </c>
    </row>
    <row r="33" spans="1:27" ht="12.75">
      <c r="A33" s="249" t="s">
        <v>165</v>
      </c>
      <c r="B33" s="182"/>
      <c r="C33" s="155">
        <v>118717</v>
      </c>
      <c r="D33" s="155"/>
      <c r="E33" s="59">
        <v>6208694</v>
      </c>
      <c r="F33" s="60">
        <v>6208694</v>
      </c>
      <c r="G33" s="60">
        <v>6208694</v>
      </c>
      <c r="H33" s="60">
        <v>6208694</v>
      </c>
      <c r="I33" s="60">
        <v>6208694</v>
      </c>
      <c r="J33" s="60">
        <v>6208694</v>
      </c>
      <c r="K33" s="60">
        <v>6208694</v>
      </c>
      <c r="L33" s="60">
        <v>6208694</v>
      </c>
      <c r="M33" s="60">
        <v>6208694</v>
      </c>
      <c r="N33" s="60">
        <v>6208694</v>
      </c>
      <c r="O33" s="60"/>
      <c r="P33" s="60"/>
      <c r="Q33" s="60"/>
      <c r="R33" s="60"/>
      <c r="S33" s="60"/>
      <c r="T33" s="60"/>
      <c r="U33" s="60"/>
      <c r="V33" s="60"/>
      <c r="W33" s="60">
        <v>6208694</v>
      </c>
      <c r="X33" s="60">
        <v>3104347</v>
      </c>
      <c r="Y33" s="60">
        <v>3104347</v>
      </c>
      <c r="Z33" s="140">
        <v>100</v>
      </c>
      <c r="AA33" s="62">
        <v>6208694</v>
      </c>
    </row>
    <row r="34" spans="1:27" ht="12.75">
      <c r="A34" s="250" t="s">
        <v>58</v>
      </c>
      <c r="B34" s="251"/>
      <c r="C34" s="168">
        <f aca="true" t="shared" si="3" ref="C34:Y34">SUM(C29:C33)</f>
        <v>32987559</v>
      </c>
      <c r="D34" s="168">
        <f>SUM(D29:D33)</f>
        <v>0</v>
      </c>
      <c r="E34" s="72">
        <f t="shared" si="3"/>
        <v>17327306</v>
      </c>
      <c r="F34" s="73">
        <f t="shared" si="3"/>
        <v>17327306</v>
      </c>
      <c r="G34" s="73">
        <f t="shared" si="3"/>
        <v>45648066</v>
      </c>
      <c r="H34" s="73">
        <f t="shared" si="3"/>
        <v>45648066</v>
      </c>
      <c r="I34" s="73">
        <f t="shared" si="3"/>
        <v>45648066</v>
      </c>
      <c r="J34" s="73">
        <f t="shared" si="3"/>
        <v>45648066</v>
      </c>
      <c r="K34" s="73">
        <f t="shared" si="3"/>
        <v>45648066</v>
      </c>
      <c r="L34" s="73">
        <f t="shared" si="3"/>
        <v>43989315</v>
      </c>
      <c r="M34" s="73">
        <f t="shared" si="3"/>
        <v>43708080</v>
      </c>
      <c r="N34" s="73">
        <f t="shared" si="3"/>
        <v>43708080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43708080</v>
      </c>
      <c r="X34" s="73">
        <f t="shared" si="3"/>
        <v>8663653</v>
      </c>
      <c r="Y34" s="73">
        <f t="shared" si="3"/>
        <v>35044427</v>
      </c>
      <c r="Z34" s="170">
        <f>+IF(X34&lt;&gt;0,+(Y34/X34)*100,0)</f>
        <v>404.49942997486164</v>
      </c>
      <c r="AA34" s="74">
        <f>SUM(AA29:AA33)</f>
        <v>17327306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3013813</v>
      </c>
      <c r="D37" s="155"/>
      <c r="E37" s="59">
        <v>5000000</v>
      </c>
      <c r="F37" s="60">
        <v>5000000</v>
      </c>
      <c r="G37" s="60">
        <v>3013813</v>
      </c>
      <c r="H37" s="60">
        <v>3013813</v>
      </c>
      <c r="I37" s="60">
        <v>3013813</v>
      </c>
      <c r="J37" s="60">
        <v>3013813</v>
      </c>
      <c r="K37" s="60">
        <v>3013813</v>
      </c>
      <c r="L37" s="60">
        <v>3941013</v>
      </c>
      <c r="M37" s="60">
        <v>3862946</v>
      </c>
      <c r="N37" s="60">
        <v>3862946</v>
      </c>
      <c r="O37" s="60"/>
      <c r="P37" s="60"/>
      <c r="Q37" s="60"/>
      <c r="R37" s="60"/>
      <c r="S37" s="60"/>
      <c r="T37" s="60"/>
      <c r="U37" s="60"/>
      <c r="V37" s="60"/>
      <c r="W37" s="60">
        <v>3862946</v>
      </c>
      <c r="X37" s="60">
        <v>2500000</v>
      </c>
      <c r="Y37" s="60">
        <v>1362946</v>
      </c>
      <c r="Z37" s="140">
        <v>54.52</v>
      </c>
      <c r="AA37" s="62">
        <v>5000000</v>
      </c>
    </row>
    <row r="38" spans="1:27" ht="12.75">
      <c r="A38" s="249" t="s">
        <v>165</v>
      </c>
      <c r="B38" s="182"/>
      <c r="C38" s="155">
        <v>11225654</v>
      </c>
      <c r="D38" s="155"/>
      <c r="E38" s="59">
        <v>8193514</v>
      </c>
      <c r="F38" s="60">
        <v>8193514</v>
      </c>
      <c r="G38" s="60">
        <v>8980381</v>
      </c>
      <c r="H38" s="60">
        <v>8980381</v>
      </c>
      <c r="I38" s="60">
        <v>8980381</v>
      </c>
      <c r="J38" s="60">
        <v>8980381</v>
      </c>
      <c r="K38" s="60">
        <v>8980381</v>
      </c>
      <c r="L38" s="60">
        <v>8980381</v>
      </c>
      <c r="M38" s="60">
        <v>8980381</v>
      </c>
      <c r="N38" s="60">
        <v>8980381</v>
      </c>
      <c r="O38" s="60"/>
      <c r="P38" s="60"/>
      <c r="Q38" s="60"/>
      <c r="R38" s="60"/>
      <c r="S38" s="60"/>
      <c r="T38" s="60"/>
      <c r="U38" s="60"/>
      <c r="V38" s="60"/>
      <c r="W38" s="60">
        <v>8980381</v>
      </c>
      <c r="X38" s="60">
        <v>4096757</v>
      </c>
      <c r="Y38" s="60">
        <v>4883624</v>
      </c>
      <c r="Z38" s="140">
        <v>119.21</v>
      </c>
      <c r="AA38" s="62">
        <v>8193514</v>
      </c>
    </row>
    <row r="39" spans="1:27" ht="12.75">
      <c r="A39" s="250" t="s">
        <v>59</v>
      </c>
      <c r="B39" s="253"/>
      <c r="C39" s="168">
        <f aca="true" t="shared" si="4" ref="C39:Y39">SUM(C37:C38)</f>
        <v>14239467</v>
      </c>
      <c r="D39" s="168">
        <f>SUM(D37:D38)</f>
        <v>0</v>
      </c>
      <c r="E39" s="76">
        <f t="shared" si="4"/>
        <v>13193514</v>
      </c>
      <c r="F39" s="77">
        <f t="shared" si="4"/>
        <v>13193514</v>
      </c>
      <c r="G39" s="77">
        <f t="shared" si="4"/>
        <v>11994194</v>
      </c>
      <c r="H39" s="77">
        <f t="shared" si="4"/>
        <v>11994194</v>
      </c>
      <c r="I39" s="77">
        <f t="shared" si="4"/>
        <v>11994194</v>
      </c>
      <c r="J39" s="77">
        <f t="shared" si="4"/>
        <v>11994194</v>
      </c>
      <c r="K39" s="77">
        <f t="shared" si="4"/>
        <v>11994194</v>
      </c>
      <c r="L39" s="77">
        <f t="shared" si="4"/>
        <v>12921394</v>
      </c>
      <c r="M39" s="77">
        <f t="shared" si="4"/>
        <v>12843327</v>
      </c>
      <c r="N39" s="77">
        <f t="shared" si="4"/>
        <v>12843327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12843327</v>
      </c>
      <c r="X39" s="77">
        <f t="shared" si="4"/>
        <v>6596757</v>
      </c>
      <c r="Y39" s="77">
        <f t="shared" si="4"/>
        <v>6246570</v>
      </c>
      <c r="Z39" s="212">
        <f>+IF(X39&lt;&gt;0,+(Y39/X39)*100,0)</f>
        <v>94.69152797351789</v>
      </c>
      <c r="AA39" s="79">
        <f>SUM(AA37:AA38)</f>
        <v>13193514</v>
      </c>
    </row>
    <row r="40" spans="1:27" ht="12.75">
      <c r="A40" s="250" t="s">
        <v>167</v>
      </c>
      <c r="B40" s="251"/>
      <c r="C40" s="168">
        <f aca="true" t="shared" si="5" ref="C40:Y40">+C34+C39</f>
        <v>47227026</v>
      </c>
      <c r="D40" s="168">
        <f>+D34+D39</f>
        <v>0</v>
      </c>
      <c r="E40" s="72">
        <f t="shared" si="5"/>
        <v>30520820</v>
      </c>
      <c r="F40" s="73">
        <f t="shared" si="5"/>
        <v>30520820</v>
      </c>
      <c r="G40" s="73">
        <f t="shared" si="5"/>
        <v>57642260</v>
      </c>
      <c r="H40" s="73">
        <f t="shared" si="5"/>
        <v>57642260</v>
      </c>
      <c r="I40" s="73">
        <f t="shared" si="5"/>
        <v>57642260</v>
      </c>
      <c r="J40" s="73">
        <f t="shared" si="5"/>
        <v>57642260</v>
      </c>
      <c r="K40" s="73">
        <f t="shared" si="5"/>
        <v>57642260</v>
      </c>
      <c r="L40" s="73">
        <f t="shared" si="5"/>
        <v>56910709</v>
      </c>
      <c r="M40" s="73">
        <f t="shared" si="5"/>
        <v>56551407</v>
      </c>
      <c r="N40" s="73">
        <f t="shared" si="5"/>
        <v>56551407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56551407</v>
      </c>
      <c r="X40" s="73">
        <f t="shared" si="5"/>
        <v>15260410</v>
      </c>
      <c r="Y40" s="73">
        <f t="shared" si="5"/>
        <v>41290997</v>
      </c>
      <c r="Z40" s="170">
        <f>+IF(X40&lt;&gt;0,+(Y40/X40)*100,0)</f>
        <v>270.57593472259265</v>
      </c>
      <c r="AA40" s="74">
        <f>+AA34+AA39</f>
        <v>30520820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499857363</v>
      </c>
      <c r="D42" s="257">
        <f>+D25-D40</f>
        <v>0</v>
      </c>
      <c r="E42" s="258">
        <f t="shared" si="6"/>
        <v>658610793</v>
      </c>
      <c r="F42" s="259">
        <f t="shared" si="6"/>
        <v>658610793</v>
      </c>
      <c r="G42" s="259">
        <f t="shared" si="6"/>
        <v>553663493</v>
      </c>
      <c r="H42" s="259">
        <f t="shared" si="6"/>
        <v>553663493</v>
      </c>
      <c r="I42" s="259">
        <f t="shared" si="6"/>
        <v>553663493</v>
      </c>
      <c r="J42" s="259">
        <f t="shared" si="6"/>
        <v>553663493</v>
      </c>
      <c r="K42" s="259">
        <f t="shared" si="6"/>
        <v>553663493</v>
      </c>
      <c r="L42" s="259">
        <f t="shared" si="6"/>
        <v>502010921</v>
      </c>
      <c r="M42" s="259">
        <f t="shared" si="6"/>
        <v>529079456</v>
      </c>
      <c r="N42" s="259">
        <f t="shared" si="6"/>
        <v>529079456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529079456</v>
      </c>
      <c r="X42" s="259">
        <f t="shared" si="6"/>
        <v>329305399</v>
      </c>
      <c r="Y42" s="259">
        <f t="shared" si="6"/>
        <v>199774057</v>
      </c>
      <c r="Z42" s="260">
        <f>+IF(X42&lt;&gt;0,+(Y42/X42)*100,0)</f>
        <v>60.66528444618668</v>
      </c>
      <c r="AA42" s="261">
        <f>+AA25-AA40</f>
        <v>658610793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499857363</v>
      </c>
      <c r="D45" s="155"/>
      <c r="E45" s="59">
        <v>658610793</v>
      </c>
      <c r="F45" s="60">
        <v>658610793</v>
      </c>
      <c r="G45" s="60">
        <v>553663493</v>
      </c>
      <c r="H45" s="60">
        <v>553663493</v>
      </c>
      <c r="I45" s="60">
        <v>553663493</v>
      </c>
      <c r="J45" s="60">
        <v>553663493</v>
      </c>
      <c r="K45" s="60">
        <v>553663493</v>
      </c>
      <c r="L45" s="60">
        <v>502010921</v>
      </c>
      <c r="M45" s="60">
        <v>529079456</v>
      </c>
      <c r="N45" s="60">
        <v>529079456</v>
      </c>
      <c r="O45" s="60"/>
      <c r="P45" s="60"/>
      <c r="Q45" s="60"/>
      <c r="R45" s="60"/>
      <c r="S45" s="60"/>
      <c r="T45" s="60"/>
      <c r="U45" s="60"/>
      <c r="V45" s="60"/>
      <c r="W45" s="60">
        <v>529079456</v>
      </c>
      <c r="X45" s="60">
        <v>329305397</v>
      </c>
      <c r="Y45" s="60">
        <v>199774059</v>
      </c>
      <c r="Z45" s="139">
        <v>60.67</v>
      </c>
      <c r="AA45" s="62">
        <v>658610793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499857363</v>
      </c>
      <c r="D48" s="217">
        <f>SUM(D45:D47)</f>
        <v>0</v>
      </c>
      <c r="E48" s="264">
        <f t="shared" si="7"/>
        <v>658610793</v>
      </c>
      <c r="F48" s="219">
        <f t="shared" si="7"/>
        <v>658610793</v>
      </c>
      <c r="G48" s="219">
        <f t="shared" si="7"/>
        <v>553663493</v>
      </c>
      <c r="H48" s="219">
        <f t="shared" si="7"/>
        <v>553663493</v>
      </c>
      <c r="I48" s="219">
        <f t="shared" si="7"/>
        <v>553663493</v>
      </c>
      <c r="J48" s="219">
        <f t="shared" si="7"/>
        <v>553663493</v>
      </c>
      <c r="K48" s="219">
        <f t="shared" si="7"/>
        <v>553663493</v>
      </c>
      <c r="L48" s="219">
        <f t="shared" si="7"/>
        <v>502010921</v>
      </c>
      <c r="M48" s="219">
        <f t="shared" si="7"/>
        <v>529079456</v>
      </c>
      <c r="N48" s="219">
        <f t="shared" si="7"/>
        <v>529079456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529079456</v>
      </c>
      <c r="X48" s="219">
        <f t="shared" si="7"/>
        <v>329305397</v>
      </c>
      <c r="Y48" s="219">
        <f t="shared" si="7"/>
        <v>199774059</v>
      </c>
      <c r="Z48" s="265">
        <f>+IF(X48&lt;&gt;0,+(Y48/X48)*100,0)</f>
        <v>60.665285421969564</v>
      </c>
      <c r="AA48" s="232">
        <f>SUM(AA45:AA47)</f>
        <v>658610793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28078920</v>
      </c>
      <c r="F6" s="60">
        <v>28078920</v>
      </c>
      <c r="G6" s="60">
        <v>2216937</v>
      </c>
      <c r="H6" s="60">
        <v>1236315</v>
      </c>
      <c r="I6" s="60">
        <v>2589663</v>
      </c>
      <c r="J6" s="60">
        <v>6042915</v>
      </c>
      <c r="K6" s="60">
        <v>3693865</v>
      </c>
      <c r="L6" s="60"/>
      <c r="M6" s="60"/>
      <c r="N6" s="60">
        <v>3693865</v>
      </c>
      <c r="O6" s="60"/>
      <c r="P6" s="60"/>
      <c r="Q6" s="60"/>
      <c r="R6" s="60"/>
      <c r="S6" s="60"/>
      <c r="T6" s="60"/>
      <c r="U6" s="60"/>
      <c r="V6" s="60"/>
      <c r="W6" s="60">
        <v>9736780</v>
      </c>
      <c r="X6" s="60">
        <v>11231568</v>
      </c>
      <c r="Y6" s="60">
        <v>-1494788</v>
      </c>
      <c r="Z6" s="140">
        <v>-13.31</v>
      </c>
      <c r="AA6" s="62">
        <v>28078920</v>
      </c>
    </row>
    <row r="7" spans="1:27" ht="12.75">
      <c r="A7" s="249" t="s">
        <v>32</v>
      </c>
      <c r="B7" s="182"/>
      <c r="C7" s="155">
        <v>47558522</v>
      </c>
      <c r="D7" s="155"/>
      <c r="E7" s="59">
        <v>45054612</v>
      </c>
      <c r="F7" s="60">
        <v>45054612</v>
      </c>
      <c r="G7" s="60">
        <v>2814706</v>
      </c>
      <c r="H7" s="60">
        <v>4228033</v>
      </c>
      <c r="I7" s="60">
        <v>4228033</v>
      </c>
      <c r="J7" s="60">
        <v>11270772</v>
      </c>
      <c r="K7" s="60">
        <v>4175121</v>
      </c>
      <c r="L7" s="60"/>
      <c r="M7" s="60"/>
      <c r="N7" s="60">
        <v>4175121</v>
      </c>
      <c r="O7" s="60"/>
      <c r="P7" s="60"/>
      <c r="Q7" s="60"/>
      <c r="R7" s="60"/>
      <c r="S7" s="60"/>
      <c r="T7" s="60"/>
      <c r="U7" s="60"/>
      <c r="V7" s="60"/>
      <c r="W7" s="60">
        <v>15445893</v>
      </c>
      <c r="X7" s="60">
        <v>22527306</v>
      </c>
      <c r="Y7" s="60">
        <v>-7081413</v>
      </c>
      <c r="Z7" s="140">
        <v>-31.43</v>
      </c>
      <c r="AA7" s="62">
        <v>45054612</v>
      </c>
    </row>
    <row r="8" spans="1:27" ht="12.75">
      <c r="A8" s="249" t="s">
        <v>178</v>
      </c>
      <c r="B8" s="182"/>
      <c r="C8" s="155">
        <v>4733651</v>
      </c>
      <c r="D8" s="155"/>
      <c r="E8" s="59">
        <v>4909948</v>
      </c>
      <c r="F8" s="60">
        <v>4909948</v>
      </c>
      <c r="G8" s="60">
        <v>43290</v>
      </c>
      <c r="H8" s="60">
        <v>216881</v>
      </c>
      <c r="I8" s="60">
        <v>43290</v>
      </c>
      <c r="J8" s="60">
        <v>303461</v>
      </c>
      <c r="K8" s="60">
        <v>309387</v>
      </c>
      <c r="L8" s="60"/>
      <c r="M8" s="60"/>
      <c r="N8" s="60">
        <v>309387</v>
      </c>
      <c r="O8" s="60"/>
      <c r="P8" s="60"/>
      <c r="Q8" s="60"/>
      <c r="R8" s="60"/>
      <c r="S8" s="60"/>
      <c r="T8" s="60"/>
      <c r="U8" s="60"/>
      <c r="V8" s="60"/>
      <c r="W8" s="60">
        <v>612848</v>
      </c>
      <c r="X8" s="60">
        <v>1791360</v>
      </c>
      <c r="Y8" s="60">
        <v>-1178512</v>
      </c>
      <c r="Z8" s="140">
        <v>-65.79</v>
      </c>
      <c r="AA8" s="62">
        <v>4909948</v>
      </c>
    </row>
    <row r="9" spans="1:27" ht="12.75">
      <c r="A9" s="249" t="s">
        <v>179</v>
      </c>
      <c r="B9" s="182"/>
      <c r="C9" s="155">
        <v>163511443</v>
      </c>
      <c r="D9" s="155"/>
      <c r="E9" s="59">
        <v>127074734</v>
      </c>
      <c r="F9" s="60">
        <v>127074734</v>
      </c>
      <c r="G9" s="60">
        <v>49888000</v>
      </c>
      <c r="H9" s="60">
        <v>2604000</v>
      </c>
      <c r="I9" s="60">
        <v>49888000</v>
      </c>
      <c r="J9" s="60">
        <v>102380000</v>
      </c>
      <c r="K9" s="60">
        <v>681451</v>
      </c>
      <c r="L9" s="60"/>
      <c r="M9" s="60"/>
      <c r="N9" s="60">
        <v>681451</v>
      </c>
      <c r="O9" s="60"/>
      <c r="P9" s="60"/>
      <c r="Q9" s="60"/>
      <c r="R9" s="60"/>
      <c r="S9" s="60"/>
      <c r="T9" s="60"/>
      <c r="U9" s="60"/>
      <c r="V9" s="60"/>
      <c r="W9" s="60">
        <v>103061451</v>
      </c>
      <c r="X9" s="60"/>
      <c r="Y9" s="60">
        <v>103061451</v>
      </c>
      <c r="Z9" s="140"/>
      <c r="AA9" s="62">
        <v>127074734</v>
      </c>
    </row>
    <row r="10" spans="1:27" ht="12.75">
      <c r="A10" s="249" t="s">
        <v>180</v>
      </c>
      <c r="B10" s="182"/>
      <c r="C10" s="155"/>
      <c r="D10" s="155"/>
      <c r="E10" s="59">
        <v>34904300</v>
      </c>
      <c r="F10" s="60">
        <v>34904300</v>
      </c>
      <c r="G10" s="60"/>
      <c r="H10" s="60"/>
      <c r="I10" s="60"/>
      <c r="J10" s="60"/>
      <c r="K10" s="60">
        <v>2467629</v>
      </c>
      <c r="L10" s="60"/>
      <c r="M10" s="60"/>
      <c r="N10" s="60">
        <v>2467629</v>
      </c>
      <c r="O10" s="60"/>
      <c r="P10" s="60"/>
      <c r="Q10" s="60"/>
      <c r="R10" s="60"/>
      <c r="S10" s="60"/>
      <c r="T10" s="60"/>
      <c r="U10" s="60"/>
      <c r="V10" s="60"/>
      <c r="W10" s="60">
        <v>2467629</v>
      </c>
      <c r="X10" s="60">
        <v>24433010</v>
      </c>
      <c r="Y10" s="60">
        <v>-21965381</v>
      </c>
      <c r="Z10" s="140">
        <v>-89.9</v>
      </c>
      <c r="AA10" s="62">
        <v>34904300</v>
      </c>
    </row>
    <row r="11" spans="1:27" ht="12.75">
      <c r="A11" s="249" t="s">
        <v>181</v>
      </c>
      <c r="B11" s="182"/>
      <c r="C11" s="155">
        <v>10123489</v>
      </c>
      <c r="D11" s="155"/>
      <c r="E11" s="59">
        <v>9644688</v>
      </c>
      <c r="F11" s="60">
        <v>9644688</v>
      </c>
      <c r="G11" s="60">
        <v>107860</v>
      </c>
      <c r="H11" s="60">
        <v>1001708</v>
      </c>
      <c r="I11" s="60">
        <v>210646</v>
      </c>
      <c r="J11" s="60">
        <v>1320214</v>
      </c>
      <c r="K11" s="60">
        <v>862440</v>
      </c>
      <c r="L11" s="60"/>
      <c r="M11" s="60"/>
      <c r="N11" s="60">
        <v>862440</v>
      </c>
      <c r="O11" s="60"/>
      <c r="P11" s="60"/>
      <c r="Q11" s="60"/>
      <c r="R11" s="60"/>
      <c r="S11" s="60"/>
      <c r="T11" s="60"/>
      <c r="U11" s="60"/>
      <c r="V11" s="60"/>
      <c r="W11" s="60">
        <v>2182654</v>
      </c>
      <c r="X11" s="60">
        <v>4822344</v>
      </c>
      <c r="Y11" s="60">
        <v>-2639690</v>
      </c>
      <c r="Z11" s="140">
        <v>-54.74</v>
      </c>
      <c r="AA11" s="62">
        <v>9644688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>
        <v>1700</v>
      </c>
      <c r="I12" s="60"/>
      <c r="J12" s="60">
        <v>1700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1700</v>
      </c>
      <c r="X12" s="60"/>
      <c r="Y12" s="60">
        <v>1700</v>
      </c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-177551472</v>
      </c>
      <c r="D14" s="155"/>
      <c r="E14" s="59">
        <v>-200244540</v>
      </c>
      <c r="F14" s="60">
        <v>-200244540</v>
      </c>
      <c r="G14" s="60">
        <v>8208972</v>
      </c>
      <c r="H14" s="60">
        <v>-15393227</v>
      </c>
      <c r="I14" s="60">
        <v>-13277254</v>
      </c>
      <c r="J14" s="60">
        <v>-20461509</v>
      </c>
      <c r="K14" s="60">
        <v>-21531576</v>
      </c>
      <c r="L14" s="60"/>
      <c r="M14" s="60"/>
      <c r="N14" s="60">
        <v>-21531576</v>
      </c>
      <c r="O14" s="60"/>
      <c r="P14" s="60"/>
      <c r="Q14" s="60"/>
      <c r="R14" s="60"/>
      <c r="S14" s="60"/>
      <c r="T14" s="60"/>
      <c r="U14" s="60"/>
      <c r="V14" s="60"/>
      <c r="W14" s="60">
        <v>-41993085</v>
      </c>
      <c r="X14" s="60">
        <v>-100122270</v>
      </c>
      <c r="Y14" s="60">
        <v>58129185</v>
      </c>
      <c r="Z14" s="140">
        <v>-58.06</v>
      </c>
      <c r="AA14" s="62">
        <v>-200244540</v>
      </c>
    </row>
    <row r="15" spans="1:27" ht="12.75">
      <c r="A15" s="249" t="s">
        <v>40</v>
      </c>
      <c r="B15" s="182"/>
      <c r="C15" s="155">
        <v>-1380265</v>
      </c>
      <c r="D15" s="155"/>
      <c r="E15" s="59">
        <v>-1892285</v>
      </c>
      <c r="F15" s="60">
        <v>-1892285</v>
      </c>
      <c r="G15" s="60"/>
      <c r="H15" s="60"/>
      <c r="I15" s="60"/>
      <c r="J15" s="60"/>
      <c r="K15" s="60">
        <v>-70714</v>
      </c>
      <c r="L15" s="60"/>
      <c r="M15" s="60"/>
      <c r="N15" s="60">
        <v>-70714</v>
      </c>
      <c r="O15" s="60"/>
      <c r="P15" s="60"/>
      <c r="Q15" s="60"/>
      <c r="R15" s="60"/>
      <c r="S15" s="60"/>
      <c r="T15" s="60"/>
      <c r="U15" s="60"/>
      <c r="V15" s="60"/>
      <c r="W15" s="60">
        <v>-70714</v>
      </c>
      <c r="X15" s="60">
        <v>-1179534</v>
      </c>
      <c r="Y15" s="60">
        <v>1108820</v>
      </c>
      <c r="Z15" s="140">
        <v>-94</v>
      </c>
      <c r="AA15" s="62">
        <v>-1892285</v>
      </c>
    </row>
    <row r="16" spans="1:27" ht="12.75">
      <c r="A16" s="249" t="s">
        <v>42</v>
      </c>
      <c r="B16" s="182"/>
      <c r="C16" s="155">
        <v>-102384</v>
      </c>
      <c r="D16" s="155"/>
      <c r="E16" s="59">
        <v>-2543664</v>
      </c>
      <c r="F16" s="60">
        <v>-2543664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-1271832</v>
      </c>
      <c r="Y16" s="60">
        <v>1271832</v>
      </c>
      <c r="Z16" s="140">
        <v>-100</v>
      </c>
      <c r="AA16" s="62">
        <v>-2543664</v>
      </c>
    </row>
    <row r="17" spans="1:27" ht="12.75">
      <c r="A17" s="250" t="s">
        <v>185</v>
      </c>
      <c r="B17" s="251"/>
      <c r="C17" s="168">
        <f aca="true" t="shared" si="0" ref="C17:Y17">SUM(C6:C16)</f>
        <v>46892984</v>
      </c>
      <c r="D17" s="168">
        <f t="shared" si="0"/>
        <v>0</v>
      </c>
      <c r="E17" s="72">
        <f t="shared" si="0"/>
        <v>44986713</v>
      </c>
      <c r="F17" s="73">
        <f t="shared" si="0"/>
        <v>44986713</v>
      </c>
      <c r="G17" s="73">
        <f t="shared" si="0"/>
        <v>63279765</v>
      </c>
      <c r="H17" s="73">
        <f t="shared" si="0"/>
        <v>-6104590</v>
      </c>
      <c r="I17" s="73">
        <f t="shared" si="0"/>
        <v>43682378</v>
      </c>
      <c r="J17" s="73">
        <f t="shared" si="0"/>
        <v>100857553</v>
      </c>
      <c r="K17" s="73">
        <f t="shared" si="0"/>
        <v>-9412397</v>
      </c>
      <c r="L17" s="73">
        <f t="shared" si="0"/>
        <v>0</v>
      </c>
      <c r="M17" s="73">
        <f t="shared" si="0"/>
        <v>0</v>
      </c>
      <c r="N17" s="73">
        <f t="shared" si="0"/>
        <v>-9412397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91445156</v>
      </c>
      <c r="X17" s="73">
        <f t="shared" si="0"/>
        <v>-37768048</v>
      </c>
      <c r="Y17" s="73">
        <f t="shared" si="0"/>
        <v>129213204</v>
      </c>
      <c r="Z17" s="170">
        <f>+IF(X17&lt;&gt;0,+(Y17/X17)*100,0)</f>
        <v>-342.12306656674446</v>
      </c>
      <c r="AA17" s="74">
        <f>SUM(AA6:AA16)</f>
        <v>44986713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9458298</v>
      </c>
      <c r="H22" s="60"/>
      <c r="I22" s="60"/>
      <c r="J22" s="60">
        <v>9458298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9458298</v>
      </c>
      <c r="X22" s="60"/>
      <c r="Y22" s="60">
        <v>9458298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-15000000</v>
      </c>
      <c r="H24" s="60"/>
      <c r="I24" s="60"/>
      <c r="J24" s="60">
        <v>-15000000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-15000000</v>
      </c>
      <c r="X24" s="60"/>
      <c r="Y24" s="60">
        <v>-15000000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-47500414</v>
      </c>
      <c r="D26" s="155"/>
      <c r="E26" s="59">
        <v>-43621200</v>
      </c>
      <c r="F26" s="60">
        <v>-43621200</v>
      </c>
      <c r="G26" s="60">
        <v>2743443</v>
      </c>
      <c r="H26" s="60">
        <v>-2777795</v>
      </c>
      <c r="I26" s="60"/>
      <c r="J26" s="60">
        <v>-34352</v>
      </c>
      <c r="K26" s="60">
        <v>-3153628</v>
      </c>
      <c r="L26" s="60"/>
      <c r="M26" s="60"/>
      <c r="N26" s="60">
        <v>-3153628</v>
      </c>
      <c r="O26" s="60"/>
      <c r="P26" s="60"/>
      <c r="Q26" s="60"/>
      <c r="R26" s="60"/>
      <c r="S26" s="60"/>
      <c r="T26" s="60"/>
      <c r="U26" s="60"/>
      <c r="V26" s="60"/>
      <c r="W26" s="60">
        <v>-3187980</v>
      </c>
      <c r="X26" s="60">
        <v>-23695646</v>
      </c>
      <c r="Y26" s="60">
        <v>20507666</v>
      </c>
      <c r="Z26" s="140">
        <v>-86.55</v>
      </c>
      <c r="AA26" s="62">
        <v>-43621200</v>
      </c>
    </row>
    <row r="27" spans="1:27" ht="12.75">
      <c r="A27" s="250" t="s">
        <v>192</v>
      </c>
      <c r="B27" s="251"/>
      <c r="C27" s="168">
        <f aca="true" t="shared" si="1" ref="C27:Y27">SUM(C21:C26)</f>
        <v>-47500414</v>
      </c>
      <c r="D27" s="168">
        <f>SUM(D21:D26)</f>
        <v>0</v>
      </c>
      <c r="E27" s="72">
        <f t="shared" si="1"/>
        <v>-43621200</v>
      </c>
      <c r="F27" s="73">
        <f t="shared" si="1"/>
        <v>-43621200</v>
      </c>
      <c r="G27" s="73">
        <f t="shared" si="1"/>
        <v>-2798259</v>
      </c>
      <c r="H27" s="73">
        <f t="shared" si="1"/>
        <v>-2777795</v>
      </c>
      <c r="I27" s="73">
        <f t="shared" si="1"/>
        <v>0</v>
      </c>
      <c r="J27" s="73">
        <f t="shared" si="1"/>
        <v>-5576054</v>
      </c>
      <c r="K27" s="73">
        <f t="shared" si="1"/>
        <v>-3153628</v>
      </c>
      <c r="L27" s="73">
        <f t="shared" si="1"/>
        <v>0</v>
      </c>
      <c r="M27" s="73">
        <f t="shared" si="1"/>
        <v>0</v>
      </c>
      <c r="N27" s="73">
        <f t="shared" si="1"/>
        <v>-3153628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-8729682</v>
      </c>
      <c r="X27" s="73">
        <f t="shared" si="1"/>
        <v>-23695646</v>
      </c>
      <c r="Y27" s="73">
        <f t="shared" si="1"/>
        <v>14965964</v>
      </c>
      <c r="Z27" s="170">
        <f>+IF(X27&lt;&gt;0,+(Y27/X27)*100,0)</f>
        <v>-63.159130584580815</v>
      </c>
      <c r="AA27" s="74">
        <f>SUM(AA21:AA26)</f>
        <v>-43621200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2558463</v>
      </c>
      <c r="D32" s="155"/>
      <c r="E32" s="59">
        <v>5000000</v>
      </c>
      <c r="F32" s="60">
        <v>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5000000</v>
      </c>
      <c r="Y32" s="60">
        <v>-5000000</v>
      </c>
      <c r="Z32" s="140">
        <v>-100</v>
      </c>
      <c r="AA32" s="62">
        <v>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-3104422</v>
      </c>
      <c r="D35" s="155"/>
      <c r="E35" s="59">
        <v>-3249948</v>
      </c>
      <c r="F35" s="60">
        <v>-3249948</v>
      </c>
      <c r="G35" s="60">
        <v>422084</v>
      </c>
      <c r="H35" s="60"/>
      <c r="I35" s="60"/>
      <c r="J35" s="60">
        <v>422084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422084</v>
      </c>
      <c r="X35" s="60">
        <v>-1624974</v>
      </c>
      <c r="Y35" s="60">
        <v>2047058</v>
      </c>
      <c r="Z35" s="140">
        <v>-125.97</v>
      </c>
      <c r="AA35" s="62">
        <v>-3249948</v>
      </c>
    </row>
    <row r="36" spans="1:27" ht="12.75">
      <c r="A36" s="250" t="s">
        <v>198</v>
      </c>
      <c r="B36" s="251"/>
      <c r="C36" s="168">
        <f aca="true" t="shared" si="2" ref="C36:Y36">SUM(C31:C35)</f>
        <v>-545959</v>
      </c>
      <c r="D36" s="168">
        <f>SUM(D31:D35)</f>
        <v>0</v>
      </c>
      <c r="E36" s="72">
        <f t="shared" si="2"/>
        <v>1750052</v>
      </c>
      <c r="F36" s="73">
        <f t="shared" si="2"/>
        <v>1750052</v>
      </c>
      <c r="G36" s="73">
        <f t="shared" si="2"/>
        <v>422084</v>
      </c>
      <c r="H36" s="73">
        <f t="shared" si="2"/>
        <v>0</v>
      </c>
      <c r="I36" s="73">
        <f t="shared" si="2"/>
        <v>0</v>
      </c>
      <c r="J36" s="73">
        <f t="shared" si="2"/>
        <v>422084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422084</v>
      </c>
      <c r="X36" s="73">
        <f t="shared" si="2"/>
        <v>3375026</v>
      </c>
      <c r="Y36" s="73">
        <f t="shared" si="2"/>
        <v>-2952942</v>
      </c>
      <c r="Z36" s="170">
        <f>+IF(X36&lt;&gt;0,+(Y36/X36)*100,0)</f>
        <v>-87.4939037506674</v>
      </c>
      <c r="AA36" s="74">
        <f>SUM(AA31:AA35)</f>
        <v>1750052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-1153389</v>
      </c>
      <c r="D38" s="153">
        <f>+D17+D27+D36</f>
        <v>0</v>
      </c>
      <c r="E38" s="99">
        <f t="shared" si="3"/>
        <v>3115565</v>
      </c>
      <c r="F38" s="100">
        <f t="shared" si="3"/>
        <v>3115565</v>
      </c>
      <c r="G38" s="100">
        <f t="shared" si="3"/>
        <v>60903590</v>
      </c>
      <c r="H38" s="100">
        <f t="shared" si="3"/>
        <v>-8882385</v>
      </c>
      <c r="I38" s="100">
        <f t="shared" si="3"/>
        <v>43682378</v>
      </c>
      <c r="J38" s="100">
        <f t="shared" si="3"/>
        <v>95703583</v>
      </c>
      <c r="K38" s="100">
        <f t="shared" si="3"/>
        <v>-12566025</v>
      </c>
      <c r="L38" s="100">
        <f t="shared" si="3"/>
        <v>0</v>
      </c>
      <c r="M38" s="100">
        <f t="shared" si="3"/>
        <v>0</v>
      </c>
      <c r="N38" s="100">
        <f t="shared" si="3"/>
        <v>-12566025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83137558</v>
      </c>
      <c r="X38" s="100">
        <f t="shared" si="3"/>
        <v>-58088668</v>
      </c>
      <c r="Y38" s="100">
        <f t="shared" si="3"/>
        <v>141226226</v>
      </c>
      <c r="Z38" s="137">
        <f>+IF(X38&lt;&gt;0,+(Y38/X38)*100,0)</f>
        <v>-243.12181852749663</v>
      </c>
      <c r="AA38" s="102">
        <f>+AA17+AA27+AA36</f>
        <v>3115565</v>
      </c>
    </row>
    <row r="39" spans="1:27" ht="12.75">
      <c r="A39" s="249" t="s">
        <v>200</v>
      </c>
      <c r="B39" s="182"/>
      <c r="C39" s="153">
        <v>1603860</v>
      </c>
      <c r="D39" s="153"/>
      <c r="E39" s="99">
        <v>1603862</v>
      </c>
      <c r="F39" s="100">
        <v>1603862</v>
      </c>
      <c r="G39" s="100"/>
      <c r="H39" s="100">
        <v>60903590</v>
      </c>
      <c r="I39" s="100">
        <v>52021205</v>
      </c>
      <c r="J39" s="100"/>
      <c r="K39" s="100">
        <v>95703583</v>
      </c>
      <c r="L39" s="100"/>
      <c r="M39" s="100"/>
      <c r="N39" s="100">
        <v>95703583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1603862</v>
      </c>
      <c r="Y39" s="100">
        <v>-1603862</v>
      </c>
      <c r="Z39" s="137">
        <v>-100</v>
      </c>
      <c r="AA39" s="102">
        <v>1603862</v>
      </c>
    </row>
    <row r="40" spans="1:27" ht="12.75">
      <c r="A40" s="269" t="s">
        <v>201</v>
      </c>
      <c r="B40" s="256"/>
      <c r="C40" s="257">
        <v>450471</v>
      </c>
      <c r="D40" s="257"/>
      <c r="E40" s="258">
        <v>4719428</v>
      </c>
      <c r="F40" s="259">
        <v>4719428</v>
      </c>
      <c r="G40" s="259">
        <v>60903590</v>
      </c>
      <c r="H40" s="259">
        <v>52021205</v>
      </c>
      <c r="I40" s="259">
        <v>95703583</v>
      </c>
      <c r="J40" s="259">
        <v>95703583</v>
      </c>
      <c r="K40" s="259">
        <v>83137558</v>
      </c>
      <c r="L40" s="259"/>
      <c r="M40" s="259"/>
      <c r="N40" s="259">
        <v>83137558</v>
      </c>
      <c r="O40" s="259"/>
      <c r="P40" s="259"/>
      <c r="Q40" s="259"/>
      <c r="R40" s="259"/>
      <c r="S40" s="259"/>
      <c r="T40" s="259"/>
      <c r="U40" s="259"/>
      <c r="V40" s="259"/>
      <c r="W40" s="259">
        <v>83137558</v>
      </c>
      <c r="X40" s="259">
        <v>-56484805</v>
      </c>
      <c r="Y40" s="259">
        <v>139622363</v>
      </c>
      <c r="Z40" s="260">
        <v>-247.19</v>
      </c>
      <c r="AA40" s="261">
        <v>4719428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47084079</v>
      </c>
      <c r="D5" s="200">
        <f t="shared" si="0"/>
        <v>0</v>
      </c>
      <c r="E5" s="106">
        <f t="shared" si="0"/>
        <v>67471200</v>
      </c>
      <c r="F5" s="106">
        <f t="shared" si="0"/>
        <v>67471200</v>
      </c>
      <c r="G5" s="106">
        <f t="shared" si="0"/>
        <v>2156853</v>
      </c>
      <c r="H5" s="106">
        <f t="shared" si="0"/>
        <v>2777795</v>
      </c>
      <c r="I5" s="106">
        <f t="shared" si="0"/>
        <v>0</v>
      </c>
      <c r="J5" s="106">
        <f t="shared" si="0"/>
        <v>4934648</v>
      </c>
      <c r="K5" s="106">
        <f t="shared" si="0"/>
        <v>3153628</v>
      </c>
      <c r="L5" s="106">
        <f t="shared" si="0"/>
        <v>0</v>
      </c>
      <c r="M5" s="106">
        <f t="shared" si="0"/>
        <v>4526498</v>
      </c>
      <c r="N5" s="106">
        <f t="shared" si="0"/>
        <v>7680126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12614774</v>
      </c>
      <c r="X5" s="106">
        <f t="shared" si="0"/>
        <v>33735600</v>
      </c>
      <c r="Y5" s="106">
        <f t="shared" si="0"/>
        <v>-21120826</v>
      </c>
      <c r="Z5" s="201">
        <f>+IF(X5&lt;&gt;0,+(Y5/X5)*100,0)</f>
        <v>-62.60693747850935</v>
      </c>
      <c r="AA5" s="199">
        <f>SUM(AA11:AA18)</f>
        <v>67471200</v>
      </c>
    </row>
    <row r="6" spans="1:27" ht="12.75">
      <c r="A6" s="291" t="s">
        <v>206</v>
      </c>
      <c r="B6" s="142"/>
      <c r="C6" s="62">
        <v>11472785</v>
      </c>
      <c r="D6" s="156"/>
      <c r="E6" s="60">
        <v>12904300</v>
      </c>
      <c r="F6" s="60">
        <v>12904300</v>
      </c>
      <c r="G6" s="60"/>
      <c r="H6" s="60">
        <v>167196</v>
      </c>
      <c r="I6" s="60"/>
      <c r="J6" s="60">
        <v>167196</v>
      </c>
      <c r="K6" s="60"/>
      <c r="L6" s="60"/>
      <c r="M6" s="60">
        <v>807285</v>
      </c>
      <c r="N6" s="60">
        <v>807285</v>
      </c>
      <c r="O6" s="60"/>
      <c r="P6" s="60"/>
      <c r="Q6" s="60"/>
      <c r="R6" s="60"/>
      <c r="S6" s="60"/>
      <c r="T6" s="60"/>
      <c r="U6" s="60"/>
      <c r="V6" s="60"/>
      <c r="W6" s="60">
        <v>974481</v>
      </c>
      <c r="X6" s="60">
        <v>6452150</v>
      </c>
      <c r="Y6" s="60">
        <v>-5477669</v>
      </c>
      <c r="Z6" s="140">
        <v>-84.9</v>
      </c>
      <c r="AA6" s="155">
        <v>12904300</v>
      </c>
    </row>
    <row r="7" spans="1:27" ht="12.75">
      <c r="A7" s="291" t="s">
        <v>207</v>
      </c>
      <c r="B7" s="142"/>
      <c r="C7" s="62">
        <v>8001414</v>
      </c>
      <c r="D7" s="156"/>
      <c r="E7" s="60">
        <v>9750000</v>
      </c>
      <c r="F7" s="60">
        <v>9750000</v>
      </c>
      <c r="G7" s="60"/>
      <c r="H7" s="60"/>
      <c r="I7" s="60"/>
      <c r="J7" s="60"/>
      <c r="K7" s="60"/>
      <c r="L7" s="60"/>
      <c r="M7" s="60">
        <v>601106</v>
      </c>
      <c r="N7" s="60">
        <v>601106</v>
      </c>
      <c r="O7" s="60"/>
      <c r="P7" s="60"/>
      <c r="Q7" s="60"/>
      <c r="R7" s="60"/>
      <c r="S7" s="60"/>
      <c r="T7" s="60"/>
      <c r="U7" s="60"/>
      <c r="V7" s="60"/>
      <c r="W7" s="60">
        <v>601106</v>
      </c>
      <c r="X7" s="60">
        <v>4875000</v>
      </c>
      <c r="Y7" s="60">
        <v>-4273894</v>
      </c>
      <c r="Z7" s="140">
        <v>-87.67</v>
      </c>
      <c r="AA7" s="155">
        <v>9750000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>
        <v>387370</v>
      </c>
      <c r="H10" s="60"/>
      <c r="I10" s="60"/>
      <c r="J10" s="60">
        <v>387370</v>
      </c>
      <c r="K10" s="60"/>
      <c r="L10" s="60"/>
      <c r="M10" s="60">
        <v>2747983</v>
      </c>
      <c r="N10" s="60">
        <v>2747983</v>
      </c>
      <c r="O10" s="60"/>
      <c r="P10" s="60"/>
      <c r="Q10" s="60"/>
      <c r="R10" s="60"/>
      <c r="S10" s="60"/>
      <c r="T10" s="60"/>
      <c r="U10" s="60"/>
      <c r="V10" s="60"/>
      <c r="W10" s="60">
        <v>3135353</v>
      </c>
      <c r="X10" s="60"/>
      <c r="Y10" s="60">
        <v>3135353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19474199</v>
      </c>
      <c r="D11" s="294">
        <f t="shared" si="1"/>
        <v>0</v>
      </c>
      <c r="E11" s="295">
        <f t="shared" si="1"/>
        <v>22654300</v>
      </c>
      <c r="F11" s="295">
        <f t="shared" si="1"/>
        <v>22654300</v>
      </c>
      <c r="G11" s="295">
        <f t="shared" si="1"/>
        <v>387370</v>
      </c>
      <c r="H11" s="295">
        <f t="shared" si="1"/>
        <v>167196</v>
      </c>
      <c r="I11" s="295">
        <f t="shared" si="1"/>
        <v>0</v>
      </c>
      <c r="J11" s="295">
        <f t="shared" si="1"/>
        <v>554566</v>
      </c>
      <c r="K11" s="295">
        <f t="shared" si="1"/>
        <v>0</v>
      </c>
      <c r="L11" s="295">
        <f t="shared" si="1"/>
        <v>0</v>
      </c>
      <c r="M11" s="295">
        <f t="shared" si="1"/>
        <v>4156374</v>
      </c>
      <c r="N11" s="295">
        <f t="shared" si="1"/>
        <v>4156374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4710940</v>
      </c>
      <c r="X11" s="295">
        <f t="shared" si="1"/>
        <v>11327150</v>
      </c>
      <c r="Y11" s="295">
        <f t="shared" si="1"/>
        <v>-6616210</v>
      </c>
      <c r="Z11" s="296">
        <f>+IF(X11&lt;&gt;0,+(Y11/X11)*100,0)</f>
        <v>-58.410191442684166</v>
      </c>
      <c r="AA11" s="297">
        <f>SUM(AA6:AA10)</f>
        <v>22654300</v>
      </c>
    </row>
    <row r="12" spans="1:27" ht="12.75">
      <c r="A12" s="298" t="s">
        <v>212</v>
      </c>
      <c r="B12" s="136"/>
      <c r="C12" s="62"/>
      <c r="D12" s="156"/>
      <c r="E12" s="60">
        <v>16500000</v>
      </c>
      <c r="F12" s="60">
        <v>16500000</v>
      </c>
      <c r="G12" s="60">
        <v>1769483</v>
      </c>
      <c r="H12" s="60">
        <v>2610599</v>
      </c>
      <c r="I12" s="60"/>
      <c r="J12" s="60">
        <v>4380082</v>
      </c>
      <c r="K12" s="60">
        <v>3153628</v>
      </c>
      <c r="L12" s="60"/>
      <c r="M12" s="60">
        <v>324049</v>
      </c>
      <c r="N12" s="60">
        <v>3477677</v>
      </c>
      <c r="O12" s="60"/>
      <c r="P12" s="60"/>
      <c r="Q12" s="60"/>
      <c r="R12" s="60"/>
      <c r="S12" s="60"/>
      <c r="T12" s="60"/>
      <c r="U12" s="60"/>
      <c r="V12" s="60"/>
      <c r="W12" s="60">
        <v>7857759</v>
      </c>
      <c r="X12" s="60">
        <v>8250000</v>
      </c>
      <c r="Y12" s="60">
        <v>-392241</v>
      </c>
      <c r="Z12" s="140">
        <v>-4.75</v>
      </c>
      <c r="AA12" s="155">
        <v>16500000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27609880</v>
      </c>
      <c r="D15" s="156"/>
      <c r="E15" s="60">
        <v>28316900</v>
      </c>
      <c r="F15" s="60">
        <v>28316900</v>
      </c>
      <c r="G15" s="60"/>
      <c r="H15" s="60"/>
      <c r="I15" s="60"/>
      <c r="J15" s="60"/>
      <c r="K15" s="60"/>
      <c r="L15" s="60"/>
      <c r="M15" s="60">
        <v>46075</v>
      </c>
      <c r="N15" s="60">
        <v>46075</v>
      </c>
      <c r="O15" s="60"/>
      <c r="P15" s="60"/>
      <c r="Q15" s="60"/>
      <c r="R15" s="60"/>
      <c r="S15" s="60"/>
      <c r="T15" s="60"/>
      <c r="U15" s="60"/>
      <c r="V15" s="60"/>
      <c r="W15" s="60">
        <v>46075</v>
      </c>
      <c r="X15" s="60">
        <v>14158450</v>
      </c>
      <c r="Y15" s="60">
        <v>-14112375</v>
      </c>
      <c r="Z15" s="140">
        <v>-99.67</v>
      </c>
      <c r="AA15" s="155">
        <v>28316900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11472785</v>
      </c>
      <c r="D36" s="156">
        <f t="shared" si="4"/>
        <v>0</v>
      </c>
      <c r="E36" s="60">
        <f t="shared" si="4"/>
        <v>12904300</v>
      </c>
      <c r="F36" s="60">
        <f t="shared" si="4"/>
        <v>12904300</v>
      </c>
      <c r="G36" s="60">
        <f t="shared" si="4"/>
        <v>0</v>
      </c>
      <c r="H36" s="60">
        <f t="shared" si="4"/>
        <v>167196</v>
      </c>
      <c r="I36" s="60">
        <f t="shared" si="4"/>
        <v>0</v>
      </c>
      <c r="J36" s="60">
        <f t="shared" si="4"/>
        <v>167196</v>
      </c>
      <c r="K36" s="60">
        <f t="shared" si="4"/>
        <v>0</v>
      </c>
      <c r="L36" s="60">
        <f t="shared" si="4"/>
        <v>0</v>
      </c>
      <c r="M36" s="60">
        <f t="shared" si="4"/>
        <v>807285</v>
      </c>
      <c r="N36" s="60">
        <f t="shared" si="4"/>
        <v>807285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974481</v>
      </c>
      <c r="X36" s="60">
        <f t="shared" si="4"/>
        <v>6452150</v>
      </c>
      <c r="Y36" s="60">
        <f t="shared" si="4"/>
        <v>-5477669</v>
      </c>
      <c r="Z36" s="140">
        <f aca="true" t="shared" si="5" ref="Z36:Z49">+IF(X36&lt;&gt;0,+(Y36/X36)*100,0)</f>
        <v>-84.89680184124671</v>
      </c>
      <c r="AA36" s="155">
        <f>AA6+AA21</f>
        <v>12904300</v>
      </c>
    </row>
    <row r="37" spans="1:27" ht="12.75">
      <c r="A37" s="291" t="s">
        <v>207</v>
      </c>
      <c r="B37" s="142"/>
      <c r="C37" s="62">
        <f t="shared" si="4"/>
        <v>8001414</v>
      </c>
      <c r="D37" s="156">
        <f t="shared" si="4"/>
        <v>0</v>
      </c>
      <c r="E37" s="60">
        <f t="shared" si="4"/>
        <v>9750000</v>
      </c>
      <c r="F37" s="60">
        <f t="shared" si="4"/>
        <v>9750000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601106</v>
      </c>
      <c r="N37" s="60">
        <f t="shared" si="4"/>
        <v>601106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601106</v>
      </c>
      <c r="X37" s="60">
        <f t="shared" si="4"/>
        <v>4875000</v>
      </c>
      <c r="Y37" s="60">
        <f t="shared" si="4"/>
        <v>-4273894</v>
      </c>
      <c r="Z37" s="140">
        <f t="shared" si="5"/>
        <v>-87.66962051282052</v>
      </c>
      <c r="AA37" s="155">
        <f>AA7+AA22</f>
        <v>9750000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387370</v>
      </c>
      <c r="H40" s="60">
        <f t="shared" si="4"/>
        <v>0</v>
      </c>
      <c r="I40" s="60">
        <f t="shared" si="4"/>
        <v>0</v>
      </c>
      <c r="J40" s="60">
        <f t="shared" si="4"/>
        <v>387370</v>
      </c>
      <c r="K40" s="60">
        <f t="shared" si="4"/>
        <v>0</v>
      </c>
      <c r="L40" s="60">
        <f t="shared" si="4"/>
        <v>0</v>
      </c>
      <c r="M40" s="60">
        <f t="shared" si="4"/>
        <v>2747983</v>
      </c>
      <c r="N40" s="60">
        <f t="shared" si="4"/>
        <v>2747983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3135353</v>
      </c>
      <c r="X40" s="60">
        <f t="shared" si="4"/>
        <v>0</v>
      </c>
      <c r="Y40" s="60">
        <f t="shared" si="4"/>
        <v>3135353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19474199</v>
      </c>
      <c r="D41" s="294">
        <f t="shared" si="6"/>
        <v>0</v>
      </c>
      <c r="E41" s="295">
        <f t="shared" si="6"/>
        <v>22654300</v>
      </c>
      <c r="F41" s="295">
        <f t="shared" si="6"/>
        <v>22654300</v>
      </c>
      <c r="G41" s="295">
        <f t="shared" si="6"/>
        <v>387370</v>
      </c>
      <c r="H41" s="295">
        <f t="shared" si="6"/>
        <v>167196</v>
      </c>
      <c r="I41" s="295">
        <f t="shared" si="6"/>
        <v>0</v>
      </c>
      <c r="J41" s="295">
        <f t="shared" si="6"/>
        <v>554566</v>
      </c>
      <c r="K41" s="295">
        <f t="shared" si="6"/>
        <v>0</v>
      </c>
      <c r="L41" s="295">
        <f t="shared" si="6"/>
        <v>0</v>
      </c>
      <c r="M41" s="295">
        <f t="shared" si="6"/>
        <v>4156374</v>
      </c>
      <c r="N41" s="295">
        <f t="shared" si="6"/>
        <v>4156374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4710940</v>
      </c>
      <c r="X41" s="295">
        <f t="shared" si="6"/>
        <v>11327150</v>
      </c>
      <c r="Y41" s="295">
        <f t="shared" si="6"/>
        <v>-6616210</v>
      </c>
      <c r="Z41" s="296">
        <f t="shared" si="5"/>
        <v>-58.410191442684166</v>
      </c>
      <c r="AA41" s="297">
        <f>SUM(AA36:AA40)</f>
        <v>22654300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16500000</v>
      </c>
      <c r="F42" s="54">
        <f t="shared" si="7"/>
        <v>16500000</v>
      </c>
      <c r="G42" s="54">
        <f t="shared" si="7"/>
        <v>1769483</v>
      </c>
      <c r="H42" s="54">
        <f t="shared" si="7"/>
        <v>2610599</v>
      </c>
      <c r="I42" s="54">
        <f t="shared" si="7"/>
        <v>0</v>
      </c>
      <c r="J42" s="54">
        <f t="shared" si="7"/>
        <v>4380082</v>
      </c>
      <c r="K42" s="54">
        <f t="shared" si="7"/>
        <v>3153628</v>
      </c>
      <c r="L42" s="54">
        <f t="shared" si="7"/>
        <v>0</v>
      </c>
      <c r="M42" s="54">
        <f t="shared" si="7"/>
        <v>324049</v>
      </c>
      <c r="N42" s="54">
        <f t="shared" si="7"/>
        <v>3477677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7857759</v>
      </c>
      <c r="X42" s="54">
        <f t="shared" si="7"/>
        <v>8250000</v>
      </c>
      <c r="Y42" s="54">
        <f t="shared" si="7"/>
        <v>-392241</v>
      </c>
      <c r="Z42" s="184">
        <f t="shared" si="5"/>
        <v>-4.754436363636364</v>
      </c>
      <c r="AA42" s="130">
        <f aca="true" t="shared" si="8" ref="AA42:AA48">AA12+AA27</f>
        <v>16500000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27609880</v>
      </c>
      <c r="D45" s="129">
        <f t="shared" si="7"/>
        <v>0</v>
      </c>
      <c r="E45" s="54">
        <f t="shared" si="7"/>
        <v>28316900</v>
      </c>
      <c r="F45" s="54">
        <f t="shared" si="7"/>
        <v>28316900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46075</v>
      </c>
      <c r="N45" s="54">
        <f t="shared" si="7"/>
        <v>46075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46075</v>
      </c>
      <c r="X45" s="54">
        <f t="shared" si="7"/>
        <v>14158450</v>
      </c>
      <c r="Y45" s="54">
        <f t="shared" si="7"/>
        <v>-14112375</v>
      </c>
      <c r="Z45" s="184">
        <f t="shared" si="5"/>
        <v>-99.67457595993912</v>
      </c>
      <c r="AA45" s="130">
        <f t="shared" si="8"/>
        <v>28316900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47084079</v>
      </c>
      <c r="D49" s="218">
        <f t="shared" si="9"/>
        <v>0</v>
      </c>
      <c r="E49" s="220">
        <f t="shared" si="9"/>
        <v>67471200</v>
      </c>
      <c r="F49" s="220">
        <f t="shared" si="9"/>
        <v>67471200</v>
      </c>
      <c r="G49" s="220">
        <f t="shared" si="9"/>
        <v>2156853</v>
      </c>
      <c r="H49" s="220">
        <f t="shared" si="9"/>
        <v>2777795</v>
      </c>
      <c r="I49" s="220">
        <f t="shared" si="9"/>
        <v>0</v>
      </c>
      <c r="J49" s="220">
        <f t="shared" si="9"/>
        <v>4934648</v>
      </c>
      <c r="K49" s="220">
        <f t="shared" si="9"/>
        <v>3153628</v>
      </c>
      <c r="L49" s="220">
        <f t="shared" si="9"/>
        <v>0</v>
      </c>
      <c r="M49" s="220">
        <f t="shared" si="9"/>
        <v>4526498</v>
      </c>
      <c r="N49" s="220">
        <f t="shared" si="9"/>
        <v>7680126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12614774</v>
      </c>
      <c r="X49" s="220">
        <f t="shared" si="9"/>
        <v>33735600</v>
      </c>
      <c r="Y49" s="220">
        <f t="shared" si="9"/>
        <v>-21120826</v>
      </c>
      <c r="Z49" s="221">
        <f t="shared" si="5"/>
        <v>-62.60693747850935</v>
      </c>
      <c r="AA49" s="222">
        <f>SUM(AA41:AA48)</f>
        <v>67471200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12930148</v>
      </c>
      <c r="F51" s="54">
        <f t="shared" si="10"/>
        <v>12930148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1769700</v>
      </c>
      <c r="N51" s="54">
        <f t="shared" si="10"/>
        <v>1769700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1769700</v>
      </c>
      <c r="X51" s="54">
        <f t="shared" si="10"/>
        <v>6465075</v>
      </c>
      <c r="Y51" s="54">
        <f t="shared" si="10"/>
        <v>-4695375</v>
      </c>
      <c r="Z51" s="184">
        <f>+IF(X51&lt;&gt;0,+(Y51/X51)*100,0)</f>
        <v>-72.62676767090869</v>
      </c>
      <c r="AA51" s="130">
        <f>SUM(AA57:AA61)</f>
        <v>12930148</v>
      </c>
    </row>
    <row r="52" spans="1:27" ht="12.75">
      <c r="A52" s="310" t="s">
        <v>206</v>
      </c>
      <c r="B52" s="142"/>
      <c r="C52" s="62"/>
      <c r="D52" s="156"/>
      <c r="E52" s="60">
        <v>5051558</v>
      </c>
      <c r="F52" s="60">
        <v>5051558</v>
      </c>
      <c r="G52" s="60"/>
      <c r="H52" s="60"/>
      <c r="I52" s="60"/>
      <c r="J52" s="60"/>
      <c r="K52" s="60"/>
      <c r="L52" s="60"/>
      <c r="M52" s="60">
        <v>1566833</v>
      </c>
      <c r="N52" s="60">
        <v>1566833</v>
      </c>
      <c r="O52" s="60"/>
      <c r="P52" s="60"/>
      <c r="Q52" s="60"/>
      <c r="R52" s="60"/>
      <c r="S52" s="60"/>
      <c r="T52" s="60"/>
      <c r="U52" s="60"/>
      <c r="V52" s="60"/>
      <c r="W52" s="60">
        <v>1566833</v>
      </c>
      <c r="X52" s="60">
        <v>2525779</v>
      </c>
      <c r="Y52" s="60">
        <v>-958946</v>
      </c>
      <c r="Z52" s="140">
        <v>-37.97</v>
      </c>
      <c r="AA52" s="155">
        <v>5051558</v>
      </c>
    </row>
    <row r="53" spans="1:27" ht="12.75">
      <c r="A53" s="310" t="s">
        <v>207</v>
      </c>
      <c r="B53" s="142"/>
      <c r="C53" s="62"/>
      <c r="D53" s="156"/>
      <c r="E53" s="60">
        <v>2688974</v>
      </c>
      <c r="F53" s="60">
        <v>2688974</v>
      </c>
      <c r="G53" s="60"/>
      <c r="H53" s="60"/>
      <c r="I53" s="60"/>
      <c r="J53" s="60"/>
      <c r="K53" s="60"/>
      <c r="L53" s="60"/>
      <c r="M53" s="60">
        <v>20293</v>
      </c>
      <c r="N53" s="60">
        <v>20293</v>
      </c>
      <c r="O53" s="60"/>
      <c r="P53" s="60"/>
      <c r="Q53" s="60"/>
      <c r="R53" s="60"/>
      <c r="S53" s="60"/>
      <c r="T53" s="60"/>
      <c r="U53" s="60"/>
      <c r="V53" s="60"/>
      <c r="W53" s="60">
        <v>20293</v>
      </c>
      <c r="X53" s="60">
        <v>1344487</v>
      </c>
      <c r="Y53" s="60">
        <v>-1324194</v>
      </c>
      <c r="Z53" s="140">
        <v>-98.49</v>
      </c>
      <c r="AA53" s="155">
        <v>2688974</v>
      </c>
    </row>
    <row r="54" spans="1:27" ht="12.75">
      <c r="A54" s="310" t="s">
        <v>208</v>
      </c>
      <c r="B54" s="142"/>
      <c r="C54" s="62"/>
      <c r="D54" s="156"/>
      <c r="E54" s="60">
        <v>1072475</v>
      </c>
      <c r="F54" s="60">
        <v>1072475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536238</v>
      </c>
      <c r="Y54" s="60">
        <v>-536238</v>
      </c>
      <c r="Z54" s="140">
        <v>-100</v>
      </c>
      <c r="AA54" s="155">
        <v>1072475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8813007</v>
      </c>
      <c r="F57" s="295">
        <f t="shared" si="11"/>
        <v>8813007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1587126</v>
      </c>
      <c r="N57" s="295">
        <f t="shared" si="11"/>
        <v>1587126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1587126</v>
      </c>
      <c r="X57" s="295">
        <f t="shared" si="11"/>
        <v>4406504</v>
      </c>
      <c r="Y57" s="295">
        <f t="shared" si="11"/>
        <v>-2819378</v>
      </c>
      <c r="Z57" s="296">
        <f>+IF(X57&lt;&gt;0,+(Y57/X57)*100,0)</f>
        <v>-63.9821954093313</v>
      </c>
      <c r="AA57" s="297">
        <f>SUM(AA52:AA56)</f>
        <v>8813007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4117141</v>
      </c>
      <c r="F61" s="60">
        <v>4117141</v>
      </c>
      <c r="G61" s="60"/>
      <c r="H61" s="60"/>
      <c r="I61" s="60"/>
      <c r="J61" s="60"/>
      <c r="K61" s="60"/>
      <c r="L61" s="60"/>
      <c r="M61" s="60">
        <v>182574</v>
      </c>
      <c r="N61" s="60">
        <v>182574</v>
      </c>
      <c r="O61" s="60"/>
      <c r="P61" s="60"/>
      <c r="Q61" s="60"/>
      <c r="R61" s="60"/>
      <c r="S61" s="60"/>
      <c r="T61" s="60"/>
      <c r="U61" s="60"/>
      <c r="V61" s="60"/>
      <c r="W61" s="60">
        <v>182574</v>
      </c>
      <c r="X61" s="60">
        <v>2058571</v>
      </c>
      <c r="Y61" s="60">
        <v>-1875997</v>
      </c>
      <c r="Z61" s="140">
        <v>-91.13</v>
      </c>
      <c r="AA61" s="155">
        <v>4117141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5973405</v>
      </c>
      <c r="H65" s="60">
        <v>6133362</v>
      </c>
      <c r="I65" s="60">
        <v>7856437</v>
      </c>
      <c r="J65" s="60">
        <v>19963204</v>
      </c>
      <c r="K65" s="60">
        <v>6463780</v>
      </c>
      <c r="L65" s="60">
        <v>6373444</v>
      </c>
      <c r="M65" s="60">
        <v>6661431</v>
      </c>
      <c r="N65" s="60">
        <v>19498655</v>
      </c>
      <c r="O65" s="60"/>
      <c r="P65" s="60"/>
      <c r="Q65" s="60"/>
      <c r="R65" s="60"/>
      <c r="S65" s="60"/>
      <c r="T65" s="60"/>
      <c r="U65" s="60"/>
      <c r="V65" s="60"/>
      <c r="W65" s="60">
        <v>39461859</v>
      </c>
      <c r="X65" s="60"/>
      <c r="Y65" s="60">
        <v>39461859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186637</v>
      </c>
      <c r="H66" s="275">
        <v>186637</v>
      </c>
      <c r="I66" s="275">
        <v>32466</v>
      </c>
      <c r="J66" s="275">
        <v>405740</v>
      </c>
      <c r="K66" s="275">
        <v>244280</v>
      </c>
      <c r="L66" s="275">
        <v>63602</v>
      </c>
      <c r="M66" s="275">
        <v>1769700</v>
      </c>
      <c r="N66" s="275">
        <v>2077582</v>
      </c>
      <c r="O66" s="275"/>
      <c r="P66" s="275"/>
      <c r="Q66" s="275"/>
      <c r="R66" s="275"/>
      <c r="S66" s="275"/>
      <c r="T66" s="275"/>
      <c r="U66" s="275"/>
      <c r="V66" s="275"/>
      <c r="W66" s="275">
        <v>2483322</v>
      </c>
      <c r="X66" s="275"/>
      <c r="Y66" s="275">
        <v>2483322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621557</v>
      </c>
      <c r="H67" s="60">
        <v>621557</v>
      </c>
      <c r="I67" s="60">
        <v>4838473</v>
      </c>
      <c r="J67" s="60">
        <v>6081587</v>
      </c>
      <c r="K67" s="60">
        <v>674024</v>
      </c>
      <c r="L67" s="60">
        <v>1923266</v>
      </c>
      <c r="M67" s="60">
        <v>4734223</v>
      </c>
      <c r="N67" s="60">
        <v>7331513</v>
      </c>
      <c r="O67" s="60"/>
      <c r="P67" s="60"/>
      <c r="Q67" s="60"/>
      <c r="R67" s="60"/>
      <c r="S67" s="60"/>
      <c r="T67" s="60"/>
      <c r="U67" s="60"/>
      <c r="V67" s="60"/>
      <c r="W67" s="60">
        <v>13413100</v>
      </c>
      <c r="X67" s="60"/>
      <c r="Y67" s="60">
        <v>13413100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2737246</v>
      </c>
      <c r="H68" s="60">
        <v>717489</v>
      </c>
      <c r="I68" s="60">
        <v>5838041</v>
      </c>
      <c r="J68" s="60">
        <v>9292776</v>
      </c>
      <c r="K68" s="60">
        <v>5984657</v>
      </c>
      <c r="L68" s="60">
        <v>6348398</v>
      </c>
      <c r="M68" s="60">
        <v>9717875</v>
      </c>
      <c r="N68" s="60">
        <v>22050930</v>
      </c>
      <c r="O68" s="60"/>
      <c r="P68" s="60"/>
      <c r="Q68" s="60"/>
      <c r="R68" s="60"/>
      <c r="S68" s="60"/>
      <c r="T68" s="60"/>
      <c r="U68" s="60"/>
      <c r="V68" s="60"/>
      <c r="W68" s="60">
        <v>31343706</v>
      </c>
      <c r="X68" s="60"/>
      <c r="Y68" s="60">
        <v>31343706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9518845</v>
      </c>
      <c r="H69" s="220">
        <f t="shared" si="12"/>
        <v>7659045</v>
      </c>
      <c r="I69" s="220">
        <f t="shared" si="12"/>
        <v>18565417</v>
      </c>
      <c r="J69" s="220">
        <f t="shared" si="12"/>
        <v>35743307</v>
      </c>
      <c r="K69" s="220">
        <f t="shared" si="12"/>
        <v>13366741</v>
      </c>
      <c r="L69" s="220">
        <f t="shared" si="12"/>
        <v>14708710</v>
      </c>
      <c r="M69" s="220">
        <f t="shared" si="12"/>
        <v>22883229</v>
      </c>
      <c r="N69" s="220">
        <f t="shared" si="12"/>
        <v>50958680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86701987</v>
      </c>
      <c r="X69" s="220">
        <f t="shared" si="12"/>
        <v>0</v>
      </c>
      <c r="Y69" s="220">
        <f t="shared" si="12"/>
        <v>86701987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19474199</v>
      </c>
      <c r="D5" s="357">
        <f t="shared" si="0"/>
        <v>0</v>
      </c>
      <c r="E5" s="356">
        <f t="shared" si="0"/>
        <v>22654300</v>
      </c>
      <c r="F5" s="358">
        <f t="shared" si="0"/>
        <v>22654300</v>
      </c>
      <c r="G5" s="358">
        <f t="shared" si="0"/>
        <v>387370</v>
      </c>
      <c r="H5" s="356">
        <f t="shared" si="0"/>
        <v>167196</v>
      </c>
      <c r="I5" s="356">
        <f t="shared" si="0"/>
        <v>0</v>
      </c>
      <c r="J5" s="358">
        <f t="shared" si="0"/>
        <v>554566</v>
      </c>
      <c r="K5" s="358">
        <f t="shared" si="0"/>
        <v>0</v>
      </c>
      <c r="L5" s="356">
        <f t="shared" si="0"/>
        <v>0</v>
      </c>
      <c r="M5" s="356">
        <f t="shared" si="0"/>
        <v>4156374</v>
      </c>
      <c r="N5" s="358">
        <f t="shared" si="0"/>
        <v>4156374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4710940</v>
      </c>
      <c r="X5" s="356">
        <f t="shared" si="0"/>
        <v>11327150</v>
      </c>
      <c r="Y5" s="358">
        <f t="shared" si="0"/>
        <v>-6616210</v>
      </c>
      <c r="Z5" s="359">
        <f>+IF(X5&lt;&gt;0,+(Y5/X5)*100,0)</f>
        <v>-58.410191442684166</v>
      </c>
      <c r="AA5" s="360">
        <f>+AA6+AA8+AA11+AA13+AA15</f>
        <v>22654300</v>
      </c>
    </row>
    <row r="6" spans="1:27" ht="12.75">
      <c r="A6" s="361" t="s">
        <v>206</v>
      </c>
      <c r="B6" s="142"/>
      <c r="C6" s="60">
        <f>+C7</f>
        <v>11472785</v>
      </c>
      <c r="D6" s="340">
        <f aca="true" t="shared" si="1" ref="D6:AA6">+D7</f>
        <v>0</v>
      </c>
      <c r="E6" s="60">
        <f t="shared" si="1"/>
        <v>12904300</v>
      </c>
      <c r="F6" s="59">
        <f t="shared" si="1"/>
        <v>12904300</v>
      </c>
      <c r="G6" s="59">
        <f t="shared" si="1"/>
        <v>0</v>
      </c>
      <c r="H6" s="60">
        <f t="shared" si="1"/>
        <v>167196</v>
      </c>
      <c r="I6" s="60">
        <f t="shared" si="1"/>
        <v>0</v>
      </c>
      <c r="J6" s="59">
        <f t="shared" si="1"/>
        <v>167196</v>
      </c>
      <c r="K6" s="59">
        <f t="shared" si="1"/>
        <v>0</v>
      </c>
      <c r="L6" s="60">
        <f t="shared" si="1"/>
        <v>0</v>
      </c>
      <c r="M6" s="60">
        <f t="shared" si="1"/>
        <v>807285</v>
      </c>
      <c r="N6" s="59">
        <f t="shared" si="1"/>
        <v>807285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974481</v>
      </c>
      <c r="X6" s="60">
        <f t="shared" si="1"/>
        <v>6452150</v>
      </c>
      <c r="Y6" s="59">
        <f t="shared" si="1"/>
        <v>-5477669</v>
      </c>
      <c r="Z6" s="61">
        <f>+IF(X6&lt;&gt;0,+(Y6/X6)*100,0)</f>
        <v>-84.89680184124671</v>
      </c>
      <c r="AA6" s="62">
        <f t="shared" si="1"/>
        <v>12904300</v>
      </c>
    </row>
    <row r="7" spans="1:27" ht="12.75">
      <c r="A7" s="291" t="s">
        <v>230</v>
      </c>
      <c r="B7" s="142"/>
      <c r="C7" s="60">
        <v>11472785</v>
      </c>
      <c r="D7" s="340"/>
      <c r="E7" s="60">
        <v>12904300</v>
      </c>
      <c r="F7" s="59">
        <v>12904300</v>
      </c>
      <c r="G7" s="59"/>
      <c r="H7" s="60">
        <v>167196</v>
      </c>
      <c r="I7" s="60"/>
      <c r="J7" s="59">
        <v>167196</v>
      </c>
      <c r="K7" s="59"/>
      <c r="L7" s="60"/>
      <c r="M7" s="60">
        <v>807285</v>
      </c>
      <c r="N7" s="59">
        <v>807285</v>
      </c>
      <c r="O7" s="59"/>
      <c r="P7" s="60"/>
      <c r="Q7" s="60"/>
      <c r="R7" s="59"/>
      <c r="S7" s="59"/>
      <c r="T7" s="60"/>
      <c r="U7" s="60"/>
      <c r="V7" s="59"/>
      <c r="W7" s="59">
        <v>974481</v>
      </c>
      <c r="X7" s="60">
        <v>6452150</v>
      </c>
      <c r="Y7" s="59">
        <v>-5477669</v>
      </c>
      <c r="Z7" s="61">
        <v>-84.9</v>
      </c>
      <c r="AA7" s="62">
        <v>12904300</v>
      </c>
    </row>
    <row r="8" spans="1:27" ht="12.75">
      <c r="A8" s="361" t="s">
        <v>207</v>
      </c>
      <c r="B8" s="142"/>
      <c r="C8" s="60">
        <f aca="true" t="shared" si="2" ref="C8:Y8">SUM(C9:C10)</f>
        <v>8001414</v>
      </c>
      <c r="D8" s="340">
        <f t="shared" si="2"/>
        <v>0</v>
      </c>
      <c r="E8" s="60">
        <f t="shared" si="2"/>
        <v>9750000</v>
      </c>
      <c r="F8" s="59">
        <f t="shared" si="2"/>
        <v>9750000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601106</v>
      </c>
      <c r="N8" s="59">
        <f t="shared" si="2"/>
        <v>601106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601106</v>
      </c>
      <c r="X8" s="60">
        <f t="shared" si="2"/>
        <v>4875000</v>
      </c>
      <c r="Y8" s="59">
        <f t="shared" si="2"/>
        <v>-4273894</v>
      </c>
      <c r="Z8" s="61">
        <f>+IF(X8&lt;&gt;0,+(Y8/X8)*100,0)</f>
        <v>-87.66962051282052</v>
      </c>
      <c r="AA8" s="62">
        <f>SUM(AA9:AA10)</f>
        <v>9750000</v>
      </c>
    </row>
    <row r="9" spans="1:27" ht="12.75">
      <c r="A9" s="291" t="s">
        <v>231</v>
      </c>
      <c r="B9" s="142"/>
      <c r="C9" s="60">
        <v>8001414</v>
      </c>
      <c r="D9" s="340"/>
      <c r="E9" s="60">
        <v>9750000</v>
      </c>
      <c r="F9" s="59">
        <v>9750000</v>
      </c>
      <c r="G9" s="59"/>
      <c r="H9" s="60"/>
      <c r="I9" s="60"/>
      <c r="J9" s="59"/>
      <c r="K9" s="59"/>
      <c r="L9" s="60"/>
      <c r="M9" s="60">
        <v>601106</v>
      </c>
      <c r="N9" s="59">
        <v>601106</v>
      </c>
      <c r="O9" s="59"/>
      <c r="P9" s="60"/>
      <c r="Q9" s="60"/>
      <c r="R9" s="59"/>
      <c r="S9" s="59"/>
      <c r="T9" s="60"/>
      <c r="U9" s="60"/>
      <c r="V9" s="59"/>
      <c r="W9" s="59">
        <v>601106</v>
      </c>
      <c r="X9" s="60">
        <v>4875000</v>
      </c>
      <c r="Y9" s="59">
        <v>-4273894</v>
      </c>
      <c r="Z9" s="61">
        <v>-87.67</v>
      </c>
      <c r="AA9" s="62">
        <v>9750000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387370</v>
      </c>
      <c r="H15" s="60">
        <f t="shared" si="5"/>
        <v>0</v>
      </c>
      <c r="I15" s="60">
        <f t="shared" si="5"/>
        <v>0</v>
      </c>
      <c r="J15" s="59">
        <f t="shared" si="5"/>
        <v>387370</v>
      </c>
      <c r="K15" s="59">
        <f t="shared" si="5"/>
        <v>0</v>
      </c>
      <c r="L15" s="60">
        <f t="shared" si="5"/>
        <v>0</v>
      </c>
      <c r="M15" s="60">
        <f t="shared" si="5"/>
        <v>2747983</v>
      </c>
      <c r="N15" s="59">
        <f t="shared" si="5"/>
        <v>2747983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3135353</v>
      </c>
      <c r="X15" s="60">
        <f t="shared" si="5"/>
        <v>0</v>
      </c>
      <c r="Y15" s="59">
        <f t="shared" si="5"/>
        <v>3135353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498300</v>
      </c>
      <c r="N17" s="59">
        <v>498300</v>
      </c>
      <c r="O17" s="59"/>
      <c r="P17" s="60"/>
      <c r="Q17" s="60"/>
      <c r="R17" s="59"/>
      <c r="S17" s="59"/>
      <c r="T17" s="60"/>
      <c r="U17" s="60"/>
      <c r="V17" s="59"/>
      <c r="W17" s="59">
        <v>498300</v>
      </c>
      <c r="X17" s="60"/>
      <c r="Y17" s="59">
        <v>498300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2249683</v>
      </c>
      <c r="N18" s="59">
        <v>2249683</v>
      </c>
      <c r="O18" s="59"/>
      <c r="P18" s="60"/>
      <c r="Q18" s="60"/>
      <c r="R18" s="59"/>
      <c r="S18" s="59"/>
      <c r="T18" s="60"/>
      <c r="U18" s="60"/>
      <c r="V18" s="59"/>
      <c r="W18" s="59">
        <v>2249683</v>
      </c>
      <c r="X18" s="60"/>
      <c r="Y18" s="59">
        <v>2249683</v>
      </c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387370</v>
      </c>
      <c r="H20" s="60"/>
      <c r="I20" s="60"/>
      <c r="J20" s="59">
        <v>387370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387370</v>
      </c>
      <c r="X20" s="60"/>
      <c r="Y20" s="59">
        <v>387370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16500000</v>
      </c>
      <c r="F22" s="345">
        <f t="shared" si="6"/>
        <v>16500000</v>
      </c>
      <c r="G22" s="345">
        <f t="shared" si="6"/>
        <v>1769483</v>
      </c>
      <c r="H22" s="343">
        <f t="shared" si="6"/>
        <v>2610599</v>
      </c>
      <c r="I22" s="343">
        <f t="shared" si="6"/>
        <v>0</v>
      </c>
      <c r="J22" s="345">
        <f t="shared" si="6"/>
        <v>4380082</v>
      </c>
      <c r="K22" s="345">
        <f t="shared" si="6"/>
        <v>3153628</v>
      </c>
      <c r="L22" s="343">
        <f t="shared" si="6"/>
        <v>0</v>
      </c>
      <c r="M22" s="343">
        <f t="shared" si="6"/>
        <v>324049</v>
      </c>
      <c r="N22" s="345">
        <f t="shared" si="6"/>
        <v>3477677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7857759</v>
      </c>
      <c r="X22" s="343">
        <f t="shared" si="6"/>
        <v>8250000</v>
      </c>
      <c r="Y22" s="345">
        <f t="shared" si="6"/>
        <v>-392241</v>
      </c>
      <c r="Z22" s="336">
        <f>+IF(X22&lt;&gt;0,+(Y22/X22)*100,0)</f>
        <v>-4.754436363636364</v>
      </c>
      <c r="AA22" s="350">
        <f>SUM(AA23:AA32)</f>
        <v>16500000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487000</v>
      </c>
      <c r="F24" s="59">
        <v>487000</v>
      </c>
      <c r="G24" s="59"/>
      <c r="H24" s="60">
        <v>1245009</v>
      </c>
      <c r="I24" s="60"/>
      <c r="J24" s="59">
        <v>1245009</v>
      </c>
      <c r="K24" s="59">
        <v>3153628</v>
      </c>
      <c r="L24" s="60"/>
      <c r="M24" s="60"/>
      <c r="N24" s="59">
        <v>3153628</v>
      </c>
      <c r="O24" s="59"/>
      <c r="P24" s="60"/>
      <c r="Q24" s="60"/>
      <c r="R24" s="59"/>
      <c r="S24" s="59"/>
      <c r="T24" s="60"/>
      <c r="U24" s="60"/>
      <c r="V24" s="59"/>
      <c r="W24" s="59">
        <v>4398637</v>
      </c>
      <c r="X24" s="60">
        <v>243500</v>
      </c>
      <c r="Y24" s="59">
        <v>4155137</v>
      </c>
      <c r="Z24" s="61">
        <v>1706.42</v>
      </c>
      <c r="AA24" s="62">
        <v>487000</v>
      </c>
    </row>
    <row r="25" spans="1:27" ht="12.75">
      <c r="A25" s="361" t="s">
        <v>240</v>
      </c>
      <c r="B25" s="142"/>
      <c r="C25" s="60"/>
      <c r="D25" s="340"/>
      <c r="E25" s="60">
        <v>6373000</v>
      </c>
      <c r="F25" s="59">
        <v>6373000</v>
      </c>
      <c r="G25" s="59"/>
      <c r="H25" s="60">
        <v>1365590</v>
      </c>
      <c r="I25" s="60"/>
      <c r="J25" s="59">
        <v>1365590</v>
      </c>
      <c r="K25" s="59"/>
      <c r="L25" s="60"/>
      <c r="M25" s="60">
        <v>324049</v>
      </c>
      <c r="N25" s="59">
        <v>324049</v>
      </c>
      <c r="O25" s="59"/>
      <c r="P25" s="60"/>
      <c r="Q25" s="60"/>
      <c r="R25" s="59"/>
      <c r="S25" s="59"/>
      <c r="T25" s="60"/>
      <c r="U25" s="60"/>
      <c r="V25" s="59"/>
      <c r="W25" s="59">
        <v>1689639</v>
      </c>
      <c r="X25" s="60">
        <v>3186500</v>
      </c>
      <c r="Y25" s="59">
        <v>-1496861</v>
      </c>
      <c r="Z25" s="61">
        <v>-46.98</v>
      </c>
      <c r="AA25" s="62">
        <v>6373000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>
        <v>1769483</v>
      </c>
      <c r="H27" s="60"/>
      <c r="I27" s="60"/>
      <c r="J27" s="59">
        <v>1769483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1769483</v>
      </c>
      <c r="X27" s="60"/>
      <c r="Y27" s="59">
        <v>1769483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9640000</v>
      </c>
      <c r="F32" s="59">
        <v>9640000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4820000</v>
      </c>
      <c r="Y32" s="59">
        <v>-4820000</v>
      </c>
      <c r="Z32" s="61">
        <v>-100</v>
      </c>
      <c r="AA32" s="62">
        <v>9640000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27609880</v>
      </c>
      <c r="D40" s="344">
        <f t="shared" si="9"/>
        <v>0</v>
      </c>
      <c r="E40" s="343">
        <f t="shared" si="9"/>
        <v>28316900</v>
      </c>
      <c r="F40" s="345">
        <f t="shared" si="9"/>
        <v>28316900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46075</v>
      </c>
      <c r="N40" s="345">
        <f t="shared" si="9"/>
        <v>46075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46075</v>
      </c>
      <c r="X40" s="343">
        <f t="shared" si="9"/>
        <v>14158450</v>
      </c>
      <c r="Y40" s="345">
        <f t="shared" si="9"/>
        <v>-14112375</v>
      </c>
      <c r="Z40" s="336">
        <f>+IF(X40&lt;&gt;0,+(Y40/X40)*100,0)</f>
        <v>-99.67457595993912</v>
      </c>
      <c r="AA40" s="350">
        <f>SUM(AA41:AA49)</f>
        <v>28316900</v>
      </c>
    </row>
    <row r="41" spans="1:27" ht="12.75">
      <c r="A41" s="361" t="s">
        <v>249</v>
      </c>
      <c r="B41" s="142"/>
      <c r="C41" s="362"/>
      <c r="D41" s="363"/>
      <c r="E41" s="362">
        <v>4060000</v>
      </c>
      <c r="F41" s="364">
        <v>4060000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2030000</v>
      </c>
      <c r="Y41" s="364">
        <v>-2030000</v>
      </c>
      <c r="Z41" s="365">
        <v>-100</v>
      </c>
      <c r="AA41" s="366">
        <v>4060000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5918148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46075</v>
      </c>
      <c r="N43" s="370">
        <v>46075</v>
      </c>
      <c r="O43" s="370"/>
      <c r="P43" s="305"/>
      <c r="Q43" s="305"/>
      <c r="R43" s="370"/>
      <c r="S43" s="370"/>
      <c r="T43" s="305"/>
      <c r="U43" s="305"/>
      <c r="V43" s="370"/>
      <c r="W43" s="370">
        <v>46075</v>
      </c>
      <c r="X43" s="305"/>
      <c r="Y43" s="370">
        <v>46075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24256900</v>
      </c>
      <c r="F44" s="53">
        <v>24256900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12128450</v>
      </c>
      <c r="Y44" s="53">
        <v>-12128450</v>
      </c>
      <c r="Z44" s="94">
        <v>-100</v>
      </c>
      <c r="AA44" s="95">
        <v>24256900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21691732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47084079</v>
      </c>
      <c r="D60" s="346">
        <f t="shared" si="14"/>
        <v>0</v>
      </c>
      <c r="E60" s="219">
        <f t="shared" si="14"/>
        <v>67471200</v>
      </c>
      <c r="F60" s="264">
        <f t="shared" si="14"/>
        <v>67471200</v>
      </c>
      <c r="G60" s="264">
        <f t="shared" si="14"/>
        <v>2156853</v>
      </c>
      <c r="H60" s="219">
        <f t="shared" si="14"/>
        <v>2777795</v>
      </c>
      <c r="I60" s="219">
        <f t="shared" si="14"/>
        <v>0</v>
      </c>
      <c r="J60" s="264">
        <f t="shared" si="14"/>
        <v>4934648</v>
      </c>
      <c r="K60" s="264">
        <f t="shared" si="14"/>
        <v>3153628</v>
      </c>
      <c r="L60" s="219">
        <f t="shared" si="14"/>
        <v>0</v>
      </c>
      <c r="M60" s="219">
        <f t="shared" si="14"/>
        <v>4526498</v>
      </c>
      <c r="N60" s="264">
        <f t="shared" si="14"/>
        <v>7680126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12614774</v>
      </c>
      <c r="X60" s="219">
        <f t="shared" si="14"/>
        <v>33735600</v>
      </c>
      <c r="Y60" s="264">
        <f t="shared" si="14"/>
        <v>-21120826</v>
      </c>
      <c r="Z60" s="337">
        <f>+IF(X60&lt;&gt;0,+(Y60/X60)*100,0)</f>
        <v>-62.60693747850935</v>
      </c>
      <c r="AA60" s="232">
        <f>+AA57+AA54+AA51+AA40+AA37+AA34+AA22+AA5</f>
        <v>67471200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2019-02-01T06:19:04Z</dcterms:created>
  <dcterms:modified xsi:type="dcterms:W3CDTF">2019-02-01T06:19:07Z</dcterms:modified>
  <cp:category/>
  <cp:version/>
  <cp:contentType/>
  <cp:contentStatus/>
</cp:coreProperties>
</file>