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<sst xmlns="http://schemas.openxmlformats.org/spreadsheetml/2006/main" count="859" uniqueCount="304">
  <si>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Ulundi(KZN266)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</si>
  <si>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</si>
  <si>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</si>
  <si>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</si>
  <si>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</si>
  <si>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</si>
  <si>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</si>
  <si>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</si>
  <si>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</si>
  <si>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</si>
  <si>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</si>
  <si>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</si>
  <si>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</si>
  <si>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</si>
  <si>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</si>
  <si>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</si>
  <si>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</si>
  <si>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</si>
  <si>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</si>
  <si>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</si>
  <si>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</si>
  <si>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</si>
  <si>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</si>
  <si>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</si>
  <si>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</si>
  <si>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</si>
  <si>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</si>
  <si>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</si>
  <si>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</si>
  <si>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</si>
  <si>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</si>
  <si>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</si>
  <si>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</si>
  <si>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</si>
  <si>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</si>
  <si>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</si>
  <si>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</si>
  <si>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</si>
  <si>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</si>
  <si>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</si>
  <si>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</si>
  <si>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</si>
  <si>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</si>
  <si>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</si>
  <si>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</si>
  <si>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</si>
  <si>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</si>
  <si>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</si>
  <si>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</si>
  <si>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</si>
  <si>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</si>
  <si>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</si>
  <si>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</si>
  <si>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</si>
  <si>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</si>
  <si>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</si>
  <si>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</si>
  <si>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</si>
  <si>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</si>
  <si>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</si>
  <si>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</si>
  <si>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</si>
  <si>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</si>
  <si>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</si>
  <si>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</si>
  <si>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</si>
  <si>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</si>
  <si>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</si>
  <si>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</si>
  <si>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</si>
  <si>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Ulundi(KZN266)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</si>
  <si>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</si>
  <si>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</si>
  <si>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</si>
  <si>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</si>
  <si>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</si>
  <si>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</si>
  <si>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</si>
  <si>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</si>
  <si>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</si>
  <si>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</si>
  <si>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</si>
  <si>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</si>
  <si>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</si>
  <si>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</si>
  <si>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</si>
  <si>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</si>
  <si>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</si>
  <si>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</si>
  <si>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</si>
  <si>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</si>
  <si>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</si>
  <si>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</si>
  <si>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</si>
  <si>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</si>
  <si>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</si>
  <si>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</si>
  <si>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</si>
  <si>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</si>
  <si>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</si>
  <si>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Ulundi(KZN266)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</si>
  <si>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</si>
  <si>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</si>
  <si>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</si>
  <si>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</si>
  <si>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</si>
  <si>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</si>
  <si>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</si>
  <si>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</si>
  <si>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</si>
  <si>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</si>
  <si>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</si>
  <si>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</si>
  <si>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</si>
  <si>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</si>
  <si>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</si>
  <si>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</si>
  <si>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</si>
  <si>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</si>
  <si>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</si>
  <si>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</si>
  <si>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</si>
  <si>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</si>
  <si>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</si>
  <si>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</si>
  <si>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</si>
  <si>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</si>
  <si>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</si>
  <si>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</si>
  <si>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Ulundi(KZN266)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</si>
  <si>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</si>
  <si>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</si>
  <si>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</si>
  <si>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</si>
  <si>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</si>
  <si>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</si>
  <si>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</si>
  <si>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</si>
  <si>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</si>
  <si>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</si>
  <si>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Ulundi(KZN266)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</si>
  <si>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</si>
  <si>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</si>
  <si>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</si>
  <si>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</si>
  <si>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</si>
  <si>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</si>
  <si>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</si>
  <si>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</si>
  <si>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</si>
  <si>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</si>
  <si>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</si>
  <si>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</si>
  <si>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</si>
  <si>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</si>
  <si>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</si>
  <si>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</si>
  <si>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</si>
  <si>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</si>
  <si>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</si>
  <si>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</si>
  <si>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</si>
  <si>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</si>
  <si>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</si>
  <si>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</si>
  <si>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</si>
  <si>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</si>
  <si>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</si>
  <si>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</si>
  <si>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</si>
  <si>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</si>
  <si>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</si>
  <si>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</si>
  <si>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</si>
  <si>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Ulundi(KZN266)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</si>
  <si>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</si>
  <si>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</si>
  <si>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</si>
  <si>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</si>
  <si>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</si>
  <si>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</si>
  <si>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</si>
  <si>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</si>
  <si>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</si>
  <si>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</si>
  <si>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</si>
  <si>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</si>
  <si>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</si>
  <si>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</si>
  <si>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</si>
  <si>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</si>
  <si>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</si>
  <si>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</si>
  <si>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</si>
  <si>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</si>
  <si>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</si>
  <si>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</si>
  <si>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</si>
  <si>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</si>
  <si>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</si>
  <si>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</si>
  <si>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</si>
  <si>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Ulundi(KZN266)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</si>
  <si>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</si>
  <si>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</si>
  <si>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</si>
  <si>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</si>
  <si>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</si>
  <si>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</si>
  <si>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</si>
  <si>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</si>
  <si>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</si>
  <si>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</si>
  <si>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</si>
  <si>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</si>
  <si>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</si>
  <si>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</si>
  <si>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</si>
  <si>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</si>
  <si>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</si>
  <si>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</si>
  <si>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</si>
  <si>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</si>
  <si>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</si>
  <si>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</si>
  <si>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</si>
  <si>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</si>
  <si>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</si>
  <si>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Ulundi(KZN266)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</si>
  <si>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</si>
  <si>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</si>
  <si>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</si>
  <si>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</si>
  <si>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</si>
  <si>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</si>
  <si>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</si>
  <si>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</si>
  <si>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</si>
  <si>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</si>
  <si>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</si>
  <si>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</si>
  <si>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</si>
  <si>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</si>
  <si>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</si>
  <si>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</si>
  <si>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</si>
  <si>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</si>
  <si>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</si>
  <si>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</si>
  <si>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</si>
  <si>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</si>
  <si>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</si>
  <si>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</si>
  <si>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</si>
  <si>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</si>
  <si>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</si>
  <si>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</si>
  <si>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</si>
  <si>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</si>
  <si>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</si>
  <si>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</si>
  <si>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</si>
  <si>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</si>
  <si>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</si>
  <si>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Ulundi(KZN266)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</si>
  <si>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</si>
  <si>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</si>
  <si>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Ulundi(KZN266)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</si>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</sst>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55731407</v>
      </c>
      <c r="C5" s="19">
        <v>0</v>
      </c>
      <c r="D5" s="59">
        <v>65117000</v>
      </c>
      <c r="E5" s="60">
        <v>65117000</v>
      </c>
      <c r="F5" s="60">
        <v>35214217</v>
      </c>
      <c r="G5" s="60">
        <v>2321353</v>
      </c>
      <c r="H5" s="60">
        <v>5019191</v>
      </c>
      <c r="I5" s="60">
        <v>42554761</v>
      </c>
      <c r="J5" s="60">
        <v>2298384</v>
      </c>
      <c r="K5" s="60">
        <v>2279579</v>
      </c>
      <c r="L5" s="60">
        <v>2325092</v>
      </c>
      <c r="M5" s="60">
        <v>6903055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49457816</v>
      </c>
      <c r="W5" s="60">
        <v>33486322</v>
      </c>
      <c r="X5" s="60">
        <v>15971494</v>
      </c>
      <c r="Y5" s="61">
        <v>47.7</v>
      </c>
      <c r="Z5" s="62">
        <v>65117000</v>
      </c>
    </row>
    <row r="6" spans="1:26" ht="12.75">
      <c r="A6" s="58" t="s">
        <v>32</v>
      </c>
      <c r="B6" s="19">
        <v>71176654</v>
      </c>
      <c r="C6" s="19">
        <v>0</v>
      </c>
      <c r="D6" s="59">
        <v>77078000</v>
      </c>
      <c r="E6" s="60">
        <v>77078000</v>
      </c>
      <c r="F6" s="60">
        <v>3300508</v>
      </c>
      <c r="G6" s="60">
        <v>6631608</v>
      </c>
      <c r="H6" s="60">
        <v>5672359</v>
      </c>
      <c r="I6" s="60">
        <v>15604475</v>
      </c>
      <c r="J6" s="60">
        <v>5293095</v>
      </c>
      <c r="K6" s="60">
        <v>5366637</v>
      </c>
      <c r="L6" s="60">
        <v>5594114</v>
      </c>
      <c r="M6" s="60">
        <v>16253846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31858321</v>
      </c>
      <c r="W6" s="60">
        <v>50588014</v>
      </c>
      <c r="X6" s="60">
        <v>-18729693</v>
      </c>
      <c r="Y6" s="61">
        <v>-37.02</v>
      </c>
      <c r="Z6" s="62">
        <v>77078000</v>
      </c>
    </row>
    <row r="7" spans="1:26" ht="12.75">
      <c r="A7" s="58" t="s">
        <v>33</v>
      </c>
      <c r="B7" s="19">
        <v>787257</v>
      </c>
      <c r="C7" s="19">
        <v>0</v>
      </c>
      <c r="D7" s="59">
        <v>1000000</v>
      </c>
      <c r="E7" s="60">
        <v>1000000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499998</v>
      </c>
      <c r="X7" s="60">
        <v>-499998</v>
      </c>
      <c r="Y7" s="61">
        <v>-100</v>
      </c>
      <c r="Z7" s="62">
        <v>1000000</v>
      </c>
    </row>
    <row r="8" spans="1:26" ht="12.75">
      <c r="A8" s="58" t="s">
        <v>34</v>
      </c>
      <c r="B8" s="19">
        <v>196193075</v>
      </c>
      <c r="C8" s="19">
        <v>0</v>
      </c>
      <c r="D8" s="59">
        <v>151514000</v>
      </c>
      <c r="E8" s="60">
        <v>151514000</v>
      </c>
      <c r="F8" s="60">
        <v>59888586</v>
      </c>
      <c r="G8" s="60">
        <v>-8560</v>
      </c>
      <c r="H8" s="60">
        <v>0</v>
      </c>
      <c r="I8" s="60">
        <v>59880026</v>
      </c>
      <c r="J8" s="60">
        <v>0</v>
      </c>
      <c r="K8" s="60">
        <v>0</v>
      </c>
      <c r="L8" s="60">
        <v>47910000</v>
      </c>
      <c r="M8" s="60">
        <v>47910000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107790026</v>
      </c>
      <c r="W8" s="60">
        <v>104483927</v>
      </c>
      <c r="X8" s="60">
        <v>3306099</v>
      </c>
      <c r="Y8" s="61">
        <v>3.16</v>
      </c>
      <c r="Z8" s="62">
        <v>151514000</v>
      </c>
    </row>
    <row r="9" spans="1:26" ht="12.75">
      <c r="A9" s="58" t="s">
        <v>35</v>
      </c>
      <c r="B9" s="19">
        <v>34567518</v>
      </c>
      <c r="C9" s="19">
        <v>0</v>
      </c>
      <c r="D9" s="59">
        <v>12492000</v>
      </c>
      <c r="E9" s="60">
        <v>12492000</v>
      </c>
      <c r="F9" s="60">
        <v>372349</v>
      </c>
      <c r="G9" s="60">
        <v>840003</v>
      </c>
      <c r="H9" s="60">
        <v>876093</v>
      </c>
      <c r="I9" s="60">
        <v>2088445</v>
      </c>
      <c r="J9" s="60">
        <v>557980</v>
      </c>
      <c r="K9" s="60">
        <v>987728</v>
      </c>
      <c r="L9" s="60">
        <v>584921</v>
      </c>
      <c r="M9" s="60">
        <v>2130629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4219074</v>
      </c>
      <c r="W9" s="60">
        <v>5966629</v>
      </c>
      <c r="X9" s="60">
        <v>-1747555</v>
      </c>
      <c r="Y9" s="61">
        <v>-29.29</v>
      </c>
      <c r="Z9" s="62">
        <v>12492000</v>
      </c>
    </row>
    <row r="10" spans="1:26" ht="22.5">
      <c r="A10" s="63" t="s">
        <v>279</v>
      </c>
      <c r="B10" s="64">
        <f>SUM(B5:B9)</f>
        <v>358455911</v>
      </c>
      <c r="C10" s="64">
        <f>SUM(C5:C9)</f>
        <v>0</v>
      </c>
      <c r="D10" s="65">
        <f aca="true" t="shared" si="0" ref="D10:Z10">SUM(D5:D9)</f>
        <v>307201000</v>
      </c>
      <c r="E10" s="66">
        <f t="shared" si="0"/>
        <v>307201000</v>
      </c>
      <c r="F10" s="66">
        <f t="shared" si="0"/>
        <v>98775660</v>
      </c>
      <c r="G10" s="66">
        <f t="shared" si="0"/>
        <v>9784404</v>
      </c>
      <c r="H10" s="66">
        <f t="shared" si="0"/>
        <v>11567643</v>
      </c>
      <c r="I10" s="66">
        <f t="shared" si="0"/>
        <v>120127707</v>
      </c>
      <c r="J10" s="66">
        <f t="shared" si="0"/>
        <v>8149459</v>
      </c>
      <c r="K10" s="66">
        <f t="shared" si="0"/>
        <v>8633944</v>
      </c>
      <c r="L10" s="66">
        <f t="shared" si="0"/>
        <v>56414127</v>
      </c>
      <c r="M10" s="66">
        <f t="shared" si="0"/>
        <v>73197530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193325237</v>
      </c>
      <c r="W10" s="66">
        <f t="shared" si="0"/>
        <v>195024890</v>
      </c>
      <c r="X10" s="66">
        <f t="shared" si="0"/>
        <v>-1699653</v>
      </c>
      <c r="Y10" s="67">
        <f>+IF(W10&lt;&gt;0,(X10/W10)*100,0)</f>
        <v>-0.8715056831976677</v>
      </c>
      <c r="Z10" s="68">
        <f t="shared" si="0"/>
        <v>307201000</v>
      </c>
    </row>
    <row r="11" spans="1:26" ht="12.75">
      <c r="A11" s="58" t="s">
        <v>37</v>
      </c>
      <c r="B11" s="19">
        <v>130441504</v>
      </c>
      <c r="C11" s="19">
        <v>0</v>
      </c>
      <c r="D11" s="59">
        <v>121111000</v>
      </c>
      <c r="E11" s="60">
        <v>121111000</v>
      </c>
      <c r="F11" s="60">
        <v>9872525</v>
      </c>
      <c r="G11" s="60">
        <v>10520988</v>
      </c>
      <c r="H11" s="60">
        <v>10863122</v>
      </c>
      <c r="I11" s="60">
        <v>31256635</v>
      </c>
      <c r="J11" s="60">
        <v>11173535</v>
      </c>
      <c r="K11" s="60">
        <v>10960431</v>
      </c>
      <c r="L11" s="60">
        <v>10960462</v>
      </c>
      <c r="M11" s="60">
        <v>33094428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64351063</v>
      </c>
      <c r="W11" s="60">
        <v>60555612</v>
      </c>
      <c r="X11" s="60">
        <v>3795451</v>
      </c>
      <c r="Y11" s="61">
        <v>6.27</v>
      </c>
      <c r="Z11" s="62">
        <v>121111000</v>
      </c>
    </row>
    <row r="12" spans="1:26" ht="12.75">
      <c r="A12" s="58" t="s">
        <v>38</v>
      </c>
      <c r="B12" s="19">
        <v>16027016</v>
      </c>
      <c r="C12" s="19">
        <v>0</v>
      </c>
      <c r="D12" s="59">
        <v>16000000</v>
      </c>
      <c r="E12" s="60">
        <v>16000000</v>
      </c>
      <c r="F12" s="60">
        <v>1317254</v>
      </c>
      <c r="G12" s="60">
        <v>0</v>
      </c>
      <c r="H12" s="60">
        <v>1365150</v>
      </c>
      <c r="I12" s="60">
        <v>2682404</v>
      </c>
      <c r="J12" s="60">
        <v>1382643</v>
      </c>
      <c r="K12" s="60">
        <v>1332158</v>
      </c>
      <c r="L12" s="60">
        <v>1332158</v>
      </c>
      <c r="M12" s="60">
        <v>4046959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6729363</v>
      </c>
      <c r="W12" s="60">
        <v>7999998</v>
      </c>
      <c r="X12" s="60">
        <v>-1270635</v>
      </c>
      <c r="Y12" s="61">
        <v>-15.88</v>
      </c>
      <c r="Z12" s="62">
        <v>16000000</v>
      </c>
    </row>
    <row r="13" spans="1:26" ht="12.75">
      <c r="A13" s="58" t="s">
        <v>280</v>
      </c>
      <c r="B13" s="19">
        <v>41729804</v>
      </c>
      <c r="C13" s="19">
        <v>0</v>
      </c>
      <c r="D13" s="59">
        <v>51500000</v>
      </c>
      <c r="E13" s="60">
        <v>51500000</v>
      </c>
      <c r="F13" s="60">
        <v>0</v>
      </c>
      <c r="G13" s="60">
        <v>0</v>
      </c>
      <c r="H13" s="60">
        <v>0</v>
      </c>
      <c r="I13" s="60">
        <v>0</v>
      </c>
      <c r="J13" s="60">
        <v>1794</v>
      </c>
      <c r="K13" s="60">
        <v>341</v>
      </c>
      <c r="L13" s="60">
        <v>0</v>
      </c>
      <c r="M13" s="60">
        <v>2135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2135</v>
      </c>
      <c r="W13" s="60">
        <v>25750002</v>
      </c>
      <c r="X13" s="60">
        <v>-25747867</v>
      </c>
      <c r="Y13" s="61">
        <v>-99.99</v>
      </c>
      <c r="Z13" s="62">
        <v>51500000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58053</v>
      </c>
      <c r="G14" s="60">
        <v>720986</v>
      </c>
      <c r="H14" s="60">
        <v>135920</v>
      </c>
      <c r="I14" s="60">
        <v>914959</v>
      </c>
      <c r="J14" s="60">
        <v>53934</v>
      </c>
      <c r="K14" s="60">
        <v>1892599</v>
      </c>
      <c r="L14" s="60">
        <v>53271</v>
      </c>
      <c r="M14" s="60">
        <v>1999804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2914763</v>
      </c>
      <c r="W14" s="60"/>
      <c r="X14" s="60">
        <v>2914763</v>
      </c>
      <c r="Y14" s="61">
        <v>0</v>
      </c>
      <c r="Z14" s="62">
        <v>0</v>
      </c>
    </row>
    <row r="15" spans="1:26" ht="12.75">
      <c r="A15" s="58" t="s">
        <v>41</v>
      </c>
      <c r="B15" s="19">
        <v>65539069</v>
      </c>
      <c r="C15" s="19">
        <v>0</v>
      </c>
      <c r="D15" s="59">
        <v>54748000</v>
      </c>
      <c r="E15" s="60">
        <v>54748000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31540119</v>
      </c>
      <c r="L15" s="60">
        <v>0</v>
      </c>
      <c r="M15" s="60">
        <v>31540119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31540119</v>
      </c>
      <c r="W15" s="60">
        <v>27374136</v>
      </c>
      <c r="X15" s="60">
        <v>4165983</v>
      </c>
      <c r="Y15" s="61">
        <v>15.22</v>
      </c>
      <c r="Z15" s="62">
        <v>54748000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140000</v>
      </c>
      <c r="H16" s="60">
        <v>0</v>
      </c>
      <c r="I16" s="60">
        <v>140000</v>
      </c>
      <c r="J16" s="60">
        <v>0</v>
      </c>
      <c r="K16" s="60">
        <v>0</v>
      </c>
      <c r="L16" s="60">
        <v>45000</v>
      </c>
      <c r="M16" s="60">
        <v>45000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185000</v>
      </c>
      <c r="W16" s="60"/>
      <c r="X16" s="60">
        <v>185000</v>
      </c>
      <c r="Y16" s="61">
        <v>0</v>
      </c>
      <c r="Z16" s="62">
        <v>0</v>
      </c>
    </row>
    <row r="17" spans="1:26" ht="12.75">
      <c r="A17" s="58" t="s">
        <v>43</v>
      </c>
      <c r="B17" s="19">
        <v>125791556</v>
      </c>
      <c r="C17" s="19">
        <v>0</v>
      </c>
      <c r="D17" s="59">
        <v>99501000</v>
      </c>
      <c r="E17" s="60">
        <v>99501000</v>
      </c>
      <c r="F17" s="60">
        <v>4276683</v>
      </c>
      <c r="G17" s="60">
        <v>9006848</v>
      </c>
      <c r="H17" s="60">
        <v>4228793</v>
      </c>
      <c r="I17" s="60">
        <v>17512324</v>
      </c>
      <c r="J17" s="60">
        <v>6113414</v>
      </c>
      <c r="K17" s="60">
        <v>1735926</v>
      </c>
      <c r="L17" s="60">
        <v>9190602</v>
      </c>
      <c r="M17" s="60">
        <v>17039942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34552266</v>
      </c>
      <c r="W17" s="60">
        <v>49000643</v>
      </c>
      <c r="X17" s="60">
        <v>-14448377</v>
      </c>
      <c r="Y17" s="61">
        <v>-29.49</v>
      </c>
      <c r="Z17" s="62">
        <v>99501000</v>
      </c>
    </row>
    <row r="18" spans="1:26" ht="12.75">
      <c r="A18" s="70" t="s">
        <v>44</v>
      </c>
      <c r="B18" s="71">
        <f>SUM(B11:B17)</f>
        <v>379528949</v>
      </c>
      <c r="C18" s="71">
        <f>SUM(C11:C17)</f>
        <v>0</v>
      </c>
      <c r="D18" s="72">
        <f aca="true" t="shared" si="1" ref="D18:Z18">SUM(D11:D17)</f>
        <v>342860000</v>
      </c>
      <c r="E18" s="73">
        <f t="shared" si="1"/>
        <v>342860000</v>
      </c>
      <c r="F18" s="73">
        <f t="shared" si="1"/>
        <v>15524515</v>
      </c>
      <c r="G18" s="73">
        <f t="shared" si="1"/>
        <v>20388822</v>
      </c>
      <c r="H18" s="73">
        <f t="shared" si="1"/>
        <v>16592985</v>
      </c>
      <c r="I18" s="73">
        <f t="shared" si="1"/>
        <v>52506322</v>
      </c>
      <c r="J18" s="73">
        <f t="shared" si="1"/>
        <v>18725320</v>
      </c>
      <c r="K18" s="73">
        <f t="shared" si="1"/>
        <v>47461574</v>
      </c>
      <c r="L18" s="73">
        <f t="shared" si="1"/>
        <v>21581493</v>
      </c>
      <c r="M18" s="73">
        <f t="shared" si="1"/>
        <v>87768387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140274709</v>
      </c>
      <c r="W18" s="73">
        <f t="shared" si="1"/>
        <v>170680391</v>
      </c>
      <c r="X18" s="73">
        <f t="shared" si="1"/>
        <v>-30405682</v>
      </c>
      <c r="Y18" s="67">
        <f>+IF(W18&lt;&gt;0,(X18/W18)*100,0)</f>
        <v>-17.814396734068882</v>
      </c>
      <c r="Z18" s="74">
        <f t="shared" si="1"/>
        <v>342860000</v>
      </c>
    </row>
    <row r="19" spans="1:26" ht="12.75">
      <c r="A19" s="70" t="s">
        <v>45</v>
      </c>
      <c r="B19" s="75">
        <f>+B10-B18</f>
        <v>-21073038</v>
      </c>
      <c r="C19" s="75">
        <f>+C10-C18</f>
        <v>0</v>
      </c>
      <c r="D19" s="76">
        <f aca="true" t="shared" si="2" ref="D19:Z19">+D10-D18</f>
        <v>-35659000</v>
      </c>
      <c r="E19" s="77">
        <f t="shared" si="2"/>
        <v>-35659000</v>
      </c>
      <c r="F19" s="77">
        <f t="shared" si="2"/>
        <v>83251145</v>
      </c>
      <c r="G19" s="77">
        <f t="shared" si="2"/>
        <v>-10604418</v>
      </c>
      <c r="H19" s="77">
        <f t="shared" si="2"/>
        <v>-5025342</v>
      </c>
      <c r="I19" s="77">
        <f t="shared" si="2"/>
        <v>67621385</v>
      </c>
      <c r="J19" s="77">
        <f t="shared" si="2"/>
        <v>-10575861</v>
      </c>
      <c r="K19" s="77">
        <f t="shared" si="2"/>
        <v>-38827630</v>
      </c>
      <c r="L19" s="77">
        <f t="shared" si="2"/>
        <v>34832634</v>
      </c>
      <c r="M19" s="77">
        <f t="shared" si="2"/>
        <v>-14570857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53050528</v>
      </c>
      <c r="W19" s="77">
        <f>IF(E10=E18,0,W10-W18)</f>
        <v>24344499</v>
      </c>
      <c r="X19" s="77">
        <f t="shared" si="2"/>
        <v>28706029</v>
      </c>
      <c r="Y19" s="78">
        <f>+IF(W19&lt;&gt;0,(X19/W19)*100,0)</f>
        <v>117.91587495803466</v>
      </c>
      <c r="Z19" s="79">
        <f t="shared" si="2"/>
        <v>-35659000</v>
      </c>
    </row>
    <row r="20" spans="1:26" ht="12.75">
      <c r="A20" s="58" t="s">
        <v>46</v>
      </c>
      <c r="B20" s="19">
        <v>0</v>
      </c>
      <c r="C20" s="19">
        <v>0</v>
      </c>
      <c r="D20" s="59">
        <v>48335000</v>
      </c>
      <c r="E20" s="60">
        <v>48335000</v>
      </c>
      <c r="F20" s="60">
        <v>5045462</v>
      </c>
      <c r="G20" s="60">
        <v>0</v>
      </c>
      <c r="H20" s="60">
        <v>0</v>
      </c>
      <c r="I20" s="60">
        <v>5045462</v>
      </c>
      <c r="J20" s="60">
        <v>0</v>
      </c>
      <c r="K20" s="60">
        <v>83160</v>
      </c>
      <c r="L20" s="60">
        <v>8401815</v>
      </c>
      <c r="M20" s="60">
        <v>8484975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13530437</v>
      </c>
      <c r="W20" s="60">
        <v>37000000</v>
      </c>
      <c r="X20" s="60">
        <v>-23469563</v>
      </c>
      <c r="Y20" s="61">
        <v>-63.43</v>
      </c>
      <c r="Z20" s="62">
        <v>48335000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190575</v>
      </c>
      <c r="G21" s="82">
        <v>1239155</v>
      </c>
      <c r="H21" s="82">
        <v>1330960</v>
      </c>
      <c r="I21" s="82">
        <v>2760690</v>
      </c>
      <c r="J21" s="82">
        <v>1353427</v>
      </c>
      <c r="K21" s="82">
        <v>83160</v>
      </c>
      <c r="L21" s="82">
        <v>701564</v>
      </c>
      <c r="M21" s="82">
        <v>2138151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4898841</v>
      </c>
      <c r="W21" s="82"/>
      <c r="X21" s="82">
        <v>4898841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-21073038</v>
      </c>
      <c r="C22" s="86">
        <f>SUM(C19:C21)</f>
        <v>0</v>
      </c>
      <c r="D22" s="87">
        <f aca="true" t="shared" si="3" ref="D22:Z22">SUM(D19:D21)</f>
        <v>12676000</v>
      </c>
      <c r="E22" s="88">
        <f t="shared" si="3"/>
        <v>12676000</v>
      </c>
      <c r="F22" s="88">
        <f t="shared" si="3"/>
        <v>88487182</v>
      </c>
      <c r="G22" s="88">
        <f t="shared" si="3"/>
        <v>-9365263</v>
      </c>
      <c r="H22" s="88">
        <f t="shared" si="3"/>
        <v>-3694382</v>
      </c>
      <c r="I22" s="88">
        <f t="shared" si="3"/>
        <v>75427537</v>
      </c>
      <c r="J22" s="88">
        <f t="shared" si="3"/>
        <v>-9222434</v>
      </c>
      <c r="K22" s="88">
        <f t="shared" si="3"/>
        <v>-38661310</v>
      </c>
      <c r="L22" s="88">
        <f t="shared" si="3"/>
        <v>43936013</v>
      </c>
      <c r="M22" s="88">
        <f t="shared" si="3"/>
        <v>-3947731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71479806</v>
      </c>
      <c r="W22" s="88">
        <f t="shared" si="3"/>
        <v>61344499</v>
      </c>
      <c r="X22" s="88">
        <f t="shared" si="3"/>
        <v>10135307</v>
      </c>
      <c r="Y22" s="89">
        <f>+IF(W22&lt;&gt;0,(X22/W22)*100,0)</f>
        <v>16.521949262312827</v>
      </c>
      <c r="Z22" s="90">
        <f t="shared" si="3"/>
        <v>12676000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-21073038</v>
      </c>
      <c r="C24" s="75">
        <f>SUM(C22:C23)</f>
        <v>0</v>
      </c>
      <c r="D24" s="76">
        <f aca="true" t="shared" si="4" ref="D24:Z24">SUM(D22:D23)</f>
        <v>12676000</v>
      </c>
      <c r="E24" s="77">
        <f t="shared" si="4"/>
        <v>12676000</v>
      </c>
      <c r="F24" s="77">
        <f t="shared" si="4"/>
        <v>88487182</v>
      </c>
      <c r="G24" s="77">
        <f t="shared" si="4"/>
        <v>-9365263</v>
      </c>
      <c r="H24" s="77">
        <f t="shared" si="4"/>
        <v>-3694382</v>
      </c>
      <c r="I24" s="77">
        <f t="shared" si="4"/>
        <v>75427537</v>
      </c>
      <c r="J24" s="77">
        <f t="shared" si="4"/>
        <v>-9222434</v>
      </c>
      <c r="K24" s="77">
        <f t="shared" si="4"/>
        <v>-38661310</v>
      </c>
      <c r="L24" s="77">
        <f t="shared" si="4"/>
        <v>43936013</v>
      </c>
      <c r="M24" s="77">
        <f t="shared" si="4"/>
        <v>-3947731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71479806</v>
      </c>
      <c r="W24" s="77">
        <f t="shared" si="4"/>
        <v>61344499</v>
      </c>
      <c r="X24" s="77">
        <f t="shared" si="4"/>
        <v>10135307</v>
      </c>
      <c r="Y24" s="78">
        <f>+IF(W24&lt;&gt;0,(X24/W24)*100,0)</f>
        <v>16.521949262312827</v>
      </c>
      <c r="Z24" s="79">
        <f t="shared" si="4"/>
        <v>12676000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37615314</v>
      </c>
      <c r="C27" s="22">
        <v>0</v>
      </c>
      <c r="D27" s="99">
        <v>48335000</v>
      </c>
      <c r="E27" s="100">
        <v>48335000</v>
      </c>
      <c r="F27" s="100">
        <v>8895387</v>
      </c>
      <c r="G27" s="100">
        <v>5082552</v>
      </c>
      <c r="H27" s="100">
        <v>0</v>
      </c>
      <c r="I27" s="100">
        <v>13977939</v>
      </c>
      <c r="J27" s="100">
        <v>8895387</v>
      </c>
      <c r="K27" s="100">
        <v>8895387</v>
      </c>
      <c r="L27" s="100">
        <v>8895387</v>
      </c>
      <c r="M27" s="100">
        <v>26686161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40664100</v>
      </c>
      <c r="W27" s="100">
        <v>24167500</v>
      </c>
      <c r="X27" s="100">
        <v>16496600</v>
      </c>
      <c r="Y27" s="101">
        <v>68.26</v>
      </c>
      <c r="Z27" s="102">
        <v>48335000</v>
      </c>
    </row>
    <row r="28" spans="1:26" ht="12.75">
      <c r="A28" s="103" t="s">
        <v>46</v>
      </c>
      <c r="B28" s="19">
        <v>37615314</v>
      </c>
      <c r="C28" s="19">
        <v>0</v>
      </c>
      <c r="D28" s="59">
        <v>48335000</v>
      </c>
      <c r="E28" s="60">
        <v>48335000</v>
      </c>
      <c r="F28" s="60">
        <v>8895387</v>
      </c>
      <c r="G28" s="60">
        <v>5082552</v>
      </c>
      <c r="H28" s="60">
        <v>0</v>
      </c>
      <c r="I28" s="60">
        <v>13977939</v>
      </c>
      <c r="J28" s="60">
        <v>8895387</v>
      </c>
      <c r="K28" s="60">
        <v>8895387</v>
      </c>
      <c r="L28" s="60">
        <v>8895387</v>
      </c>
      <c r="M28" s="60">
        <v>26686161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40664100</v>
      </c>
      <c r="W28" s="60">
        <v>24167500</v>
      </c>
      <c r="X28" s="60">
        <v>16496600</v>
      </c>
      <c r="Y28" s="61">
        <v>68.26</v>
      </c>
      <c r="Z28" s="62">
        <v>48335000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37615314</v>
      </c>
      <c r="C32" s="22">
        <f>SUM(C28:C31)</f>
        <v>0</v>
      </c>
      <c r="D32" s="99">
        <f aca="true" t="shared" si="5" ref="D32:Z32">SUM(D28:D31)</f>
        <v>48335000</v>
      </c>
      <c r="E32" s="100">
        <f t="shared" si="5"/>
        <v>48335000</v>
      </c>
      <c r="F32" s="100">
        <f t="shared" si="5"/>
        <v>8895387</v>
      </c>
      <c r="G32" s="100">
        <f t="shared" si="5"/>
        <v>5082552</v>
      </c>
      <c r="H32" s="100">
        <f t="shared" si="5"/>
        <v>0</v>
      </c>
      <c r="I32" s="100">
        <f t="shared" si="5"/>
        <v>13977939</v>
      </c>
      <c r="J32" s="100">
        <f t="shared" si="5"/>
        <v>8895387</v>
      </c>
      <c r="K32" s="100">
        <f t="shared" si="5"/>
        <v>8895387</v>
      </c>
      <c r="L32" s="100">
        <f t="shared" si="5"/>
        <v>8895387</v>
      </c>
      <c r="M32" s="100">
        <f t="shared" si="5"/>
        <v>26686161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40664100</v>
      </c>
      <c r="W32" s="100">
        <f t="shared" si="5"/>
        <v>24167500</v>
      </c>
      <c r="X32" s="100">
        <f t="shared" si="5"/>
        <v>16496600</v>
      </c>
      <c r="Y32" s="101">
        <f>+IF(W32&lt;&gt;0,(X32/W32)*100,0)</f>
        <v>68.25943932967829</v>
      </c>
      <c r="Z32" s="102">
        <f t="shared" si="5"/>
        <v>48335000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78404210</v>
      </c>
      <c r="C35" s="19">
        <v>0</v>
      </c>
      <c r="D35" s="59">
        <v>54976600</v>
      </c>
      <c r="E35" s="60">
        <v>54976600</v>
      </c>
      <c r="F35" s="60">
        <v>142386874</v>
      </c>
      <c r="G35" s="60">
        <v>103652247</v>
      </c>
      <c r="H35" s="60">
        <v>92250390</v>
      </c>
      <c r="I35" s="60">
        <v>92250390</v>
      </c>
      <c r="J35" s="60">
        <v>65964181</v>
      </c>
      <c r="K35" s="60">
        <v>0</v>
      </c>
      <c r="L35" s="60">
        <v>0</v>
      </c>
      <c r="M35" s="60">
        <v>65964181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65964181</v>
      </c>
      <c r="W35" s="60">
        <v>27488300</v>
      </c>
      <c r="X35" s="60">
        <v>38475881</v>
      </c>
      <c r="Y35" s="61">
        <v>139.97</v>
      </c>
      <c r="Z35" s="62">
        <v>54976600</v>
      </c>
    </row>
    <row r="36" spans="1:26" ht="12.75">
      <c r="A36" s="58" t="s">
        <v>57</v>
      </c>
      <c r="B36" s="19">
        <v>394697449</v>
      </c>
      <c r="C36" s="19">
        <v>0</v>
      </c>
      <c r="D36" s="59">
        <v>415302873</v>
      </c>
      <c r="E36" s="60">
        <v>415302873</v>
      </c>
      <c r="F36" s="60">
        <v>402177592</v>
      </c>
      <c r="G36" s="60">
        <v>409797271</v>
      </c>
      <c r="H36" s="60">
        <v>517708119</v>
      </c>
      <c r="I36" s="60">
        <v>517708119</v>
      </c>
      <c r="J36" s="60">
        <v>410415601</v>
      </c>
      <c r="K36" s="60">
        <v>0</v>
      </c>
      <c r="L36" s="60">
        <v>0</v>
      </c>
      <c r="M36" s="60">
        <v>410415601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410415601</v>
      </c>
      <c r="W36" s="60">
        <v>207651437</v>
      </c>
      <c r="X36" s="60">
        <v>202764164</v>
      </c>
      <c r="Y36" s="61">
        <v>97.65</v>
      </c>
      <c r="Z36" s="62">
        <v>415302873</v>
      </c>
    </row>
    <row r="37" spans="1:26" ht="12.75">
      <c r="A37" s="58" t="s">
        <v>58</v>
      </c>
      <c r="B37" s="19">
        <v>156024636</v>
      </c>
      <c r="C37" s="19">
        <v>0</v>
      </c>
      <c r="D37" s="59">
        <v>39665454</v>
      </c>
      <c r="E37" s="60">
        <v>39665454</v>
      </c>
      <c r="F37" s="60">
        <v>12662152</v>
      </c>
      <c r="G37" s="60">
        <v>-679736</v>
      </c>
      <c r="H37" s="60">
        <v>98052334</v>
      </c>
      <c r="I37" s="60">
        <v>98052334</v>
      </c>
      <c r="J37" s="60">
        <v>-14425660</v>
      </c>
      <c r="K37" s="60">
        <v>0</v>
      </c>
      <c r="L37" s="60">
        <v>0</v>
      </c>
      <c r="M37" s="60">
        <v>-14425660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-14425660</v>
      </c>
      <c r="W37" s="60">
        <v>19832727</v>
      </c>
      <c r="X37" s="60">
        <v>-34258387</v>
      </c>
      <c r="Y37" s="61">
        <v>-172.74</v>
      </c>
      <c r="Z37" s="62">
        <v>39665454</v>
      </c>
    </row>
    <row r="38" spans="1:26" ht="12.75">
      <c r="A38" s="58" t="s">
        <v>59</v>
      </c>
      <c r="B38" s="19">
        <v>5469626</v>
      </c>
      <c r="C38" s="19">
        <v>0</v>
      </c>
      <c r="D38" s="59">
        <v>156162795</v>
      </c>
      <c r="E38" s="60">
        <v>156162795</v>
      </c>
      <c r="F38" s="60">
        <v>11466225</v>
      </c>
      <c r="G38" s="60">
        <v>11466225</v>
      </c>
      <c r="H38" s="60">
        <v>13420411</v>
      </c>
      <c r="I38" s="60">
        <v>13420411</v>
      </c>
      <c r="J38" s="60">
        <v>11466225</v>
      </c>
      <c r="K38" s="60">
        <v>0</v>
      </c>
      <c r="L38" s="60">
        <v>0</v>
      </c>
      <c r="M38" s="60">
        <v>11466225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11466225</v>
      </c>
      <c r="W38" s="60">
        <v>78081398</v>
      </c>
      <c r="X38" s="60">
        <v>-66615173</v>
      </c>
      <c r="Y38" s="61">
        <v>-85.32</v>
      </c>
      <c r="Z38" s="62">
        <v>156162795</v>
      </c>
    </row>
    <row r="39" spans="1:26" ht="12.75">
      <c r="A39" s="58" t="s">
        <v>60</v>
      </c>
      <c r="B39" s="19">
        <v>311607397</v>
      </c>
      <c r="C39" s="19">
        <v>0</v>
      </c>
      <c r="D39" s="59">
        <v>274451224</v>
      </c>
      <c r="E39" s="60">
        <v>274451224</v>
      </c>
      <c r="F39" s="60">
        <v>520436089</v>
      </c>
      <c r="G39" s="60">
        <v>502663029</v>
      </c>
      <c r="H39" s="60">
        <v>498485764</v>
      </c>
      <c r="I39" s="60">
        <v>498485764</v>
      </c>
      <c r="J39" s="60">
        <v>479339217</v>
      </c>
      <c r="K39" s="60">
        <v>0</v>
      </c>
      <c r="L39" s="60">
        <v>0</v>
      </c>
      <c r="M39" s="60">
        <v>479339217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479339217</v>
      </c>
      <c r="W39" s="60">
        <v>137225612</v>
      </c>
      <c r="X39" s="60">
        <v>342113605</v>
      </c>
      <c r="Y39" s="61">
        <v>249.31</v>
      </c>
      <c r="Z39" s="62">
        <v>274451224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38155970</v>
      </c>
      <c r="C42" s="19">
        <v>0</v>
      </c>
      <c r="D42" s="59">
        <v>53991220</v>
      </c>
      <c r="E42" s="60">
        <v>53991220</v>
      </c>
      <c r="F42" s="60">
        <v>52837642</v>
      </c>
      <c r="G42" s="60">
        <v>-15648633</v>
      </c>
      <c r="H42" s="60">
        <v>5157765</v>
      </c>
      <c r="I42" s="60">
        <v>42346774</v>
      </c>
      <c r="J42" s="60">
        <v>-14380277</v>
      </c>
      <c r="K42" s="60">
        <v>-40814504</v>
      </c>
      <c r="L42" s="60">
        <v>42974586</v>
      </c>
      <c r="M42" s="60">
        <v>-12220195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30126579</v>
      </c>
      <c r="W42" s="60">
        <v>62835100</v>
      </c>
      <c r="X42" s="60">
        <v>-32708521</v>
      </c>
      <c r="Y42" s="61">
        <v>-52.05</v>
      </c>
      <c r="Z42" s="62">
        <v>53991220</v>
      </c>
    </row>
    <row r="43" spans="1:26" ht="12.75">
      <c r="A43" s="58" t="s">
        <v>63</v>
      </c>
      <c r="B43" s="19">
        <v>-34129902</v>
      </c>
      <c r="C43" s="19">
        <v>0</v>
      </c>
      <c r="D43" s="59">
        <v>-47535000</v>
      </c>
      <c r="E43" s="60">
        <v>-47535000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-34550000</v>
      </c>
      <c r="X43" s="60">
        <v>34550000</v>
      </c>
      <c r="Y43" s="61">
        <v>-100</v>
      </c>
      <c r="Z43" s="62">
        <v>-47535000</v>
      </c>
    </row>
    <row r="44" spans="1:26" ht="12.75">
      <c r="A44" s="58" t="s">
        <v>64</v>
      </c>
      <c r="B44" s="19">
        <v>-4753267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1220222</v>
      </c>
      <c r="C45" s="22">
        <v>0</v>
      </c>
      <c r="D45" s="99">
        <v>9956221</v>
      </c>
      <c r="E45" s="100">
        <v>9956221</v>
      </c>
      <c r="F45" s="100">
        <v>52837642</v>
      </c>
      <c r="G45" s="100">
        <v>37189009</v>
      </c>
      <c r="H45" s="100">
        <v>42346774</v>
      </c>
      <c r="I45" s="100">
        <v>42346774</v>
      </c>
      <c r="J45" s="100">
        <v>27966497</v>
      </c>
      <c r="K45" s="100">
        <v>-12848007</v>
      </c>
      <c r="L45" s="100">
        <v>30126579</v>
      </c>
      <c r="M45" s="100">
        <v>30126579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30126579</v>
      </c>
      <c r="W45" s="100">
        <v>31785101</v>
      </c>
      <c r="X45" s="100">
        <v>-1658522</v>
      </c>
      <c r="Y45" s="101">
        <v>-5.22</v>
      </c>
      <c r="Z45" s="102">
        <v>9956221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5984904</v>
      </c>
      <c r="C49" s="52">
        <v>0</v>
      </c>
      <c r="D49" s="129">
        <v>4031152</v>
      </c>
      <c r="E49" s="54">
        <v>-330283</v>
      </c>
      <c r="F49" s="54">
        <v>0</v>
      </c>
      <c r="G49" s="54">
        <v>0</v>
      </c>
      <c r="H49" s="54">
        <v>0</v>
      </c>
      <c r="I49" s="54">
        <v>1129901</v>
      </c>
      <c r="J49" s="54">
        <v>0</v>
      </c>
      <c r="K49" s="54">
        <v>0</v>
      </c>
      <c r="L49" s="54">
        <v>0</v>
      </c>
      <c r="M49" s="54">
        <v>1145749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11567943</v>
      </c>
      <c r="W49" s="54">
        <v>8165127</v>
      </c>
      <c r="X49" s="54">
        <v>62718250</v>
      </c>
      <c r="Y49" s="54">
        <v>94412743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202151</v>
      </c>
      <c r="C51" s="52">
        <v>0</v>
      </c>
      <c r="D51" s="129">
        <v>1967978</v>
      </c>
      <c r="E51" s="54">
        <v>0</v>
      </c>
      <c r="F51" s="54">
        <v>0</v>
      </c>
      <c r="G51" s="54">
        <v>0</v>
      </c>
      <c r="H51" s="54">
        <v>0</v>
      </c>
      <c r="I51" s="54">
        <v>1249879</v>
      </c>
      <c r="J51" s="54">
        <v>0</v>
      </c>
      <c r="K51" s="54">
        <v>0</v>
      </c>
      <c r="L51" s="54">
        <v>0</v>
      </c>
      <c r="M51" s="54">
        <v>-4160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9520526</v>
      </c>
      <c r="W51" s="54">
        <v>35979216</v>
      </c>
      <c r="X51" s="54">
        <v>42591745</v>
      </c>
      <c r="Y51" s="54">
        <v>91507335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89.88431379443722</v>
      </c>
      <c r="E58" s="7">
        <f t="shared" si="6"/>
        <v>89.88431379443722</v>
      </c>
      <c r="F58" s="7">
        <f t="shared" si="6"/>
        <v>8.065814783102395</v>
      </c>
      <c r="G58" s="7">
        <f t="shared" si="6"/>
        <v>38.07855258400982</v>
      </c>
      <c r="H58" s="7">
        <f t="shared" si="6"/>
        <v>194.0668886315618</v>
      </c>
      <c r="I58" s="7">
        <f t="shared" si="6"/>
        <v>47.772911114218765</v>
      </c>
      <c r="J58" s="7">
        <f t="shared" si="6"/>
        <v>53.76498614822275</v>
      </c>
      <c r="K58" s="7">
        <f t="shared" si="6"/>
        <v>58.698485036971405</v>
      </c>
      <c r="L58" s="7">
        <f t="shared" si="6"/>
        <v>96.22624085882173</v>
      </c>
      <c r="M58" s="7">
        <f t="shared" si="6"/>
        <v>69.71932780789977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54.125037848301105</v>
      </c>
      <c r="W58" s="7">
        <f t="shared" si="6"/>
        <v>72.90140834415867</v>
      </c>
      <c r="X58" s="7">
        <f t="shared" si="6"/>
        <v>0</v>
      </c>
      <c r="Y58" s="7">
        <f t="shared" si="6"/>
        <v>0</v>
      </c>
      <c r="Z58" s="8">
        <f t="shared" si="6"/>
        <v>89.88431379443722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89.999539290815</v>
      </c>
      <c r="E59" s="10">
        <f t="shared" si="7"/>
        <v>89.999539290815</v>
      </c>
      <c r="F59" s="10">
        <f t="shared" si="7"/>
        <v>7.009850595286557</v>
      </c>
      <c r="G59" s="10">
        <f t="shared" si="7"/>
        <v>92.7636167355848</v>
      </c>
      <c r="H59" s="10">
        <f t="shared" si="7"/>
        <v>403.3117488455809</v>
      </c>
      <c r="I59" s="10">
        <f t="shared" si="7"/>
        <v>58.430176590581716</v>
      </c>
      <c r="J59" s="10">
        <f t="shared" si="7"/>
        <v>137.26870705678425</v>
      </c>
      <c r="K59" s="10">
        <f t="shared" si="7"/>
        <v>119.84024243072953</v>
      </c>
      <c r="L59" s="10">
        <f t="shared" si="7"/>
        <v>289.1847720434288</v>
      </c>
      <c r="M59" s="10">
        <f t="shared" si="7"/>
        <v>182.68182710408652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75.77255129907071</v>
      </c>
      <c r="W59" s="10">
        <f t="shared" si="7"/>
        <v>104.3674339630372</v>
      </c>
      <c r="X59" s="10">
        <f t="shared" si="7"/>
        <v>0</v>
      </c>
      <c r="Y59" s="10">
        <f t="shared" si="7"/>
        <v>0</v>
      </c>
      <c r="Z59" s="11">
        <f t="shared" si="7"/>
        <v>89.999539290815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89.78696904434469</v>
      </c>
      <c r="E60" s="13">
        <f t="shared" si="7"/>
        <v>89.78696904434469</v>
      </c>
      <c r="F60" s="13">
        <f t="shared" si="7"/>
        <v>17.662311377521277</v>
      </c>
      <c r="G60" s="13">
        <f t="shared" si="7"/>
        <v>21.339077943087105</v>
      </c>
      <c r="H60" s="13">
        <f t="shared" si="7"/>
        <v>15.539707553770837</v>
      </c>
      <c r="I60" s="13">
        <f t="shared" si="7"/>
        <v>18.453283433117743</v>
      </c>
      <c r="J60" s="13">
        <f t="shared" si="7"/>
        <v>16.29528659508284</v>
      </c>
      <c r="K60" s="13">
        <f t="shared" si="7"/>
        <v>28.161677415483847</v>
      </c>
      <c r="L60" s="13">
        <f t="shared" si="7"/>
        <v>15.919124994592531</v>
      </c>
      <c r="M60" s="13">
        <f t="shared" si="7"/>
        <v>20.083825083614055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19.285171996352226</v>
      </c>
      <c r="W60" s="13">
        <f t="shared" si="7"/>
        <v>52.072730113500796</v>
      </c>
      <c r="X60" s="13">
        <f t="shared" si="7"/>
        <v>0</v>
      </c>
      <c r="Y60" s="13">
        <f t="shared" si="7"/>
        <v>0</v>
      </c>
      <c r="Z60" s="14">
        <f t="shared" si="7"/>
        <v>89.78696904434469</v>
      </c>
    </row>
    <row r="61" spans="1:26" ht="12.75">
      <c r="A61" s="39" t="s">
        <v>103</v>
      </c>
      <c r="B61" s="12">
        <f t="shared" si="7"/>
        <v>382.3313823862424</v>
      </c>
      <c r="C61" s="12">
        <f t="shared" si="7"/>
        <v>0</v>
      </c>
      <c r="D61" s="3">
        <f t="shared" si="7"/>
        <v>89.75805976306948</v>
      </c>
      <c r="E61" s="13">
        <f t="shared" si="7"/>
        <v>89.75805976306948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48.74932176149453</v>
      </c>
      <c r="X61" s="13">
        <f t="shared" si="7"/>
        <v>0</v>
      </c>
      <c r="Y61" s="13">
        <f t="shared" si="7"/>
        <v>0</v>
      </c>
      <c r="Z61" s="14">
        <f t="shared" si="7"/>
        <v>89.75805976306948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127.49761106007564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72.98493466429454</v>
      </c>
      <c r="G64" s="13">
        <f t="shared" si="7"/>
        <v>176.54645509563238</v>
      </c>
      <c r="H64" s="13">
        <f t="shared" si="7"/>
        <v>111.69345590704334</v>
      </c>
      <c r="I64" s="13">
        <f t="shared" si="7"/>
        <v>120.50973753538972</v>
      </c>
      <c r="J64" s="13">
        <f t="shared" si="7"/>
        <v>107.20842329257667</v>
      </c>
      <c r="K64" s="13">
        <f t="shared" si="7"/>
        <v>187.75653958536248</v>
      </c>
      <c r="L64" s="13">
        <f t="shared" si="7"/>
        <v>110.63303782623389</v>
      </c>
      <c r="M64" s="13">
        <f t="shared" si="7"/>
        <v>135.20412157127657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127.89509488572163</v>
      </c>
      <c r="W64" s="13">
        <f t="shared" si="7"/>
        <v>75.45710724138824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52.32983362725396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76.3435687011896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126285919</v>
      </c>
      <c r="C67" s="24"/>
      <c r="D67" s="25">
        <v>142195000</v>
      </c>
      <c r="E67" s="26">
        <v>142195000</v>
      </c>
      <c r="F67" s="26">
        <v>38574677</v>
      </c>
      <c r="G67" s="26">
        <v>9371404</v>
      </c>
      <c r="H67" s="26">
        <v>11090943</v>
      </c>
      <c r="I67" s="26">
        <v>59037024</v>
      </c>
      <c r="J67" s="26">
        <v>7730055</v>
      </c>
      <c r="K67" s="26">
        <v>8239475</v>
      </c>
      <c r="L67" s="26">
        <v>8078417</v>
      </c>
      <c r="M67" s="26">
        <v>24047947</v>
      </c>
      <c r="N67" s="26"/>
      <c r="O67" s="26"/>
      <c r="P67" s="26"/>
      <c r="Q67" s="26"/>
      <c r="R67" s="26"/>
      <c r="S67" s="26"/>
      <c r="T67" s="26"/>
      <c r="U67" s="26"/>
      <c r="V67" s="26">
        <v>83084971</v>
      </c>
      <c r="W67" s="26">
        <v>84074336</v>
      </c>
      <c r="X67" s="26"/>
      <c r="Y67" s="25"/>
      <c r="Z67" s="27">
        <v>142195000</v>
      </c>
    </row>
    <row r="68" spans="1:26" ht="12.75" hidden="1">
      <c r="A68" s="37" t="s">
        <v>31</v>
      </c>
      <c r="B68" s="19">
        <v>55109265</v>
      </c>
      <c r="C68" s="19"/>
      <c r="D68" s="20">
        <v>65117000</v>
      </c>
      <c r="E68" s="21">
        <v>65117000</v>
      </c>
      <c r="F68" s="21">
        <v>35214217</v>
      </c>
      <c r="G68" s="21">
        <v>2321353</v>
      </c>
      <c r="H68" s="21">
        <v>5019191</v>
      </c>
      <c r="I68" s="21">
        <v>42554761</v>
      </c>
      <c r="J68" s="21">
        <v>2298384</v>
      </c>
      <c r="K68" s="21">
        <v>2279579</v>
      </c>
      <c r="L68" s="21">
        <v>2325092</v>
      </c>
      <c r="M68" s="21">
        <v>6903055</v>
      </c>
      <c r="N68" s="21"/>
      <c r="O68" s="21"/>
      <c r="P68" s="21"/>
      <c r="Q68" s="21"/>
      <c r="R68" s="21"/>
      <c r="S68" s="21"/>
      <c r="T68" s="21"/>
      <c r="U68" s="21"/>
      <c r="V68" s="21">
        <v>49457816</v>
      </c>
      <c r="W68" s="21">
        <v>33486322</v>
      </c>
      <c r="X68" s="21"/>
      <c r="Y68" s="20"/>
      <c r="Z68" s="23">
        <v>65117000</v>
      </c>
    </row>
    <row r="69" spans="1:26" ht="12.75" hidden="1">
      <c r="A69" s="38" t="s">
        <v>32</v>
      </c>
      <c r="B69" s="19">
        <v>71176654</v>
      </c>
      <c r="C69" s="19"/>
      <c r="D69" s="20">
        <v>77078000</v>
      </c>
      <c r="E69" s="21">
        <v>77078000</v>
      </c>
      <c r="F69" s="21">
        <v>3300508</v>
      </c>
      <c r="G69" s="21">
        <v>6631608</v>
      </c>
      <c r="H69" s="21">
        <v>5672359</v>
      </c>
      <c r="I69" s="21">
        <v>15604475</v>
      </c>
      <c r="J69" s="21">
        <v>5293095</v>
      </c>
      <c r="K69" s="21">
        <v>5366637</v>
      </c>
      <c r="L69" s="21">
        <v>5594114</v>
      </c>
      <c r="M69" s="21">
        <v>16253846</v>
      </c>
      <c r="N69" s="21"/>
      <c r="O69" s="21"/>
      <c r="P69" s="21"/>
      <c r="Q69" s="21"/>
      <c r="R69" s="21"/>
      <c r="S69" s="21"/>
      <c r="T69" s="21"/>
      <c r="U69" s="21"/>
      <c r="V69" s="21">
        <v>31858321</v>
      </c>
      <c r="W69" s="21">
        <v>50588014</v>
      </c>
      <c r="X69" s="21"/>
      <c r="Y69" s="20"/>
      <c r="Z69" s="23">
        <v>77078000</v>
      </c>
    </row>
    <row r="70" spans="1:26" ht="12.75" hidden="1">
      <c r="A70" s="39" t="s">
        <v>103</v>
      </c>
      <c r="B70" s="19">
        <v>16323354</v>
      </c>
      <c r="C70" s="19"/>
      <c r="D70" s="20">
        <v>67868000</v>
      </c>
      <c r="E70" s="21">
        <v>67868000</v>
      </c>
      <c r="F70" s="21">
        <v>-946206</v>
      </c>
      <c r="G70" s="21">
        <v>2356224</v>
      </c>
      <c r="H70" s="21">
        <v>1518229</v>
      </c>
      <c r="I70" s="21">
        <v>2928247</v>
      </c>
      <c r="J70" s="21">
        <v>1411438</v>
      </c>
      <c r="K70" s="21">
        <v>1291100</v>
      </c>
      <c r="L70" s="21">
        <v>1353531</v>
      </c>
      <c r="M70" s="21">
        <v>4056069</v>
      </c>
      <c r="N70" s="21"/>
      <c r="O70" s="21"/>
      <c r="P70" s="21"/>
      <c r="Q70" s="21"/>
      <c r="R70" s="21"/>
      <c r="S70" s="21"/>
      <c r="T70" s="21"/>
      <c r="U70" s="21"/>
      <c r="V70" s="21">
        <v>6984316</v>
      </c>
      <c r="W70" s="21">
        <v>44293047</v>
      </c>
      <c r="X70" s="21"/>
      <c r="Y70" s="20"/>
      <c r="Z70" s="23">
        <v>67868000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6876481</v>
      </c>
      <c r="C73" s="19"/>
      <c r="D73" s="20">
        <v>9210000</v>
      </c>
      <c r="E73" s="21">
        <v>9210000</v>
      </c>
      <c r="F73" s="21">
        <v>798721</v>
      </c>
      <c r="G73" s="21">
        <v>801559</v>
      </c>
      <c r="H73" s="21">
        <v>789185</v>
      </c>
      <c r="I73" s="21">
        <v>2389465</v>
      </c>
      <c r="J73" s="21">
        <v>804531</v>
      </c>
      <c r="K73" s="21">
        <v>804944</v>
      </c>
      <c r="L73" s="21">
        <v>804944</v>
      </c>
      <c r="M73" s="21">
        <v>2414419</v>
      </c>
      <c r="N73" s="21"/>
      <c r="O73" s="21"/>
      <c r="P73" s="21"/>
      <c r="Q73" s="21"/>
      <c r="R73" s="21"/>
      <c r="S73" s="21"/>
      <c r="T73" s="21"/>
      <c r="U73" s="21"/>
      <c r="V73" s="21">
        <v>4803884</v>
      </c>
      <c r="W73" s="21">
        <v>6294967</v>
      </c>
      <c r="X73" s="21"/>
      <c r="Y73" s="20"/>
      <c r="Z73" s="23">
        <v>9210000</v>
      </c>
    </row>
    <row r="74" spans="1:26" ht="12.75" hidden="1">
      <c r="A74" s="39" t="s">
        <v>107</v>
      </c>
      <c r="B74" s="19">
        <v>47976819</v>
      </c>
      <c r="C74" s="19"/>
      <c r="D74" s="20"/>
      <c r="E74" s="21"/>
      <c r="F74" s="21">
        <v>3447993</v>
      </c>
      <c r="G74" s="21">
        <v>3473825</v>
      </c>
      <c r="H74" s="21">
        <v>3364945</v>
      </c>
      <c r="I74" s="21">
        <v>10286763</v>
      </c>
      <c r="J74" s="21">
        <v>3077126</v>
      </c>
      <c r="K74" s="21">
        <v>3270593</v>
      </c>
      <c r="L74" s="21">
        <v>3435639</v>
      </c>
      <c r="M74" s="21">
        <v>9783358</v>
      </c>
      <c r="N74" s="21"/>
      <c r="O74" s="21"/>
      <c r="P74" s="21"/>
      <c r="Q74" s="21"/>
      <c r="R74" s="21"/>
      <c r="S74" s="21"/>
      <c r="T74" s="21"/>
      <c r="U74" s="21"/>
      <c r="V74" s="21">
        <v>20070121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>
        <v>59952</v>
      </c>
      <c r="G75" s="30">
        <v>418443</v>
      </c>
      <c r="H75" s="30">
        <v>399393</v>
      </c>
      <c r="I75" s="30">
        <v>877788</v>
      </c>
      <c r="J75" s="30">
        <v>138576</v>
      </c>
      <c r="K75" s="30">
        <v>593259</v>
      </c>
      <c r="L75" s="30">
        <v>159211</v>
      </c>
      <c r="M75" s="30">
        <v>891046</v>
      </c>
      <c r="N75" s="30"/>
      <c r="O75" s="30"/>
      <c r="P75" s="30"/>
      <c r="Q75" s="30"/>
      <c r="R75" s="30"/>
      <c r="S75" s="30"/>
      <c r="T75" s="30"/>
      <c r="U75" s="30"/>
      <c r="V75" s="30">
        <v>1768834</v>
      </c>
      <c r="W75" s="30"/>
      <c r="X75" s="30"/>
      <c r="Y75" s="29"/>
      <c r="Z75" s="31"/>
    </row>
    <row r="76" spans="1:26" ht="12.75" hidden="1">
      <c r="A76" s="42" t="s">
        <v>288</v>
      </c>
      <c r="B76" s="32">
        <v>126285919</v>
      </c>
      <c r="C76" s="32"/>
      <c r="D76" s="33">
        <v>127811000</v>
      </c>
      <c r="E76" s="34">
        <v>127811000</v>
      </c>
      <c r="F76" s="34">
        <v>3111362</v>
      </c>
      <c r="G76" s="34">
        <v>3568495</v>
      </c>
      <c r="H76" s="34">
        <v>21523848</v>
      </c>
      <c r="I76" s="34">
        <v>28203705</v>
      </c>
      <c r="J76" s="34">
        <v>4156063</v>
      </c>
      <c r="K76" s="34">
        <v>4836447</v>
      </c>
      <c r="L76" s="34">
        <v>7773557</v>
      </c>
      <c r="M76" s="34">
        <v>16766067</v>
      </c>
      <c r="N76" s="34"/>
      <c r="O76" s="34"/>
      <c r="P76" s="34"/>
      <c r="Q76" s="34"/>
      <c r="R76" s="34"/>
      <c r="S76" s="34"/>
      <c r="T76" s="34"/>
      <c r="U76" s="34"/>
      <c r="V76" s="34">
        <v>44969772</v>
      </c>
      <c r="W76" s="34">
        <v>61291375</v>
      </c>
      <c r="X76" s="34"/>
      <c r="Y76" s="33"/>
      <c r="Z76" s="35">
        <v>127811000</v>
      </c>
    </row>
    <row r="77" spans="1:26" ht="12.75" hidden="1">
      <c r="A77" s="37" t="s">
        <v>31</v>
      </c>
      <c r="B77" s="19">
        <v>55109265</v>
      </c>
      <c r="C77" s="19"/>
      <c r="D77" s="20">
        <v>58605000</v>
      </c>
      <c r="E77" s="21">
        <v>58605000</v>
      </c>
      <c r="F77" s="21">
        <v>2468464</v>
      </c>
      <c r="G77" s="21">
        <v>2153371</v>
      </c>
      <c r="H77" s="21">
        <v>20242987</v>
      </c>
      <c r="I77" s="21">
        <v>24864822</v>
      </c>
      <c r="J77" s="21">
        <v>3154962</v>
      </c>
      <c r="K77" s="21">
        <v>2731853</v>
      </c>
      <c r="L77" s="21">
        <v>6723812</v>
      </c>
      <c r="M77" s="21">
        <v>12610627</v>
      </c>
      <c r="N77" s="21"/>
      <c r="O77" s="21"/>
      <c r="P77" s="21"/>
      <c r="Q77" s="21"/>
      <c r="R77" s="21"/>
      <c r="S77" s="21"/>
      <c r="T77" s="21"/>
      <c r="U77" s="21"/>
      <c r="V77" s="21">
        <v>37475449</v>
      </c>
      <c r="W77" s="21">
        <v>34948815</v>
      </c>
      <c r="X77" s="21"/>
      <c r="Y77" s="20"/>
      <c r="Z77" s="23">
        <v>58605000</v>
      </c>
    </row>
    <row r="78" spans="1:26" ht="12.75" hidden="1">
      <c r="A78" s="38" t="s">
        <v>32</v>
      </c>
      <c r="B78" s="19">
        <v>71176654</v>
      </c>
      <c r="C78" s="19"/>
      <c r="D78" s="20">
        <v>69206000</v>
      </c>
      <c r="E78" s="21">
        <v>69206000</v>
      </c>
      <c r="F78" s="21">
        <v>582946</v>
      </c>
      <c r="G78" s="21">
        <v>1415124</v>
      </c>
      <c r="H78" s="21">
        <v>881468</v>
      </c>
      <c r="I78" s="21">
        <v>2879538</v>
      </c>
      <c r="J78" s="21">
        <v>862525</v>
      </c>
      <c r="K78" s="21">
        <v>1511335</v>
      </c>
      <c r="L78" s="21">
        <v>890534</v>
      </c>
      <c r="M78" s="21">
        <v>3264394</v>
      </c>
      <c r="N78" s="21"/>
      <c r="O78" s="21"/>
      <c r="P78" s="21"/>
      <c r="Q78" s="21"/>
      <c r="R78" s="21"/>
      <c r="S78" s="21"/>
      <c r="T78" s="21"/>
      <c r="U78" s="21"/>
      <c r="V78" s="21">
        <v>6143932</v>
      </c>
      <c r="W78" s="21">
        <v>26342560</v>
      </c>
      <c r="X78" s="21"/>
      <c r="Y78" s="20"/>
      <c r="Z78" s="23">
        <v>69206000</v>
      </c>
    </row>
    <row r="79" spans="1:26" ht="12.75" hidden="1">
      <c r="A79" s="39" t="s">
        <v>103</v>
      </c>
      <c r="B79" s="19">
        <v>62409305</v>
      </c>
      <c r="C79" s="19"/>
      <c r="D79" s="20">
        <v>60917000</v>
      </c>
      <c r="E79" s="21">
        <v>60917000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21592560</v>
      </c>
      <c r="X79" s="21"/>
      <c r="Y79" s="20"/>
      <c r="Z79" s="23">
        <v>60917000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8767349</v>
      </c>
      <c r="C82" s="19"/>
      <c r="D82" s="20">
        <v>8289000</v>
      </c>
      <c r="E82" s="21">
        <v>8289000</v>
      </c>
      <c r="F82" s="21">
        <v>582946</v>
      </c>
      <c r="G82" s="21">
        <v>1415124</v>
      </c>
      <c r="H82" s="21">
        <v>881468</v>
      </c>
      <c r="I82" s="21">
        <v>2879538</v>
      </c>
      <c r="J82" s="21">
        <v>862525</v>
      </c>
      <c r="K82" s="21">
        <v>1511335</v>
      </c>
      <c r="L82" s="21">
        <v>890534</v>
      </c>
      <c r="M82" s="21">
        <v>3264394</v>
      </c>
      <c r="N82" s="21"/>
      <c r="O82" s="21"/>
      <c r="P82" s="21"/>
      <c r="Q82" s="21"/>
      <c r="R82" s="21"/>
      <c r="S82" s="21"/>
      <c r="T82" s="21"/>
      <c r="U82" s="21"/>
      <c r="V82" s="21">
        <v>6143932</v>
      </c>
      <c r="W82" s="21">
        <v>4750000</v>
      </c>
      <c r="X82" s="21"/>
      <c r="Y82" s="20"/>
      <c r="Z82" s="23">
        <v>8289000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>
        <v>59952</v>
      </c>
      <c r="G84" s="30"/>
      <c r="H84" s="30">
        <v>399393</v>
      </c>
      <c r="I84" s="30">
        <v>459345</v>
      </c>
      <c r="J84" s="30">
        <v>138576</v>
      </c>
      <c r="K84" s="30">
        <v>593259</v>
      </c>
      <c r="L84" s="30">
        <v>159211</v>
      </c>
      <c r="M84" s="30">
        <v>891046</v>
      </c>
      <c r="N84" s="30"/>
      <c r="O84" s="30"/>
      <c r="P84" s="30"/>
      <c r="Q84" s="30"/>
      <c r="R84" s="30"/>
      <c r="S84" s="30"/>
      <c r="T84" s="30"/>
      <c r="U84" s="30"/>
      <c r="V84" s="30">
        <v>1350391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41692910</v>
      </c>
      <c r="D5" s="357">
        <f t="shared" si="0"/>
        <v>0</v>
      </c>
      <c r="E5" s="356">
        <f t="shared" si="0"/>
        <v>9303493</v>
      </c>
      <c r="F5" s="358">
        <f t="shared" si="0"/>
        <v>9303493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4651747</v>
      </c>
      <c r="Y5" s="358">
        <f t="shared" si="0"/>
        <v>-4651747</v>
      </c>
      <c r="Z5" s="359">
        <f>+IF(X5&lt;&gt;0,+(Y5/X5)*100,0)</f>
        <v>-100</v>
      </c>
      <c r="AA5" s="360">
        <f>+AA6+AA8+AA11+AA13+AA15</f>
        <v>9303493</v>
      </c>
    </row>
    <row r="6" spans="1:27" ht="12.75">
      <c r="A6" s="361" t="s">
        <v>206</v>
      </c>
      <c r="B6" s="142"/>
      <c r="C6" s="60">
        <f>+C7</f>
        <v>41692910</v>
      </c>
      <c r="D6" s="340">
        <f aca="true" t="shared" si="1" ref="D6:AA6">+D7</f>
        <v>0</v>
      </c>
      <c r="E6" s="60">
        <f t="shared" si="1"/>
        <v>9303493</v>
      </c>
      <c r="F6" s="59">
        <f t="shared" si="1"/>
        <v>9303493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4651747</v>
      </c>
      <c r="Y6" s="59">
        <f t="shared" si="1"/>
        <v>-4651747</v>
      </c>
      <c r="Z6" s="61">
        <f>+IF(X6&lt;&gt;0,+(Y6/X6)*100,0)</f>
        <v>-100</v>
      </c>
      <c r="AA6" s="62">
        <f t="shared" si="1"/>
        <v>9303493</v>
      </c>
    </row>
    <row r="7" spans="1:27" ht="12.75">
      <c r="A7" s="291" t="s">
        <v>230</v>
      </c>
      <c r="B7" s="142"/>
      <c r="C7" s="60">
        <v>41692910</v>
      </c>
      <c r="D7" s="340"/>
      <c r="E7" s="60">
        <v>9303493</v>
      </c>
      <c r="F7" s="59">
        <v>9303493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4651747</v>
      </c>
      <c r="Y7" s="59">
        <v>-4651747</v>
      </c>
      <c r="Z7" s="61">
        <v>-100</v>
      </c>
      <c r="AA7" s="62">
        <v>9303493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41692910</v>
      </c>
      <c r="D60" s="346">
        <f t="shared" si="14"/>
        <v>0</v>
      </c>
      <c r="E60" s="219">
        <f t="shared" si="14"/>
        <v>9303493</v>
      </c>
      <c r="F60" s="264">
        <f t="shared" si="14"/>
        <v>9303493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4651747</v>
      </c>
      <c r="Y60" s="264">
        <f t="shared" si="14"/>
        <v>-4651747</v>
      </c>
      <c r="Z60" s="337">
        <f>+IF(X60&lt;&gt;0,+(Y60/X60)*100,0)</f>
        <v>-100</v>
      </c>
      <c r="AA60" s="232">
        <f>+AA57+AA54+AA51+AA40+AA37+AA34+AA22+AA5</f>
        <v>9303493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268884356</v>
      </c>
      <c r="D5" s="153">
        <f>SUM(D6:D8)</f>
        <v>0</v>
      </c>
      <c r="E5" s="154">
        <f t="shared" si="0"/>
        <v>274558000</v>
      </c>
      <c r="F5" s="100">
        <f t="shared" si="0"/>
        <v>274558000</v>
      </c>
      <c r="G5" s="100">
        <f t="shared" si="0"/>
        <v>98884591</v>
      </c>
      <c r="H5" s="100">
        <f t="shared" si="0"/>
        <v>7460292</v>
      </c>
      <c r="I5" s="100">
        <f t="shared" si="0"/>
        <v>10262833</v>
      </c>
      <c r="J5" s="100">
        <f t="shared" si="0"/>
        <v>116607716</v>
      </c>
      <c r="K5" s="100">
        <f t="shared" si="0"/>
        <v>6926321</v>
      </c>
      <c r="L5" s="100">
        <f t="shared" si="0"/>
        <v>5951648</v>
      </c>
      <c r="M5" s="100">
        <f t="shared" si="0"/>
        <v>54657462</v>
      </c>
      <c r="N5" s="100">
        <f t="shared" si="0"/>
        <v>67535431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184143147</v>
      </c>
      <c r="X5" s="100">
        <f t="shared" si="0"/>
        <v>76327302</v>
      </c>
      <c r="Y5" s="100">
        <f t="shared" si="0"/>
        <v>107815845</v>
      </c>
      <c r="Z5" s="137">
        <f>+IF(X5&lt;&gt;0,+(Y5/X5)*100,0)</f>
        <v>141.25462603145596</v>
      </c>
      <c r="AA5" s="153">
        <f>SUM(AA6:AA8)</f>
        <v>274558000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265889356</v>
      </c>
      <c r="D7" s="157"/>
      <c r="E7" s="158">
        <v>274558000</v>
      </c>
      <c r="F7" s="159">
        <v>274558000</v>
      </c>
      <c r="G7" s="159">
        <v>98694016</v>
      </c>
      <c r="H7" s="159">
        <v>6221137</v>
      </c>
      <c r="I7" s="159">
        <v>8931873</v>
      </c>
      <c r="J7" s="159">
        <v>113847026</v>
      </c>
      <c r="K7" s="159">
        <v>6514721</v>
      </c>
      <c r="L7" s="159">
        <v>5868488</v>
      </c>
      <c r="M7" s="159">
        <v>53955898</v>
      </c>
      <c r="N7" s="159">
        <v>66339107</v>
      </c>
      <c r="O7" s="159"/>
      <c r="P7" s="159"/>
      <c r="Q7" s="159"/>
      <c r="R7" s="159"/>
      <c r="S7" s="159"/>
      <c r="T7" s="159"/>
      <c r="U7" s="159"/>
      <c r="V7" s="159"/>
      <c r="W7" s="159">
        <v>180186133</v>
      </c>
      <c r="X7" s="159">
        <v>76327302</v>
      </c>
      <c r="Y7" s="159">
        <v>103858831</v>
      </c>
      <c r="Z7" s="141">
        <v>136.07</v>
      </c>
      <c r="AA7" s="157">
        <v>274558000</v>
      </c>
    </row>
    <row r="8" spans="1:27" ht="12.75">
      <c r="A8" s="138" t="s">
        <v>77</v>
      </c>
      <c r="B8" s="136"/>
      <c r="C8" s="155">
        <v>2995000</v>
      </c>
      <c r="D8" s="155"/>
      <c r="E8" s="156"/>
      <c r="F8" s="60"/>
      <c r="G8" s="60">
        <v>190575</v>
      </c>
      <c r="H8" s="60">
        <v>1239155</v>
      </c>
      <c r="I8" s="60">
        <v>1330960</v>
      </c>
      <c r="J8" s="60">
        <v>2760690</v>
      </c>
      <c r="K8" s="60">
        <v>411600</v>
      </c>
      <c r="L8" s="60">
        <v>83160</v>
      </c>
      <c r="M8" s="60">
        <v>701564</v>
      </c>
      <c r="N8" s="60">
        <v>1196324</v>
      </c>
      <c r="O8" s="60"/>
      <c r="P8" s="60"/>
      <c r="Q8" s="60"/>
      <c r="R8" s="60"/>
      <c r="S8" s="60"/>
      <c r="T8" s="60"/>
      <c r="U8" s="60"/>
      <c r="V8" s="60"/>
      <c r="W8" s="60">
        <v>3957014</v>
      </c>
      <c r="X8" s="60"/>
      <c r="Y8" s="60">
        <v>3957014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7932479</v>
      </c>
      <c r="D9" s="153">
        <f>SUM(D10:D14)</f>
        <v>0</v>
      </c>
      <c r="E9" s="154">
        <f t="shared" si="1"/>
        <v>3900000</v>
      </c>
      <c r="F9" s="100">
        <f t="shared" si="1"/>
        <v>3900000</v>
      </c>
      <c r="G9" s="100">
        <f t="shared" si="1"/>
        <v>182229</v>
      </c>
      <c r="H9" s="100">
        <f t="shared" si="1"/>
        <v>310730</v>
      </c>
      <c r="I9" s="100">
        <f t="shared" si="1"/>
        <v>201547</v>
      </c>
      <c r="J9" s="100">
        <f t="shared" si="1"/>
        <v>694506</v>
      </c>
      <c r="K9" s="100">
        <f t="shared" si="1"/>
        <v>240534</v>
      </c>
      <c r="L9" s="100">
        <f t="shared" si="1"/>
        <v>204856</v>
      </c>
      <c r="M9" s="100">
        <f t="shared" si="1"/>
        <v>195920</v>
      </c>
      <c r="N9" s="100">
        <f t="shared" si="1"/>
        <v>641310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1335816</v>
      </c>
      <c r="X9" s="100">
        <f t="shared" si="1"/>
        <v>71864502</v>
      </c>
      <c r="Y9" s="100">
        <f t="shared" si="1"/>
        <v>-70528686</v>
      </c>
      <c r="Z9" s="137">
        <f>+IF(X9&lt;&gt;0,+(Y9/X9)*100,0)</f>
        <v>-98.14120189686975</v>
      </c>
      <c r="AA9" s="153">
        <f>SUM(AA10:AA14)</f>
        <v>3900000</v>
      </c>
    </row>
    <row r="10" spans="1:27" ht="12.75">
      <c r="A10" s="138" t="s">
        <v>79</v>
      </c>
      <c r="B10" s="136"/>
      <c r="C10" s="155">
        <v>1058691</v>
      </c>
      <c r="D10" s="155"/>
      <c r="E10" s="156"/>
      <c r="F10" s="60"/>
      <c r="G10" s="60">
        <v>6992</v>
      </c>
      <c r="H10" s="60">
        <v>11521</v>
      </c>
      <c r="I10" s="60">
        <v>11737</v>
      </c>
      <c r="J10" s="60">
        <v>30250</v>
      </c>
      <c r="K10" s="60">
        <v>7284</v>
      </c>
      <c r="L10" s="60">
        <v>8339</v>
      </c>
      <c r="M10" s="60">
        <v>6280</v>
      </c>
      <c r="N10" s="60">
        <v>21903</v>
      </c>
      <c r="O10" s="60"/>
      <c r="P10" s="60"/>
      <c r="Q10" s="60"/>
      <c r="R10" s="60"/>
      <c r="S10" s="60"/>
      <c r="T10" s="60"/>
      <c r="U10" s="60"/>
      <c r="V10" s="60"/>
      <c r="W10" s="60">
        <v>52153</v>
      </c>
      <c r="X10" s="60"/>
      <c r="Y10" s="60">
        <v>52153</v>
      </c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71864502</v>
      </c>
      <c r="Y11" s="60">
        <v>-71864502</v>
      </c>
      <c r="Z11" s="140">
        <v>-100</v>
      </c>
      <c r="AA11" s="155"/>
    </row>
    <row r="12" spans="1:27" ht="12.75">
      <c r="A12" s="138" t="s">
        <v>81</v>
      </c>
      <c r="B12" s="136"/>
      <c r="C12" s="155">
        <v>6873788</v>
      </c>
      <c r="D12" s="155"/>
      <c r="E12" s="156">
        <v>3900000</v>
      </c>
      <c r="F12" s="60">
        <v>3900000</v>
      </c>
      <c r="G12" s="60">
        <v>175237</v>
      </c>
      <c r="H12" s="60">
        <v>299209</v>
      </c>
      <c r="I12" s="60">
        <v>189810</v>
      </c>
      <c r="J12" s="60">
        <v>664256</v>
      </c>
      <c r="K12" s="60">
        <v>233250</v>
      </c>
      <c r="L12" s="60">
        <v>196517</v>
      </c>
      <c r="M12" s="60">
        <v>189640</v>
      </c>
      <c r="N12" s="60">
        <v>619407</v>
      </c>
      <c r="O12" s="60"/>
      <c r="P12" s="60"/>
      <c r="Q12" s="60"/>
      <c r="R12" s="60"/>
      <c r="S12" s="60"/>
      <c r="T12" s="60"/>
      <c r="U12" s="60"/>
      <c r="V12" s="60"/>
      <c r="W12" s="60">
        <v>1283663</v>
      </c>
      <c r="X12" s="60"/>
      <c r="Y12" s="60">
        <v>1283663</v>
      </c>
      <c r="Z12" s="140">
        <v>0</v>
      </c>
      <c r="AA12" s="155">
        <v>3900000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1432974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5092362</v>
      </c>
      <c r="H15" s="100">
        <f t="shared" si="2"/>
        <v>94754</v>
      </c>
      <c r="I15" s="100">
        <f t="shared" si="2"/>
        <v>126809</v>
      </c>
      <c r="J15" s="100">
        <f t="shared" si="2"/>
        <v>5313925</v>
      </c>
      <c r="K15" s="100">
        <f t="shared" si="2"/>
        <v>116462</v>
      </c>
      <c r="L15" s="100">
        <f t="shared" si="2"/>
        <v>539475</v>
      </c>
      <c r="M15" s="100">
        <f t="shared" si="2"/>
        <v>8505649</v>
      </c>
      <c r="N15" s="100">
        <f t="shared" si="2"/>
        <v>9161586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14475511</v>
      </c>
      <c r="X15" s="100">
        <f t="shared" si="2"/>
        <v>14999700</v>
      </c>
      <c r="Y15" s="100">
        <f t="shared" si="2"/>
        <v>-524189</v>
      </c>
      <c r="Z15" s="137">
        <f>+IF(X15&lt;&gt;0,+(Y15/X15)*100,0)</f>
        <v>-3.4946632265978654</v>
      </c>
      <c r="AA15" s="153">
        <f>SUM(AA16:AA18)</f>
        <v>0</v>
      </c>
    </row>
    <row r="16" spans="1:27" ht="12.75">
      <c r="A16" s="138" t="s">
        <v>85</v>
      </c>
      <c r="B16" s="136"/>
      <c r="C16" s="155">
        <v>1432974</v>
      </c>
      <c r="D16" s="155"/>
      <c r="E16" s="156"/>
      <c r="F16" s="60"/>
      <c r="G16" s="60">
        <v>5079162</v>
      </c>
      <c r="H16" s="60">
        <v>67929</v>
      </c>
      <c r="I16" s="60">
        <v>44894</v>
      </c>
      <c r="J16" s="60">
        <v>5191985</v>
      </c>
      <c r="K16" s="60">
        <v>19049</v>
      </c>
      <c r="L16" s="60">
        <v>448075</v>
      </c>
      <c r="M16" s="60">
        <v>8437669</v>
      </c>
      <c r="N16" s="60">
        <v>8904793</v>
      </c>
      <c r="O16" s="60"/>
      <c r="P16" s="60"/>
      <c r="Q16" s="60"/>
      <c r="R16" s="60"/>
      <c r="S16" s="60"/>
      <c r="T16" s="60"/>
      <c r="U16" s="60"/>
      <c r="V16" s="60"/>
      <c r="W16" s="60">
        <v>14096778</v>
      </c>
      <c r="X16" s="60">
        <v>14999700</v>
      </c>
      <c r="Y16" s="60">
        <v>-902922</v>
      </c>
      <c r="Z16" s="140">
        <v>-6.02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>
        <v>13200</v>
      </c>
      <c r="H17" s="60">
        <v>26825</v>
      </c>
      <c r="I17" s="60">
        <v>81915</v>
      </c>
      <c r="J17" s="60">
        <v>121940</v>
      </c>
      <c r="K17" s="60">
        <v>97413</v>
      </c>
      <c r="L17" s="60">
        <v>91400</v>
      </c>
      <c r="M17" s="60">
        <v>67980</v>
      </c>
      <c r="N17" s="60">
        <v>256793</v>
      </c>
      <c r="O17" s="60"/>
      <c r="P17" s="60"/>
      <c r="Q17" s="60"/>
      <c r="R17" s="60"/>
      <c r="S17" s="60"/>
      <c r="T17" s="60"/>
      <c r="U17" s="60"/>
      <c r="V17" s="60"/>
      <c r="W17" s="60">
        <v>378733</v>
      </c>
      <c r="X17" s="60"/>
      <c r="Y17" s="60">
        <v>378733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80206102</v>
      </c>
      <c r="D19" s="153">
        <f>SUM(D20:D23)</f>
        <v>0</v>
      </c>
      <c r="E19" s="154">
        <f t="shared" si="3"/>
        <v>77078000</v>
      </c>
      <c r="F19" s="100">
        <f t="shared" si="3"/>
        <v>77078000</v>
      </c>
      <c r="G19" s="100">
        <f t="shared" si="3"/>
        <v>-147485</v>
      </c>
      <c r="H19" s="100">
        <f t="shared" si="3"/>
        <v>3157783</v>
      </c>
      <c r="I19" s="100">
        <f t="shared" si="3"/>
        <v>2307414</v>
      </c>
      <c r="J19" s="100">
        <f t="shared" si="3"/>
        <v>5317712</v>
      </c>
      <c r="K19" s="100">
        <f t="shared" si="3"/>
        <v>2219569</v>
      </c>
      <c r="L19" s="100">
        <f t="shared" si="3"/>
        <v>2104285</v>
      </c>
      <c r="M19" s="100">
        <f t="shared" si="3"/>
        <v>2158475</v>
      </c>
      <c r="N19" s="100">
        <f t="shared" si="3"/>
        <v>6482329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11800041</v>
      </c>
      <c r="X19" s="100">
        <f t="shared" si="3"/>
        <v>13678002</v>
      </c>
      <c r="Y19" s="100">
        <f t="shared" si="3"/>
        <v>-1877961</v>
      </c>
      <c r="Z19" s="137">
        <f>+IF(X19&lt;&gt;0,+(Y19/X19)*100,0)</f>
        <v>-13.729790359732363</v>
      </c>
      <c r="AA19" s="153">
        <f>SUM(AA20:AA23)</f>
        <v>77078000</v>
      </c>
    </row>
    <row r="20" spans="1:27" ht="12.75">
      <c r="A20" s="138" t="s">
        <v>89</v>
      </c>
      <c r="B20" s="136"/>
      <c r="C20" s="155">
        <v>73329621</v>
      </c>
      <c r="D20" s="155"/>
      <c r="E20" s="156">
        <v>67868000</v>
      </c>
      <c r="F20" s="60">
        <v>67868000</v>
      </c>
      <c r="G20" s="60">
        <v>-946206</v>
      </c>
      <c r="H20" s="60">
        <v>2356224</v>
      </c>
      <c r="I20" s="60">
        <v>1518229</v>
      </c>
      <c r="J20" s="60">
        <v>2928247</v>
      </c>
      <c r="K20" s="60">
        <v>1415038</v>
      </c>
      <c r="L20" s="60">
        <v>1299341</v>
      </c>
      <c r="M20" s="60">
        <v>1353531</v>
      </c>
      <c r="N20" s="60">
        <v>4067910</v>
      </c>
      <c r="O20" s="60"/>
      <c r="P20" s="60"/>
      <c r="Q20" s="60"/>
      <c r="R20" s="60"/>
      <c r="S20" s="60"/>
      <c r="T20" s="60"/>
      <c r="U20" s="60"/>
      <c r="V20" s="60"/>
      <c r="W20" s="60">
        <v>6996157</v>
      </c>
      <c r="X20" s="60">
        <v>9000000</v>
      </c>
      <c r="Y20" s="60">
        <v>-2003843</v>
      </c>
      <c r="Z20" s="140">
        <v>-22.26</v>
      </c>
      <c r="AA20" s="155">
        <v>67868000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6876481</v>
      </c>
      <c r="D23" s="155"/>
      <c r="E23" s="156">
        <v>9210000</v>
      </c>
      <c r="F23" s="60">
        <v>9210000</v>
      </c>
      <c r="G23" s="60">
        <v>798721</v>
      </c>
      <c r="H23" s="60">
        <v>801559</v>
      </c>
      <c r="I23" s="60">
        <v>789185</v>
      </c>
      <c r="J23" s="60">
        <v>2389465</v>
      </c>
      <c r="K23" s="60">
        <v>804531</v>
      </c>
      <c r="L23" s="60">
        <v>804944</v>
      </c>
      <c r="M23" s="60">
        <v>804944</v>
      </c>
      <c r="N23" s="60">
        <v>2414419</v>
      </c>
      <c r="O23" s="60"/>
      <c r="P23" s="60"/>
      <c r="Q23" s="60"/>
      <c r="R23" s="60"/>
      <c r="S23" s="60"/>
      <c r="T23" s="60"/>
      <c r="U23" s="60"/>
      <c r="V23" s="60"/>
      <c r="W23" s="60">
        <v>4803884</v>
      </c>
      <c r="X23" s="60">
        <v>4678002</v>
      </c>
      <c r="Y23" s="60">
        <v>125882</v>
      </c>
      <c r="Z23" s="140">
        <v>2.69</v>
      </c>
      <c r="AA23" s="155">
        <v>9210000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358455911</v>
      </c>
      <c r="D25" s="168">
        <f>+D5+D9+D15+D19+D24</f>
        <v>0</v>
      </c>
      <c r="E25" s="169">
        <f t="shared" si="4"/>
        <v>355536000</v>
      </c>
      <c r="F25" s="73">
        <f t="shared" si="4"/>
        <v>355536000</v>
      </c>
      <c r="G25" s="73">
        <f t="shared" si="4"/>
        <v>104011697</v>
      </c>
      <c r="H25" s="73">
        <f t="shared" si="4"/>
        <v>11023559</v>
      </c>
      <c r="I25" s="73">
        <f t="shared" si="4"/>
        <v>12898603</v>
      </c>
      <c r="J25" s="73">
        <f t="shared" si="4"/>
        <v>127933859</v>
      </c>
      <c r="K25" s="73">
        <f t="shared" si="4"/>
        <v>9502886</v>
      </c>
      <c r="L25" s="73">
        <f t="shared" si="4"/>
        <v>8800264</v>
      </c>
      <c r="M25" s="73">
        <f t="shared" si="4"/>
        <v>65517506</v>
      </c>
      <c r="N25" s="73">
        <f t="shared" si="4"/>
        <v>83820656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211754515</v>
      </c>
      <c r="X25" s="73">
        <f t="shared" si="4"/>
        <v>176869506</v>
      </c>
      <c r="Y25" s="73">
        <f t="shared" si="4"/>
        <v>34885009</v>
      </c>
      <c r="Z25" s="170">
        <f>+IF(X25&lt;&gt;0,+(Y25/X25)*100,0)</f>
        <v>19.723585930069824</v>
      </c>
      <c r="AA25" s="168">
        <f>+AA5+AA9+AA15+AA19+AA24</f>
        <v>355536000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205069513</v>
      </c>
      <c r="D28" s="153">
        <f>SUM(D29:D31)</f>
        <v>0</v>
      </c>
      <c r="E28" s="154">
        <f t="shared" si="5"/>
        <v>342860000</v>
      </c>
      <c r="F28" s="100">
        <f t="shared" si="5"/>
        <v>342860000</v>
      </c>
      <c r="G28" s="100">
        <f t="shared" si="5"/>
        <v>6998720</v>
      </c>
      <c r="H28" s="100">
        <f t="shared" si="5"/>
        <v>9022641</v>
      </c>
      <c r="I28" s="100">
        <f t="shared" si="5"/>
        <v>8138959</v>
      </c>
      <c r="J28" s="100">
        <f t="shared" si="5"/>
        <v>24160320</v>
      </c>
      <c r="K28" s="100">
        <f t="shared" si="5"/>
        <v>9110340</v>
      </c>
      <c r="L28" s="100">
        <f t="shared" si="5"/>
        <v>9732381</v>
      </c>
      <c r="M28" s="100">
        <f t="shared" si="5"/>
        <v>10881523</v>
      </c>
      <c r="N28" s="100">
        <f t="shared" si="5"/>
        <v>29724244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53884564</v>
      </c>
      <c r="X28" s="100">
        <f t="shared" si="5"/>
        <v>89853504</v>
      </c>
      <c r="Y28" s="100">
        <f t="shared" si="5"/>
        <v>-35968940</v>
      </c>
      <c r="Z28" s="137">
        <f>+IF(X28&lt;&gt;0,+(Y28/X28)*100,0)</f>
        <v>-40.030648109171125</v>
      </c>
      <c r="AA28" s="153">
        <f>SUM(AA29:AA31)</f>
        <v>342860000</v>
      </c>
    </row>
    <row r="29" spans="1:27" ht="12.75">
      <c r="A29" s="138" t="s">
        <v>75</v>
      </c>
      <c r="B29" s="136"/>
      <c r="C29" s="155">
        <v>34581515</v>
      </c>
      <c r="D29" s="155"/>
      <c r="E29" s="156">
        <v>16000000</v>
      </c>
      <c r="F29" s="60">
        <v>16000000</v>
      </c>
      <c r="G29" s="60">
        <v>1670663</v>
      </c>
      <c r="H29" s="60">
        <v>888245</v>
      </c>
      <c r="I29" s="60">
        <v>2104767</v>
      </c>
      <c r="J29" s="60">
        <v>4663675</v>
      </c>
      <c r="K29" s="60">
        <v>2093284</v>
      </c>
      <c r="L29" s="60">
        <v>1936902</v>
      </c>
      <c r="M29" s="60">
        <v>3744225</v>
      </c>
      <c r="N29" s="60">
        <v>7774411</v>
      </c>
      <c r="O29" s="60"/>
      <c r="P29" s="60"/>
      <c r="Q29" s="60"/>
      <c r="R29" s="60"/>
      <c r="S29" s="60"/>
      <c r="T29" s="60"/>
      <c r="U29" s="60"/>
      <c r="V29" s="60"/>
      <c r="W29" s="60">
        <v>12438086</v>
      </c>
      <c r="X29" s="60">
        <v>11253816</v>
      </c>
      <c r="Y29" s="60">
        <v>1184270</v>
      </c>
      <c r="Z29" s="140">
        <v>10.52</v>
      </c>
      <c r="AA29" s="155">
        <v>16000000</v>
      </c>
    </row>
    <row r="30" spans="1:27" ht="12.75">
      <c r="A30" s="138" t="s">
        <v>76</v>
      </c>
      <c r="B30" s="136"/>
      <c r="C30" s="157">
        <v>141164047</v>
      </c>
      <c r="D30" s="157"/>
      <c r="E30" s="158">
        <v>326860000</v>
      </c>
      <c r="F30" s="159">
        <v>326860000</v>
      </c>
      <c r="G30" s="159">
        <v>4509481</v>
      </c>
      <c r="H30" s="159">
        <v>6571184</v>
      </c>
      <c r="I30" s="159">
        <v>5109533</v>
      </c>
      <c r="J30" s="159">
        <v>16190198</v>
      </c>
      <c r="K30" s="159">
        <v>5699065</v>
      </c>
      <c r="L30" s="159">
        <v>6538903</v>
      </c>
      <c r="M30" s="159">
        <v>5664018</v>
      </c>
      <c r="N30" s="159">
        <v>17901986</v>
      </c>
      <c r="O30" s="159"/>
      <c r="P30" s="159"/>
      <c r="Q30" s="159"/>
      <c r="R30" s="159"/>
      <c r="S30" s="159"/>
      <c r="T30" s="159"/>
      <c r="U30" s="159"/>
      <c r="V30" s="159"/>
      <c r="W30" s="159">
        <v>34092184</v>
      </c>
      <c r="X30" s="159">
        <v>77443434</v>
      </c>
      <c r="Y30" s="159">
        <v>-43351250</v>
      </c>
      <c r="Z30" s="141">
        <v>-55.98</v>
      </c>
      <c r="AA30" s="157">
        <v>326860000</v>
      </c>
    </row>
    <row r="31" spans="1:27" ht="12.75">
      <c r="A31" s="138" t="s">
        <v>77</v>
      </c>
      <c r="B31" s="136"/>
      <c r="C31" s="155">
        <v>29323951</v>
      </c>
      <c r="D31" s="155"/>
      <c r="E31" s="156"/>
      <c r="F31" s="60"/>
      <c r="G31" s="60">
        <v>818576</v>
      </c>
      <c r="H31" s="60">
        <v>1563212</v>
      </c>
      <c r="I31" s="60">
        <v>924659</v>
      </c>
      <c r="J31" s="60">
        <v>3306447</v>
      </c>
      <c r="K31" s="60">
        <v>1317991</v>
      </c>
      <c r="L31" s="60">
        <v>1256576</v>
      </c>
      <c r="M31" s="60">
        <v>1473280</v>
      </c>
      <c r="N31" s="60">
        <v>4047847</v>
      </c>
      <c r="O31" s="60"/>
      <c r="P31" s="60"/>
      <c r="Q31" s="60"/>
      <c r="R31" s="60"/>
      <c r="S31" s="60"/>
      <c r="T31" s="60"/>
      <c r="U31" s="60"/>
      <c r="V31" s="60"/>
      <c r="W31" s="60">
        <v>7354294</v>
      </c>
      <c r="X31" s="60">
        <v>1156254</v>
      </c>
      <c r="Y31" s="60">
        <v>6198040</v>
      </c>
      <c r="Z31" s="140">
        <v>536.04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56625153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4649660</v>
      </c>
      <c r="H32" s="100">
        <f t="shared" si="6"/>
        <v>6265968</v>
      </c>
      <c r="I32" s="100">
        <f t="shared" si="6"/>
        <v>5045867</v>
      </c>
      <c r="J32" s="100">
        <f t="shared" si="6"/>
        <v>15961495</v>
      </c>
      <c r="K32" s="100">
        <f t="shared" si="6"/>
        <v>5775931</v>
      </c>
      <c r="L32" s="100">
        <f t="shared" si="6"/>
        <v>3946646</v>
      </c>
      <c r="M32" s="100">
        <f t="shared" si="6"/>
        <v>6592765</v>
      </c>
      <c r="N32" s="100">
        <f t="shared" si="6"/>
        <v>16315342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32276837</v>
      </c>
      <c r="X32" s="100">
        <f t="shared" si="6"/>
        <v>45143233</v>
      </c>
      <c r="Y32" s="100">
        <f t="shared" si="6"/>
        <v>-12866396</v>
      </c>
      <c r="Z32" s="137">
        <f>+IF(X32&lt;&gt;0,+(Y32/X32)*100,0)</f>
        <v>-28.501272826427826</v>
      </c>
      <c r="AA32" s="153">
        <f>SUM(AA33:AA37)</f>
        <v>0</v>
      </c>
    </row>
    <row r="33" spans="1:27" ht="12.75">
      <c r="A33" s="138" t="s">
        <v>79</v>
      </c>
      <c r="B33" s="136"/>
      <c r="C33" s="155">
        <v>19848731</v>
      </c>
      <c r="D33" s="155"/>
      <c r="E33" s="156"/>
      <c r="F33" s="60"/>
      <c r="G33" s="60">
        <v>1237924</v>
      </c>
      <c r="H33" s="60">
        <v>1116651</v>
      </c>
      <c r="I33" s="60">
        <v>880136</v>
      </c>
      <c r="J33" s="60">
        <v>3234711</v>
      </c>
      <c r="K33" s="60">
        <v>1361280</v>
      </c>
      <c r="L33" s="60">
        <v>839313</v>
      </c>
      <c r="M33" s="60">
        <v>1686810</v>
      </c>
      <c r="N33" s="60">
        <v>3887403</v>
      </c>
      <c r="O33" s="60"/>
      <c r="P33" s="60"/>
      <c r="Q33" s="60"/>
      <c r="R33" s="60"/>
      <c r="S33" s="60"/>
      <c r="T33" s="60"/>
      <c r="U33" s="60"/>
      <c r="V33" s="60"/>
      <c r="W33" s="60">
        <v>7122114</v>
      </c>
      <c r="X33" s="60">
        <v>8570586</v>
      </c>
      <c r="Y33" s="60">
        <v>-1448472</v>
      </c>
      <c r="Z33" s="140">
        <v>-16.9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>
        <v>1611583</v>
      </c>
      <c r="I34" s="60">
        <v>564789</v>
      </c>
      <c r="J34" s="60">
        <v>2176372</v>
      </c>
      <c r="K34" s="60">
        <v>79083</v>
      </c>
      <c r="L34" s="60">
        <v>57083</v>
      </c>
      <c r="M34" s="60">
        <v>659981</v>
      </c>
      <c r="N34" s="60">
        <v>796147</v>
      </c>
      <c r="O34" s="60"/>
      <c r="P34" s="60"/>
      <c r="Q34" s="60"/>
      <c r="R34" s="60"/>
      <c r="S34" s="60"/>
      <c r="T34" s="60"/>
      <c r="U34" s="60"/>
      <c r="V34" s="60"/>
      <c r="W34" s="60">
        <v>2972519</v>
      </c>
      <c r="X34" s="60">
        <v>16349203</v>
      </c>
      <c r="Y34" s="60">
        <v>-13376684</v>
      </c>
      <c r="Z34" s="140">
        <v>-81.82</v>
      </c>
      <c r="AA34" s="155"/>
    </row>
    <row r="35" spans="1:27" ht="12.75">
      <c r="A35" s="138" t="s">
        <v>81</v>
      </c>
      <c r="B35" s="136"/>
      <c r="C35" s="155">
        <v>36776422</v>
      </c>
      <c r="D35" s="155"/>
      <c r="E35" s="156"/>
      <c r="F35" s="60"/>
      <c r="G35" s="60">
        <v>3411736</v>
      </c>
      <c r="H35" s="60">
        <v>3506534</v>
      </c>
      <c r="I35" s="60">
        <v>3598641</v>
      </c>
      <c r="J35" s="60">
        <v>10516911</v>
      </c>
      <c r="K35" s="60">
        <v>4335568</v>
      </c>
      <c r="L35" s="60">
        <v>3042164</v>
      </c>
      <c r="M35" s="60">
        <v>4245974</v>
      </c>
      <c r="N35" s="60">
        <v>11623706</v>
      </c>
      <c r="O35" s="60"/>
      <c r="P35" s="60"/>
      <c r="Q35" s="60"/>
      <c r="R35" s="60"/>
      <c r="S35" s="60"/>
      <c r="T35" s="60"/>
      <c r="U35" s="60"/>
      <c r="V35" s="60"/>
      <c r="W35" s="60">
        <v>22140617</v>
      </c>
      <c r="X35" s="60">
        <v>18934326</v>
      </c>
      <c r="Y35" s="60">
        <v>3206291</v>
      </c>
      <c r="Z35" s="140">
        <v>16.93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>
        <v>31200</v>
      </c>
      <c r="I36" s="60">
        <v>2301</v>
      </c>
      <c r="J36" s="60">
        <v>33501</v>
      </c>
      <c r="K36" s="60"/>
      <c r="L36" s="60">
        <v>8086</v>
      </c>
      <c r="M36" s="60"/>
      <c r="N36" s="60">
        <v>8086</v>
      </c>
      <c r="O36" s="60"/>
      <c r="P36" s="60"/>
      <c r="Q36" s="60"/>
      <c r="R36" s="60"/>
      <c r="S36" s="60"/>
      <c r="T36" s="60"/>
      <c r="U36" s="60"/>
      <c r="V36" s="60"/>
      <c r="W36" s="60">
        <v>41587</v>
      </c>
      <c r="X36" s="60">
        <v>979272</v>
      </c>
      <c r="Y36" s="60">
        <v>-937685</v>
      </c>
      <c r="Z36" s="140">
        <v>-95.75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309846</v>
      </c>
      <c r="Y37" s="159">
        <v>-309846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9848833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1836050</v>
      </c>
      <c r="H38" s="100">
        <f t="shared" si="7"/>
        <v>1289711</v>
      </c>
      <c r="I38" s="100">
        <f t="shared" si="7"/>
        <v>1604906</v>
      </c>
      <c r="J38" s="100">
        <f t="shared" si="7"/>
        <v>4730667</v>
      </c>
      <c r="K38" s="100">
        <f t="shared" si="7"/>
        <v>1317696</v>
      </c>
      <c r="L38" s="100">
        <f t="shared" si="7"/>
        <v>1224635</v>
      </c>
      <c r="M38" s="100">
        <f t="shared" si="7"/>
        <v>1280751</v>
      </c>
      <c r="N38" s="100">
        <f t="shared" si="7"/>
        <v>3823082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8553749</v>
      </c>
      <c r="X38" s="100">
        <f t="shared" si="7"/>
        <v>7982239</v>
      </c>
      <c r="Y38" s="100">
        <f t="shared" si="7"/>
        <v>571510</v>
      </c>
      <c r="Z38" s="137">
        <f>+IF(X38&lt;&gt;0,+(Y38/X38)*100,0)</f>
        <v>7.159770585671514</v>
      </c>
      <c r="AA38" s="153">
        <f>SUM(AA39:AA41)</f>
        <v>0</v>
      </c>
    </row>
    <row r="39" spans="1:27" ht="12.75">
      <c r="A39" s="138" t="s">
        <v>85</v>
      </c>
      <c r="B39" s="136"/>
      <c r="C39" s="155">
        <v>9848833</v>
      </c>
      <c r="D39" s="155"/>
      <c r="E39" s="156"/>
      <c r="F39" s="60"/>
      <c r="G39" s="60">
        <v>1330772</v>
      </c>
      <c r="H39" s="60">
        <v>994732</v>
      </c>
      <c r="I39" s="60">
        <v>1096569</v>
      </c>
      <c r="J39" s="60">
        <v>3422073</v>
      </c>
      <c r="K39" s="60">
        <v>793269</v>
      </c>
      <c r="L39" s="60">
        <v>685791</v>
      </c>
      <c r="M39" s="60">
        <v>828919</v>
      </c>
      <c r="N39" s="60">
        <v>2307979</v>
      </c>
      <c r="O39" s="60"/>
      <c r="P39" s="60"/>
      <c r="Q39" s="60"/>
      <c r="R39" s="60"/>
      <c r="S39" s="60"/>
      <c r="T39" s="60"/>
      <c r="U39" s="60"/>
      <c r="V39" s="60"/>
      <c r="W39" s="60">
        <v>5730052</v>
      </c>
      <c r="X39" s="60">
        <v>6987085</v>
      </c>
      <c r="Y39" s="60">
        <v>-1257033</v>
      </c>
      <c r="Z39" s="140">
        <v>-17.99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505278</v>
      </c>
      <c r="H40" s="60">
        <v>294979</v>
      </c>
      <c r="I40" s="60">
        <v>508337</v>
      </c>
      <c r="J40" s="60">
        <v>1308594</v>
      </c>
      <c r="K40" s="60">
        <v>524427</v>
      </c>
      <c r="L40" s="60">
        <v>535141</v>
      </c>
      <c r="M40" s="60">
        <v>451832</v>
      </c>
      <c r="N40" s="60">
        <v>1511400</v>
      </c>
      <c r="O40" s="60"/>
      <c r="P40" s="60"/>
      <c r="Q40" s="60"/>
      <c r="R40" s="60"/>
      <c r="S40" s="60"/>
      <c r="T40" s="60"/>
      <c r="U40" s="60"/>
      <c r="V40" s="60"/>
      <c r="W40" s="60">
        <v>2819994</v>
      </c>
      <c r="X40" s="60">
        <v>497064</v>
      </c>
      <c r="Y40" s="60">
        <v>2322930</v>
      </c>
      <c r="Z40" s="140">
        <v>467.33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>
        <v>3703</v>
      </c>
      <c r="M41" s="60"/>
      <c r="N41" s="60">
        <v>3703</v>
      </c>
      <c r="O41" s="60"/>
      <c r="P41" s="60"/>
      <c r="Q41" s="60"/>
      <c r="R41" s="60"/>
      <c r="S41" s="60"/>
      <c r="T41" s="60"/>
      <c r="U41" s="60"/>
      <c r="V41" s="60"/>
      <c r="W41" s="60">
        <v>3703</v>
      </c>
      <c r="X41" s="60">
        <v>498090</v>
      </c>
      <c r="Y41" s="60">
        <v>-494387</v>
      </c>
      <c r="Z41" s="140">
        <v>-99.26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107985450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2040085</v>
      </c>
      <c r="H42" s="100">
        <f t="shared" si="8"/>
        <v>3793022</v>
      </c>
      <c r="I42" s="100">
        <f t="shared" si="8"/>
        <v>1803253</v>
      </c>
      <c r="J42" s="100">
        <f t="shared" si="8"/>
        <v>7636360</v>
      </c>
      <c r="K42" s="100">
        <f t="shared" si="8"/>
        <v>2490393</v>
      </c>
      <c r="L42" s="100">
        <f t="shared" si="8"/>
        <v>32551207</v>
      </c>
      <c r="M42" s="100">
        <f t="shared" si="8"/>
        <v>2826454</v>
      </c>
      <c r="N42" s="100">
        <f t="shared" si="8"/>
        <v>37868054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45504414</v>
      </c>
      <c r="X42" s="100">
        <f t="shared" si="8"/>
        <v>43296312</v>
      </c>
      <c r="Y42" s="100">
        <f t="shared" si="8"/>
        <v>2208102</v>
      </c>
      <c r="Z42" s="137">
        <f>+IF(X42&lt;&gt;0,+(Y42/X42)*100,0)</f>
        <v>5.09997710659513</v>
      </c>
      <c r="AA42" s="153">
        <f>SUM(AA43:AA46)</f>
        <v>0</v>
      </c>
    </row>
    <row r="43" spans="1:27" ht="12.75">
      <c r="A43" s="138" t="s">
        <v>89</v>
      </c>
      <c r="B43" s="136"/>
      <c r="C43" s="155">
        <v>107985450</v>
      </c>
      <c r="D43" s="155"/>
      <c r="E43" s="156"/>
      <c r="F43" s="60"/>
      <c r="G43" s="60">
        <v>1469366</v>
      </c>
      <c r="H43" s="60">
        <v>2764434</v>
      </c>
      <c r="I43" s="60">
        <v>1421270</v>
      </c>
      <c r="J43" s="60">
        <v>5655070</v>
      </c>
      <c r="K43" s="60">
        <v>1689486</v>
      </c>
      <c r="L43" s="60">
        <v>32548569</v>
      </c>
      <c r="M43" s="60">
        <v>1774536</v>
      </c>
      <c r="N43" s="60">
        <v>36012591</v>
      </c>
      <c r="O43" s="60"/>
      <c r="P43" s="60"/>
      <c r="Q43" s="60"/>
      <c r="R43" s="60"/>
      <c r="S43" s="60"/>
      <c r="T43" s="60"/>
      <c r="U43" s="60"/>
      <c r="V43" s="60"/>
      <c r="W43" s="60">
        <v>41667661</v>
      </c>
      <c r="X43" s="60">
        <v>8543268</v>
      </c>
      <c r="Y43" s="60">
        <v>33124393</v>
      </c>
      <c r="Z43" s="140">
        <v>387.73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>
        <v>24600000</v>
      </c>
      <c r="Y44" s="60">
        <v>-24600000</v>
      </c>
      <c r="Z44" s="140">
        <v>-100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>
        <v>19086</v>
      </c>
      <c r="J45" s="159">
        <v>19086</v>
      </c>
      <c r="K45" s="159"/>
      <c r="L45" s="159"/>
      <c r="M45" s="159">
        <v>17000</v>
      </c>
      <c r="N45" s="159">
        <v>17000</v>
      </c>
      <c r="O45" s="159"/>
      <c r="P45" s="159"/>
      <c r="Q45" s="159"/>
      <c r="R45" s="159"/>
      <c r="S45" s="159"/>
      <c r="T45" s="159"/>
      <c r="U45" s="159"/>
      <c r="V45" s="159"/>
      <c r="W45" s="159">
        <v>36086</v>
      </c>
      <c r="X45" s="159">
        <v>286950</v>
      </c>
      <c r="Y45" s="159">
        <v>-250864</v>
      </c>
      <c r="Z45" s="141">
        <v>-87.42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570719</v>
      </c>
      <c r="H46" s="60">
        <v>1028588</v>
      </c>
      <c r="I46" s="60">
        <v>362897</v>
      </c>
      <c r="J46" s="60">
        <v>1962204</v>
      </c>
      <c r="K46" s="60">
        <v>800907</v>
      </c>
      <c r="L46" s="60">
        <v>2638</v>
      </c>
      <c r="M46" s="60">
        <v>1034918</v>
      </c>
      <c r="N46" s="60">
        <v>1838463</v>
      </c>
      <c r="O46" s="60"/>
      <c r="P46" s="60"/>
      <c r="Q46" s="60"/>
      <c r="R46" s="60"/>
      <c r="S46" s="60"/>
      <c r="T46" s="60"/>
      <c r="U46" s="60"/>
      <c r="V46" s="60"/>
      <c r="W46" s="60">
        <v>3800667</v>
      </c>
      <c r="X46" s="60">
        <v>9866094</v>
      </c>
      <c r="Y46" s="60">
        <v>-6065427</v>
      </c>
      <c r="Z46" s="140">
        <v>-61.48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>
        <v>17480</v>
      </c>
      <c r="I47" s="100"/>
      <c r="J47" s="100">
        <v>17480</v>
      </c>
      <c r="K47" s="100">
        <v>30960</v>
      </c>
      <c r="L47" s="100">
        <v>6705</v>
      </c>
      <c r="M47" s="100"/>
      <c r="N47" s="100">
        <v>37665</v>
      </c>
      <c r="O47" s="100"/>
      <c r="P47" s="100"/>
      <c r="Q47" s="100"/>
      <c r="R47" s="100"/>
      <c r="S47" s="100"/>
      <c r="T47" s="100"/>
      <c r="U47" s="100"/>
      <c r="V47" s="100"/>
      <c r="W47" s="100">
        <v>55145</v>
      </c>
      <c r="X47" s="100">
        <v>905094</v>
      </c>
      <c r="Y47" s="100">
        <v>-849949</v>
      </c>
      <c r="Z47" s="137">
        <v>-93.91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379528949</v>
      </c>
      <c r="D48" s="168">
        <f>+D28+D32+D38+D42+D47</f>
        <v>0</v>
      </c>
      <c r="E48" s="169">
        <f t="shared" si="9"/>
        <v>342860000</v>
      </c>
      <c r="F48" s="73">
        <f t="shared" si="9"/>
        <v>342860000</v>
      </c>
      <c r="G48" s="73">
        <f t="shared" si="9"/>
        <v>15524515</v>
      </c>
      <c r="H48" s="73">
        <f t="shared" si="9"/>
        <v>20388822</v>
      </c>
      <c r="I48" s="73">
        <f t="shared" si="9"/>
        <v>16592985</v>
      </c>
      <c r="J48" s="73">
        <f t="shared" si="9"/>
        <v>52506322</v>
      </c>
      <c r="K48" s="73">
        <f t="shared" si="9"/>
        <v>18725320</v>
      </c>
      <c r="L48" s="73">
        <f t="shared" si="9"/>
        <v>47461574</v>
      </c>
      <c r="M48" s="73">
        <f t="shared" si="9"/>
        <v>21581493</v>
      </c>
      <c r="N48" s="73">
        <f t="shared" si="9"/>
        <v>87768387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140274709</v>
      </c>
      <c r="X48" s="73">
        <f t="shared" si="9"/>
        <v>187180382</v>
      </c>
      <c r="Y48" s="73">
        <f t="shared" si="9"/>
        <v>-46905673</v>
      </c>
      <c r="Z48" s="170">
        <f>+IF(X48&lt;&gt;0,+(Y48/X48)*100,0)</f>
        <v>-25.0590753682723</v>
      </c>
      <c r="AA48" s="168">
        <f>+AA28+AA32+AA38+AA42+AA47</f>
        <v>342860000</v>
      </c>
    </row>
    <row r="49" spans="1:27" ht="12.75">
      <c r="A49" s="148" t="s">
        <v>49</v>
      </c>
      <c r="B49" s="149"/>
      <c r="C49" s="171">
        <f aca="true" t="shared" si="10" ref="C49:Y49">+C25-C48</f>
        <v>-21073038</v>
      </c>
      <c r="D49" s="171">
        <f>+D25-D48</f>
        <v>0</v>
      </c>
      <c r="E49" s="172">
        <f t="shared" si="10"/>
        <v>12676000</v>
      </c>
      <c r="F49" s="173">
        <f t="shared" si="10"/>
        <v>12676000</v>
      </c>
      <c r="G49" s="173">
        <f t="shared" si="10"/>
        <v>88487182</v>
      </c>
      <c r="H49" s="173">
        <f t="shared" si="10"/>
        <v>-9365263</v>
      </c>
      <c r="I49" s="173">
        <f t="shared" si="10"/>
        <v>-3694382</v>
      </c>
      <c r="J49" s="173">
        <f t="shared" si="10"/>
        <v>75427537</v>
      </c>
      <c r="K49" s="173">
        <f t="shared" si="10"/>
        <v>-9222434</v>
      </c>
      <c r="L49" s="173">
        <f t="shared" si="10"/>
        <v>-38661310</v>
      </c>
      <c r="M49" s="173">
        <f t="shared" si="10"/>
        <v>43936013</v>
      </c>
      <c r="N49" s="173">
        <f t="shared" si="10"/>
        <v>-3947731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71479806</v>
      </c>
      <c r="X49" s="173">
        <f>IF(F25=F48,0,X25-X48)</f>
        <v>-10310876</v>
      </c>
      <c r="Y49" s="173">
        <f t="shared" si="10"/>
        <v>81790682</v>
      </c>
      <c r="Z49" s="174">
        <f>+IF(X49&lt;&gt;0,+(Y49/X49)*100,0)</f>
        <v>-793.2466843748291</v>
      </c>
      <c r="AA49" s="171">
        <f>+AA25-AA48</f>
        <v>12676000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55109265</v>
      </c>
      <c r="D5" s="155">
        <v>0</v>
      </c>
      <c r="E5" s="156">
        <v>65117000</v>
      </c>
      <c r="F5" s="60">
        <v>65117000</v>
      </c>
      <c r="G5" s="60">
        <v>35214217</v>
      </c>
      <c r="H5" s="60">
        <v>2321353</v>
      </c>
      <c r="I5" s="60">
        <v>5019191</v>
      </c>
      <c r="J5" s="60">
        <v>42554761</v>
      </c>
      <c r="K5" s="60">
        <v>2298384</v>
      </c>
      <c r="L5" s="60">
        <v>2279579</v>
      </c>
      <c r="M5" s="60">
        <v>2325092</v>
      </c>
      <c r="N5" s="60">
        <v>6903055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49457816</v>
      </c>
      <c r="X5" s="60">
        <v>33486322</v>
      </c>
      <c r="Y5" s="60">
        <v>15971494</v>
      </c>
      <c r="Z5" s="140">
        <v>47.7</v>
      </c>
      <c r="AA5" s="155">
        <v>65117000</v>
      </c>
    </row>
    <row r="6" spans="1:27" ht="12.75">
      <c r="A6" s="181" t="s">
        <v>102</v>
      </c>
      <c r="B6" s="182"/>
      <c r="C6" s="155">
        <v>622142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16323354</v>
      </c>
      <c r="D7" s="155">
        <v>0</v>
      </c>
      <c r="E7" s="156">
        <v>67868000</v>
      </c>
      <c r="F7" s="60">
        <v>67868000</v>
      </c>
      <c r="G7" s="60">
        <v>-946206</v>
      </c>
      <c r="H7" s="60">
        <v>2356224</v>
      </c>
      <c r="I7" s="60">
        <v>1518229</v>
      </c>
      <c r="J7" s="60">
        <v>2928247</v>
      </c>
      <c r="K7" s="60">
        <v>1411438</v>
      </c>
      <c r="L7" s="60">
        <v>1291100</v>
      </c>
      <c r="M7" s="60">
        <v>1353531</v>
      </c>
      <c r="N7" s="60">
        <v>4056069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6984316</v>
      </c>
      <c r="X7" s="60">
        <v>44293047</v>
      </c>
      <c r="Y7" s="60">
        <v>-37308731</v>
      </c>
      <c r="Z7" s="140">
        <v>-84.23</v>
      </c>
      <c r="AA7" s="155">
        <v>67868000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6876481</v>
      </c>
      <c r="D10" s="155">
        <v>0</v>
      </c>
      <c r="E10" s="156">
        <v>9210000</v>
      </c>
      <c r="F10" s="54">
        <v>9210000</v>
      </c>
      <c r="G10" s="54">
        <v>798721</v>
      </c>
      <c r="H10" s="54">
        <v>801559</v>
      </c>
      <c r="I10" s="54">
        <v>789185</v>
      </c>
      <c r="J10" s="54">
        <v>2389465</v>
      </c>
      <c r="K10" s="54">
        <v>804531</v>
      </c>
      <c r="L10" s="54">
        <v>804944</v>
      </c>
      <c r="M10" s="54">
        <v>804944</v>
      </c>
      <c r="N10" s="54">
        <v>2414419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4803884</v>
      </c>
      <c r="X10" s="54">
        <v>6294967</v>
      </c>
      <c r="Y10" s="54">
        <v>-1491083</v>
      </c>
      <c r="Z10" s="184">
        <v>-23.69</v>
      </c>
      <c r="AA10" s="130">
        <v>9210000</v>
      </c>
    </row>
    <row r="11" spans="1:27" ht="12.75">
      <c r="A11" s="183" t="s">
        <v>107</v>
      </c>
      <c r="B11" s="185"/>
      <c r="C11" s="155">
        <v>47976819</v>
      </c>
      <c r="D11" s="155">
        <v>0</v>
      </c>
      <c r="E11" s="156">
        <v>0</v>
      </c>
      <c r="F11" s="60">
        <v>0</v>
      </c>
      <c r="G11" s="60">
        <v>3447993</v>
      </c>
      <c r="H11" s="60">
        <v>3473825</v>
      </c>
      <c r="I11" s="60">
        <v>3364945</v>
      </c>
      <c r="J11" s="60">
        <v>10286763</v>
      </c>
      <c r="K11" s="60">
        <v>3077126</v>
      </c>
      <c r="L11" s="60">
        <v>3270593</v>
      </c>
      <c r="M11" s="60">
        <v>3435639</v>
      </c>
      <c r="N11" s="60">
        <v>9783358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20070121</v>
      </c>
      <c r="X11" s="60"/>
      <c r="Y11" s="60">
        <v>20070121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1444700</v>
      </c>
      <c r="D12" s="155">
        <v>0</v>
      </c>
      <c r="E12" s="156">
        <v>800000</v>
      </c>
      <c r="F12" s="60">
        <v>800000</v>
      </c>
      <c r="G12" s="60">
        <v>59384</v>
      </c>
      <c r="H12" s="60">
        <v>43526</v>
      </c>
      <c r="I12" s="60">
        <v>114334</v>
      </c>
      <c r="J12" s="60">
        <v>217244</v>
      </c>
      <c r="K12" s="60">
        <v>51743</v>
      </c>
      <c r="L12" s="60">
        <v>46010</v>
      </c>
      <c r="M12" s="60">
        <v>120445</v>
      </c>
      <c r="N12" s="60">
        <v>218198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435442</v>
      </c>
      <c r="X12" s="60">
        <v>277748</v>
      </c>
      <c r="Y12" s="60">
        <v>157694</v>
      </c>
      <c r="Z12" s="140">
        <v>56.78</v>
      </c>
      <c r="AA12" s="155">
        <v>800000</v>
      </c>
    </row>
    <row r="13" spans="1:27" ht="12.75">
      <c r="A13" s="181" t="s">
        <v>109</v>
      </c>
      <c r="B13" s="185"/>
      <c r="C13" s="155">
        <v>787257</v>
      </c>
      <c r="D13" s="155">
        <v>0</v>
      </c>
      <c r="E13" s="156">
        <v>1000000</v>
      </c>
      <c r="F13" s="60">
        <v>1000000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499998</v>
      </c>
      <c r="Y13" s="60">
        <v>-499998</v>
      </c>
      <c r="Z13" s="140">
        <v>-100</v>
      </c>
      <c r="AA13" s="155">
        <v>1000000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59952</v>
      </c>
      <c r="H14" s="60">
        <v>418443</v>
      </c>
      <c r="I14" s="60">
        <v>399393</v>
      </c>
      <c r="J14" s="60">
        <v>877788</v>
      </c>
      <c r="K14" s="60">
        <v>138576</v>
      </c>
      <c r="L14" s="60">
        <v>593259</v>
      </c>
      <c r="M14" s="60">
        <v>159211</v>
      </c>
      <c r="N14" s="60">
        <v>891046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1768834</v>
      </c>
      <c r="X14" s="60"/>
      <c r="Y14" s="60">
        <v>1768834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4991282</v>
      </c>
      <c r="D16" s="155">
        <v>0</v>
      </c>
      <c r="E16" s="156">
        <v>5500000</v>
      </c>
      <c r="F16" s="60">
        <v>5500000</v>
      </c>
      <c r="G16" s="60">
        <v>14441</v>
      </c>
      <c r="H16" s="60">
        <v>28019</v>
      </c>
      <c r="I16" s="60">
        <v>84946</v>
      </c>
      <c r="J16" s="60">
        <v>127406</v>
      </c>
      <c r="K16" s="60">
        <v>88095</v>
      </c>
      <c r="L16" s="60">
        <v>101641</v>
      </c>
      <c r="M16" s="60">
        <v>67980</v>
      </c>
      <c r="N16" s="60">
        <v>257716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385122</v>
      </c>
      <c r="X16" s="60">
        <v>2250000</v>
      </c>
      <c r="Y16" s="60">
        <v>-1864878</v>
      </c>
      <c r="Z16" s="140">
        <v>-82.88</v>
      </c>
      <c r="AA16" s="155">
        <v>5500000</v>
      </c>
    </row>
    <row r="17" spans="1:27" ht="12.75">
      <c r="A17" s="181" t="s">
        <v>113</v>
      </c>
      <c r="B17" s="185"/>
      <c r="C17" s="155">
        <v>2725797</v>
      </c>
      <c r="D17" s="155">
        <v>0</v>
      </c>
      <c r="E17" s="156">
        <v>3900000</v>
      </c>
      <c r="F17" s="60">
        <v>3900000</v>
      </c>
      <c r="G17" s="60">
        <v>5013</v>
      </c>
      <c r="H17" s="60">
        <v>5031</v>
      </c>
      <c r="I17" s="60">
        <v>25680</v>
      </c>
      <c r="J17" s="60">
        <v>35724</v>
      </c>
      <c r="K17" s="60">
        <v>1343</v>
      </c>
      <c r="L17" s="60">
        <v>4638</v>
      </c>
      <c r="M17" s="60">
        <v>3575</v>
      </c>
      <c r="N17" s="60">
        <v>9556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45280</v>
      </c>
      <c r="X17" s="60">
        <v>1583333</v>
      </c>
      <c r="Y17" s="60">
        <v>-1538053</v>
      </c>
      <c r="Z17" s="140">
        <v>-97.14</v>
      </c>
      <c r="AA17" s="155">
        <v>3900000</v>
      </c>
    </row>
    <row r="18" spans="1:27" ht="12.75">
      <c r="A18" s="183" t="s">
        <v>114</v>
      </c>
      <c r="B18" s="182"/>
      <c r="C18" s="155">
        <v>2337027</v>
      </c>
      <c r="D18" s="155">
        <v>0</v>
      </c>
      <c r="E18" s="156">
        <v>0</v>
      </c>
      <c r="F18" s="60">
        <v>0</v>
      </c>
      <c r="G18" s="60">
        <v>175237</v>
      </c>
      <c r="H18" s="60">
        <v>297184</v>
      </c>
      <c r="I18" s="60">
        <v>187610</v>
      </c>
      <c r="J18" s="60">
        <v>660031</v>
      </c>
      <c r="K18" s="60">
        <v>233250</v>
      </c>
      <c r="L18" s="60">
        <v>196517</v>
      </c>
      <c r="M18" s="60">
        <v>189640</v>
      </c>
      <c r="N18" s="60">
        <v>619407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1279438</v>
      </c>
      <c r="X18" s="60"/>
      <c r="Y18" s="60">
        <v>1279438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196193075</v>
      </c>
      <c r="D19" s="155">
        <v>0</v>
      </c>
      <c r="E19" s="156">
        <v>151514000</v>
      </c>
      <c r="F19" s="60">
        <v>151514000</v>
      </c>
      <c r="G19" s="60">
        <v>59888586</v>
      </c>
      <c r="H19" s="60">
        <v>-8560</v>
      </c>
      <c r="I19" s="60">
        <v>0</v>
      </c>
      <c r="J19" s="60">
        <v>59880026</v>
      </c>
      <c r="K19" s="60">
        <v>0</v>
      </c>
      <c r="L19" s="60">
        <v>0</v>
      </c>
      <c r="M19" s="60">
        <v>47910000</v>
      </c>
      <c r="N19" s="60">
        <v>47910000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107790026</v>
      </c>
      <c r="X19" s="60">
        <v>104483927</v>
      </c>
      <c r="Y19" s="60">
        <v>3306099</v>
      </c>
      <c r="Z19" s="140">
        <v>3.16</v>
      </c>
      <c r="AA19" s="155">
        <v>151514000</v>
      </c>
    </row>
    <row r="20" spans="1:27" ht="12.75">
      <c r="A20" s="181" t="s">
        <v>35</v>
      </c>
      <c r="B20" s="185"/>
      <c r="C20" s="155">
        <v>22635837</v>
      </c>
      <c r="D20" s="155">
        <v>0</v>
      </c>
      <c r="E20" s="156">
        <v>1492000</v>
      </c>
      <c r="F20" s="54">
        <v>1492000</v>
      </c>
      <c r="G20" s="54">
        <v>58322</v>
      </c>
      <c r="H20" s="54">
        <v>47800</v>
      </c>
      <c r="I20" s="54">
        <v>64130</v>
      </c>
      <c r="J20" s="54">
        <v>170252</v>
      </c>
      <c r="K20" s="54">
        <v>44973</v>
      </c>
      <c r="L20" s="54">
        <v>45663</v>
      </c>
      <c r="M20" s="54">
        <v>44070</v>
      </c>
      <c r="N20" s="54">
        <v>134706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304958</v>
      </c>
      <c r="X20" s="54">
        <v>1405548</v>
      </c>
      <c r="Y20" s="54">
        <v>-1100590</v>
      </c>
      <c r="Z20" s="184">
        <v>-78.3</v>
      </c>
      <c r="AA20" s="130">
        <v>1492000</v>
      </c>
    </row>
    <row r="21" spans="1:27" ht="12.75">
      <c r="A21" s="181" t="s">
        <v>115</v>
      </c>
      <c r="B21" s="185"/>
      <c r="C21" s="155">
        <v>432875</v>
      </c>
      <c r="D21" s="155">
        <v>0</v>
      </c>
      <c r="E21" s="156">
        <v>800000</v>
      </c>
      <c r="F21" s="60">
        <v>800000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450000</v>
      </c>
      <c r="Y21" s="60">
        <v>-450000</v>
      </c>
      <c r="Z21" s="140">
        <v>-100</v>
      </c>
      <c r="AA21" s="155">
        <v>800000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358455911</v>
      </c>
      <c r="D22" s="188">
        <f>SUM(D5:D21)</f>
        <v>0</v>
      </c>
      <c r="E22" s="189">
        <f t="shared" si="0"/>
        <v>307201000</v>
      </c>
      <c r="F22" s="190">
        <f t="shared" si="0"/>
        <v>307201000</v>
      </c>
      <c r="G22" s="190">
        <f t="shared" si="0"/>
        <v>98775660</v>
      </c>
      <c r="H22" s="190">
        <f t="shared" si="0"/>
        <v>9784404</v>
      </c>
      <c r="I22" s="190">
        <f t="shared" si="0"/>
        <v>11567643</v>
      </c>
      <c r="J22" s="190">
        <f t="shared" si="0"/>
        <v>120127707</v>
      </c>
      <c r="K22" s="190">
        <f t="shared" si="0"/>
        <v>8149459</v>
      </c>
      <c r="L22" s="190">
        <f t="shared" si="0"/>
        <v>8633944</v>
      </c>
      <c r="M22" s="190">
        <f t="shared" si="0"/>
        <v>56414127</v>
      </c>
      <c r="N22" s="190">
        <f t="shared" si="0"/>
        <v>73197530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193325237</v>
      </c>
      <c r="X22" s="190">
        <f t="shared" si="0"/>
        <v>195024890</v>
      </c>
      <c r="Y22" s="190">
        <f t="shared" si="0"/>
        <v>-1699653</v>
      </c>
      <c r="Z22" s="191">
        <f>+IF(X22&lt;&gt;0,+(Y22/X22)*100,0)</f>
        <v>-0.8715056831976677</v>
      </c>
      <c r="AA22" s="188">
        <f>SUM(AA5:AA21)</f>
        <v>307201000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130441504</v>
      </c>
      <c r="D25" s="155">
        <v>0</v>
      </c>
      <c r="E25" s="156">
        <v>121111000</v>
      </c>
      <c r="F25" s="60">
        <v>121111000</v>
      </c>
      <c r="G25" s="60">
        <v>9872525</v>
      </c>
      <c r="H25" s="60">
        <v>10520988</v>
      </c>
      <c r="I25" s="60">
        <v>10863122</v>
      </c>
      <c r="J25" s="60">
        <v>31256635</v>
      </c>
      <c r="K25" s="60">
        <v>11173535</v>
      </c>
      <c r="L25" s="60">
        <v>10960431</v>
      </c>
      <c r="M25" s="60">
        <v>10960462</v>
      </c>
      <c r="N25" s="60">
        <v>33094428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64351063</v>
      </c>
      <c r="X25" s="60">
        <v>60555612</v>
      </c>
      <c r="Y25" s="60">
        <v>3795451</v>
      </c>
      <c r="Z25" s="140">
        <v>6.27</v>
      </c>
      <c r="AA25" s="155">
        <v>121111000</v>
      </c>
    </row>
    <row r="26" spans="1:27" ht="12.75">
      <c r="A26" s="183" t="s">
        <v>38</v>
      </c>
      <c r="B26" s="182"/>
      <c r="C26" s="155">
        <v>16027016</v>
      </c>
      <c r="D26" s="155">
        <v>0</v>
      </c>
      <c r="E26" s="156">
        <v>16000000</v>
      </c>
      <c r="F26" s="60">
        <v>16000000</v>
      </c>
      <c r="G26" s="60">
        <v>1317254</v>
      </c>
      <c r="H26" s="60">
        <v>0</v>
      </c>
      <c r="I26" s="60">
        <v>1365150</v>
      </c>
      <c r="J26" s="60">
        <v>2682404</v>
      </c>
      <c r="K26" s="60">
        <v>1382643</v>
      </c>
      <c r="L26" s="60">
        <v>1332158</v>
      </c>
      <c r="M26" s="60">
        <v>1332158</v>
      </c>
      <c r="N26" s="60">
        <v>4046959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6729363</v>
      </c>
      <c r="X26" s="60">
        <v>7999998</v>
      </c>
      <c r="Y26" s="60">
        <v>-1270635</v>
      </c>
      <c r="Z26" s="140">
        <v>-15.88</v>
      </c>
      <c r="AA26" s="155">
        <v>16000000</v>
      </c>
    </row>
    <row r="27" spans="1:27" ht="12.75">
      <c r="A27" s="183" t="s">
        <v>118</v>
      </c>
      <c r="B27" s="182"/>
      <c r="C27" s="155">
        <v>30124641</v>
      </c>
      <c r="D27" s="155">
        <v>0</v>
      </c>
      <c r="E27" s="156">
        <v>5000000</v>
      </c>
      <c r="F27" s="60">
        <v>5000000</v>
      </c>
      <c r="G27" s="60">
        <v>9362</v>
      </c>
      <c r="H27" s="60">
        <v>-46718</v>
      </c>
      <c r="I27" s="60">
        <v>1941</v>
      </c>
      <c r="J27" s="60">
        <v>-35415</v>
      </c>
      <c r="K27" s="60">
        <v>2375</v>
      </c>
      <c r="L27" s="60">
        <v>495</v>
      </c>
      <c r="M27" s="60">
        <v>0</v>
      </c>
      <c r="N27" s="60">
        <v>2870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-32545</v>
      </c>
      <c r="X27" s="60">
        <v>2500000</v>
      </c>
      <c r="Y27" s="60">
        <v>-2532545</v>
      </c>
      <c r="Z27" s="140">
        <v>-101.3</v>
      </c>
      <c r="AA27" s="155">
        <v>5000000</v>
      </c>
    </row>
    <row r="28" spans="1:27" ht="12.75">
      <c r="A28" s="183" t="s">
        <v>39</v>
      </c>
      <c r="B28" s="182"/>
      <c r="C28" s="155">
        <v>41729804</v>
      </c>
      <c r="D28" s="155">
        <v>0</v>
      </c>
      <c r="E28" s="156">
        <v>51500000</v>
      </c>
      <c r="F28" s="60">
        <v>51500000</v>
      </c>
      <c r="G28" s="60">
        <v>0</v>
      </c>
      <c r="H28" s="60">
        <v>0</v>
      </c>
      <c r="I28" s="60">
        <v>0</v>
      </c>
      <c r="J28" s="60">
        <v>0</v>
      </c>
      <c r="K28" s="60">
        <v>1794</v>
      </c>
      <c r="L28" s="60">
        <v>341</v>
      </c>
      <c r="M28" s="60">
        <v>0</v>
      </c>
      <c r="N28" s="60">
        <v>2135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2135</v>
      </c>
      <c r="X28" s="60">
        <v>25750002</v>
      </c>
      <c r="Y28" s="60">
        <v>-25747867</v>
      </c>
      <c r="Z28" s="140">
        <v>-99.99</v>
      </c>
      <c r="AA28" s="155">
        <v>51500000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58053</v>
      </c>
      <c r="H29" s="60">
        <v>720986</v>
      </c>
      <c r="I29" s="60">
        <v>135920</v>
      </c>
      <c r="J29" s="60">
        <v>914959</v>
      </c>
      <c r="K29" s="60">
        <v>53934</v>
      </c>
      <c r="L29" s="60">
        <v>1892599</v>
      </c>
      <c r="M29" s="60">
        <v>53271</v>
      </c>
      <c r="N29" s="60">
        <v>1999804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2914763</v>
      </c>
      <c r="X29" s="60"/>
      <c r="Y29" s="60">
        <v>2914763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65507212</v>
      </c>
      <c r="D30" s="155">
        <v>0</v>
      </c>
      <c r="E30" s="156">
        <v>49200000</v>
      </c>
      <c r="F30" s="60">
        <v>49200000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31540119</v>
      </c>
      <c r="M30" s="60">
        <v>0</v>
      </c>
      <c r="N30" s="60">
        <v>31540119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31540119</v>
      </c>
      <c r="X30" s="60">
        <v>24600000</v>
      </c>
      <c r="Y30" s="60">
        <v>6940119</v>
      </c>
      <c r="Z30" s="140">
        <v>28.21</v>
      </c>
      <c r="AA30" s="155">
        <v>49200000</v>
      </c>
    </row>
    <row r="31" spans="1:27" ht="12.75">
      <c r="A31" s="183" t="s">
        <v>120</v>
      </c>
      <c r="B31" s="182"/>
      <c r="C31" s="155">
        <v>31857</v>
      </c>
      <c r="D31" s="155">
        <v>0</v>
      </c>
      <c r="E31" s="156">
        <v>5548000</v>
      </c>
      <c r="F31" s="60">
        <v>5548000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2774136</v>
      </c>
      <c r="Y31" s="60">
        <v>-2774136</v>
      </c>
      <c r="Z31" s="140">
        <v>-100</v>
      </c>
      <c r="AA31" s="155">
        <v>5548000</v>
      </c>
    </row>
    <row r="32" spans="1:27" ht="12.75">
      <c r="A32" s="183" t="s">
        <v>121</v>
      </c>
      <c r="B32" s="182"/>
      <c r="C32" s="155">
        <v>59340775</v>
      </c>
      <c r="D32" s="155">
        <v>0</v>
      </c>
      <c r="E32" s="156">
        <v>66251000</v>
      </c>
      <c r="F32" s="60">
        <v>66251000</v>
      </c>
      <c r="G32" s="60">
        <v>3649071</v>
      </c>
      <c r="H32" s="60">
        <v>7037168</v>
      </c>
      <c r="I32" s="60">
        <v>2218854</v>
      </c>
      <c r="J32" s="60">
        <v>12905093</v>
      </c>
      <c r="K32" s="60">
        <v>4304370</v>
      </c>
      <c r="L32" s="60">
        <v>1212626</v>
      </c>
      <c r="M32" s="60">
        <v>5858848</v>
      </c>
      <c r="N32" s="60">
        <v>11375844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24280937</v>
      </c>
      <c r="X32" s="60">
        <v>32500482</v>
      </c>
      <c r="Y32" s="60">
        <v>-8219545</v>
      </c>
      <c r="Z32" s="140">
        <v>-25.29</v>
      </c>
      <c r="AA32" s="155">
        <v>66251000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140000</v>
      </c>
      <c r="I33" s="60">
        <v>0</v>
      </c>
      <c r="J33" s="60">
        <v>140000</v>
      </c>
      <c r="K33" s="60">
        <v>0</v>
      </c>
      <c r="L33" s="60">
        <v>0</v>
      </c>
      <c r="M33" s="60">
        <v>45000</v>
      </c>
      <c r="N33" s="60">
        <v>45000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185000</v>
      </c>
      <c r="X33" s="60"/>
      <c r="Y33" s="60">
        <v>185000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36109017</v>
      </c>
      <c r="D34" s="155">
        <v>0</v>
      </c>
      <c r="E34" s="156">
        <v>28250000</v>
      </c>
      <c r="F34" s="60">
        <v>28250000</v>
      </c>
      <c r="G34" s="60">
        <v>618250</v>
      </c>
      <c r="H34" s="60">
        <v>2027702</v>
      </c>
      <c r="I34" s="60">
        <v>2007998</v>
      </c>
      <c r="J34" s="60">
        <v>4653950</v>
      </c>
      <c r="K34" s="60">
        <v>1806669</v>
      </c>
      <c r="L34" s="60">
        <v>522805</v>
      </c>
      <c r="M34" s="60">
        <v>3331754</v>
      </c>
      <c r="N34" s="60">
        <v>5661228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10315178</v>
      </c>
      <c r="X34" s="60">
        <v>14000161</v>
      </c>
      <c r="Y34" s="60">
        <v>-3684983</v>
      </c>
      <c r="Z34" s="140">
        <v>-26.32</v>
      </c>
      <c r="AA34" s="155">
        <v>28250000</v>
      </c>
    </row>
    <row r="35" spans="1:27" ht="12.75">
      <c r="A35" s="181" t="s">
        <v>122</v>
      </c>
      <c r="B35" s="185"/>
      <c r="C35" s="155">
        <v>217123</v>
      </c>
      <c r="D35" s="155">
        <v>0</v>
      </c>
      <c r="E35" s="156">
        <v>0</v>
      </c>
      <c r="F35" s="60">
        <v>0</v>
      </c>
      <c r="G35" s="60">
        <v>0</v>
      </c>
      <c r="H35" s="60">
        <v>-11304</v>
      </c>
      <c r="I35" s="60">
        <v>0</v>
      </c>
      <c r="J35" s="60">
        <v>-11304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-11304</v>
      </c>
      <c r="X35" s="60"/>
      <c r="Y35" s="60">
        <v>-11304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379528949</v>
      </c>
      <c r="D36" s="188">
        <f>SUM(D25:D35)</f>
        <v>0</v>
      </c>
      <c r="E36" s="189">
        <f t="shared" si="1"/>
        <v>342860000</v>
      </c>
      <c r="F36" s="190">
        <f t="shared" si="1"/>
        <v>342860000</v>
      </c>
      <c r="G36" s="190">
        <f t="shared" si="1"/>
        <v>15524515</v>
      </c>
      <c r="H36" s="190">
        <f t="shared" si="1"/>
        <v>20388822</v>
      </c>
      <c r="I36" s="190">
        <f t="shared" si="1"/>
        <v>16592985</v>
      </c>
      <c r="J36" s="190">
        <f t="shared" si="1"/>
        <v>52506322</v>
      </c>
      <c r="K36" s="190">
        <f t="shared" si="1"/>
        <v>18725320</v>
      </c>
      <c r="L36" s="190">
        <f t="shared" si="1"/>
        <v>47461574</v>
      </c>
      <c r="M36" s="190">
        <f t="shared" si="1"/>
        <v>21581493</v>
      </c>
      <c r="N36" s="190">
        <f t="shared" si="1"/>
        <v>87768387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140274709</v>
      </c>
      <c r="X36" s="190">
        <f t="shared" si="1"/>
        <v>170680391</v>
      </c>
      <c r="Y36" s="190">
        <f t="shared" si="1"/>
        <v>-30405682</v>
      </c>
      <c r="Z36" s="191">
        <f>+IF(X36&lt;&gt;0,+(Y36/X36)*100,0)</f>
        <v>-17.814396734068882</v>
      </c>
      <c r="AA36" s="188">
        <f>SUM(AA25:AA35)</f>
        <v>342860000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-21073038</v>
      </c>
      <c r="D38" s="199">
        <f>+D22-D36</f>
        <v>0</v>
      </c>
      <c r="E38" s="200">
        <f t="shared" si="2"/>
        <v>-35659000</v>
      </c>
      <c r="F38" s="106">
        <f t="shared" si="2"/>
        <v>-35659000</v>
      </c>
      <c r="G38" s="106">
        <f t="shared" si="2"/>
        <v>83251145</v>
      </c>
      <c r="H38" s="106">
        <f t="shared" si="2"/>
        <v>-10604418</v>
      </c>
      <c r="I38" s="106">
        <f t="shared" si="2"/>
        <v>-5025342</v>
      </c>
      <c r="J38" s="106">
        <f t="shared" si="2"/>
        <v>67621385</v>
      </c>
      <c r="K38" s="106">
        <f t="shared" si="2"/>
        <v>-10575861</v>
      </c>
      <c r="L38" s="106">
        <f t="shared" si="2"/>
        <v>-38827630</v>
      </c>
      <c r="M38" s="106">
        <f t="shared" si="2"/>
        <v>34832634</v>
      </c>
      <c r="N38" s="106">
        <f t="shared" si="2"/>
        <v>-14570857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53050528</v>
      </c>
      <c r="X38" s="106">
        <f>IF(F22=F36,0,X22-X36)</f>
        <v>24344499</v>
      </c>
      <c r="Y38" s="106">
        <f t="shared" si="2"/>
        <v>28706029</v>
      </c>
      <c r="Z38" s="201">
        <f>+IF(X38&lt;&gt;0,+(Y38/X38)*100,0)</f>
        <v>117.91587495803466</v>
      </c>
      <c r="AA38" s="199">
        <f>+AA22-AA36</f>
        <v>-35659000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48335000</v>
      </c>
      <c r="F39" s="60">
        <v>48335000</v>
      </c>
      <c r="G39" s="60">
        <v>5045462</v>
      </c>
      <c r="H39" s="60">
        <v>0</v>
      </c>
      <c r="I39" s="60">
        <v>0</v>
      </c>
      <c r="J39" s="60">
        <v>5045462</v>
      </c>
      <c r="K39" s="60">
        <v>0</v>
      </c>
      <c r="L39" s="60">
        <v>83160</v>
      </c>
      <c r="M39" s="60">
        <v>8401815</v>
      </c>
      <c r="N39" s="60">
        <v>8484975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13530437</v>
      </c>
      <c r="X39" s="60">
        <v>37000000</v>
      </c>
      <c r="Y39" s="60">
        <v>-23469563</v>
      </c>
      <c r="Z39" s="140">
        <v>-63.43</v>
      </c>
      <c r="AA39" s="155">
        <v>48335000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190575</v>
      </c>
      <c r="H41" s="202">
        <v>1239155</v>
      </c>
      <c r="I41" s="202">
        <v>1330960</v>
      </c>
      <c r="J41" s="60">
        <v>2760690</v>
      </c>
      <c r="K41" s="202">
        <v>1353427</v>
      </c>
      <c r="L41" s="202">
        <v>83160</v>
      </c>
      <c r="M41" s="60">
        <v>701564</v>
      </c>
      <c r="N41" s="202">
        <v>2138151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4898841</v>
      </c>
      <c r="X41" s="60"/>
      <c r="Y41" s="202">
        <v>4898841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-21073038</v>
      </c>
      <c r="D42" s="206">
        <f>SUM(D38:D41)</f>
        <v>0</v>
      </c>
      <c r="E42" s="207">
        <f t="shared" si="3"/>
        <v>12676000</v>
      </c>
      <c r="F42" s="88">
        <f t="shared" si="3"/>
        <v>12676000</v>
      </c>
      <c r="G42" s="88">
        <f t="shared" si="3"/>
        <v>88487182</v>
      </c>
      <c r="H42" s="88">
        <f t="shared" si="3"/>
        <v>-9365263</v>
      </c>
      <c r="I42" s="88">
        <f t="shared" si="3"/>
        <v>-3694382</v>
      </c>
      <c r="J42" s="88">
        <f t="shared" si="3"/>
        <v>75427537</v>
      </c>
      <c r="K42" s="88">
        <f t="shared" si="3"/>
        <v>-9222434</v>
      </c>
      <c r="L42" s="88">
        <f t="shared" si="3"/>
        <v>-38661310</v>
      </c>
      <c r="M42" s="88">
        <f t="shared" si="3"/>
        <v>43936013</v>
      </c>
      <c r="N42" s="88">
        <f t="shared" si="3"/>
        <v>-3947731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71479806</v>
      </c>
      <c r="X42" s="88">
        <f t="shared" si="3"/>
        <v>61344499</v>
      </c>
      <c r="Y42" s="88">
        <f t="shared" si="3"/>
        <v>10135307</v>
      </c>
      <c r="Z42" s="208">
        <f>+IF(X42&lt;&gt;0,+(Y42/X42)*100,0)</f>
        <v>16.521949262312827</v>
      </c>
      <c r="AA42" s="206">
        <f>SUM(AA38:AA41)</f>
        <v>12676000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-21073038</v>
      </c>
      <c r="D44" s="210">
        <f>+D42-D43</f>
        <v>0</v>
      </c>
      <c r="E44" s="211">
        <f t="shared" si="4"/>
        <v>12676000</v>
      </c>
      <c r="F44" s="77">
        <f t="shared" si="4"/>
        <v>12676000</v>
      </c>
      <c r="G44" s="77">
        <f t="shared" si="4"/>
        <v>88487182</v>
      </c>
      <c r="H44" s="77">
        <f t="shared" si="4"/>
        <v>-9365263</v>
      </c>
      <c r="I44" s="77">
        <f t="shared" si="4"/>
        <v>-3694382</v>
      </c>
      <c r="J44" s="77">
        <f t="shared" si="4"/>
        <v>75427537</v>
      </c>
      <c r="K44" s="77">
        <f t="shared" si="4"/>
        <v>-9222434</v>
      </c>
      <c r="L44" s="77">
        <f t="shared" si="4"/>
        <v>-38661310</v>
      </c>
      <c r="M44" s="77">
        <f t="shared" si="4"/>
        <v>43936013</v>
      </c>
      <c r="N44" s="77">
        <f t="shared" si="4"/>
        <v>-3947731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71479806</v>
      </c>
      <c r="X44" s="77">
        <f t="shared" si="4"/>
        <v>61344499</v>
      </c>
      <c r="Y44" s="77">
        <f t="shared" si="4"/>
        <v>10135307</v>
      </c>
      <c r="Z44" s="212">
        <f>+IF(X44&lt;&gt;0,+(Y44/X44)*100,0)</f>
        <v>16.521949262312827</v>
      </c>
      <c r="AA44" s="210">
        <f>+AA42-AA43</f>
        <v>12676000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-21073038</v>
      </c>
      <c r="D46" s="206">
        <f>SUM(D44:D45)</f>
        <v>0</v>
      </c>
      <c r="E46" s="207">
        <f t="shared" si="5"/>
        <v>12676000</v>
      </c>
      <c r="F46" s="88">
        <f t="shared" si="5"/>
        <v>12676000</v>
      </c>
      <c r="G46" s="88">
        <f t="shared" si="5"/>
        <v>88487182</v>
      </c>
      <c r="H46" s="88">
        <f t="shared" si="5"/>
        <v>-9365263</v>
      </c>
      <c r="I46" s="88">
        <f t="shared" si="5"/>
        <v>-3694382</v>
      </c>
      <c r="J46" s="88">
        <f t="shared" si="5"/>
        <v>75427537</v>
      </c>
      <c r="K46" s="88">
        <f t="shared" si="5"/>
        <v>-9222434</v>
      </c>
      <c r="L46" s="88">
        <f t="shared" si="5"/>
        <v>-38661310</v>
      </c>
      <c r="M46" s="88">
        <f t="shared" si="5"/>
        <v>43936013</v>
      </c>
      <c r="N46" s="88">
        <f t="shared" si="5"/>
        <v>-3947731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71479806</v>
      </c>
      <c r="X46" s="88">
        <f t="shared" si="5"/>
        <v>61344499</v>
      </c>
      <c r="Y46" s="88">
        <f t="shared" si="5"/>
        <v>10135307</v>
      </c>
      <c r="Z46" s="208">
        <f>+IF(X46&lt;&gt;0,+(Y46/X46)*100,0)</f>
        <v>16.521949262312827</v>
      </c>
      <c r="AA46" s="206">
        <f>SUM(AA44:AA45)</f>
        <v>12676000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-21073038</v>
      </c>
      <c r="D48" s="217">
        <f>SUM(D46:D47)</f>
        <v>0</v>
      </c>
      <c r="E48" s="218">
        <f t="shared" si="6"/>
        <v>12676000</v>
      </c>
      <c r="F48" s="219">
        <f t="shared" si="6"/>
        <v>12676000</v>
      </c>
      <c r="G48" s="219">
        <f t="shared" si="6"/>
        <v>88487182</v>
      </c>
      <c r="H48" s="220">
        <f t="shared" si="6"/>
        <v>-9365263</v>
      </c>
      <c r="I48" s="220">
        <f t="shared" si="6"/>
        <v>-3694382</v>
      </c>
      <c r="J48" s="220">
        <f t="shared" si="6"/>
        <v>75427537</v>
      </c>
      <c r="K48" s="220">
        <f t="shared" si="6"/>
        <v>-9222434</v>
      </c>
      <c r="L48" s="220">
        <f t="shared" si="6"/>
        <v>-38661310</v>
      </c>
      <c r="M48" s="219">
        <f t="shared" si="6"/>
        <v>43936013</v>
      </c>
      <c r="N48" s="219">
        <f t="shared" si="6"/>
        <v>-3947731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71479806</v>
      </c>
      <c r="X48" s="220">
        <f t="shared" si="6"/>
        <v>61344499</v>
      </c>
      <c r="Y48" s="220">
        <f t="shared" si="6"/>
        <v>10135307</v>
      </c>
      <c r="Z48" s="221">
        <f>+IF(X48&lt;&gt;0,+(Y48/X48)*100,0)</f>
        <v>16.521949262312827</v>
      </c>
      <c r="AA48" s="222">
        <f>SUM(AA46:AA47)</f>
        <v>12676000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6506937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5278489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1228448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13414007</v>
      </c>
      <c r="D9" s="153">
        <f>SUM(D10:D14)</f>
        <v>0</v>
      </c>
      <c r="E9" s="154">
        <f t="shared" si="1"/>
        <v>4884974</v>
      </c>
      <c r="F9" s="100">
        <f t="shared" si="1"/>
        <v>4884974</v>
      </c>
      <c r="G9" s="100">
        <f t="shared" si="1"/>
        <v>1899929</v>
      </c>
      <c r="H9" s="100">
        <f t="shared" si="1"/>
        <v>1746643</v>
      </c>
      <c r="I9" s="100">
        <f t="shared" si="1"/>
        <v>0</v>
      </c>
      <c r="J9" s="100">
        <f t="shared" si="1"/>
        <v>3646572</v>
      </c>
      <c r="K9" s="100">
        <f t="shared" si="1"/>
        <v>1899929</v>
      </c>
      <c r="L9" s="100">
        <f t="shared" si="1"/>
        <v>1899929</v>
      </c>
      <c r="M9" s="100">
        <f t="shared" si="1"/>
        <v>1899929</v>
      </c>
      <c r="N9" s="100">
        <f t="shared" si="1"/>
        <v>5699787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9346359</v>
      </c>
      <c r="X9" s="100">
        <f t="shared" si="1"/>
        <v>1778829</v>
      </c>
      <c r="Y9" s="100">
        <f t="shared" si="1"/>
        <v>7567530</v>
      </c>
      <c r="Z9" s="137">
        <f>+IF(X9&lt;&gt;0,+(Y9/X9)*100,0)</f>
        <v>425.4220051505794</v>
      </c>
      <c r="AA9" s="102">
        <f>SUM(AA10:AA14)</f>
        <v>4884974</v>
      </c>
    </row>
    <row r="10" spans="1:27" ht="12.75">
      <c r="A10" s="138" t="s">
        <v>79</v>
      </c>
      <c r="B10" s="136"/>
      <c r="C10" s="155">
        <v>13414007</v>
      </c>
      <c r="D10" s="155"/>
      <c r="E10" s="156">
        <v>4884974</v>
      </c>
      <c r="F10" s="60">
        <v>4884974</v>
      </c>
      <c r="G10" s="60">
        <v>1641990</v>
      </c>
      <c r="H10" s="60">
        <v>1746643</v>
      </c>
      <c r="I10" s="60"/>
      <c r="J10" s="60">
        <v>3388633</v>
      </c>
      <c r="K10" s="60">
        <v>1641990</v>
      </c>
      <c r="L10" s="60">
        <v>1641990</v>
      </c>
      <c r="M10" s="60">
        <v>1641990</v>
      </c>
      <c r="N10" s="60">
        <v>4925970</v>
      </c>
      <c r="O10" s="60"/>
      <c r="P10" s="60"/>
      <c r="Q10" s="60"/>
      <c r="R10" s="60"/>
      <c r="S10" s="60"/>
      <c r="T10" s="60"/>
      <c r="U10" s="60"/>
      <c r="V10" s="60"/>
      <c r="W10" s="60">
        <v>8314603</v>
      </c>
      <c r="X10" s="60">
        <v>1778829</v>
      </c>
      <c r="Y10" s="60">
        <v>6535774</v>
      </c>
      <c r="Z10" s="140">
        <v>367.42</v>
      </c>
      <c r="AA10" s="62">
        <v>4884974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>
        <v>257939</v>
      </c>
      <c r="H12" s="60"/>
      <c r="I12" s="60"/>
      <c r="J12" s="60">
        <v>257939</v>
      </c>
      <c r="K12" s="60">
        <v>257939</v>
      </c>
      <c r="L12" s="60">
        <v>257939</v>
      </c>
      <c r="M12" s="60">
        <v>257939</v>
      </c>
      <c r="N12" s="60">
        <v>773817</v>
      </c>
      <c r="O12" s="60"/>
      <c r="P12" s="60"/>
      <c r="Q12" s="60"/>
      <c r="R12" s="60"/>
      <c r="S12" s="60"/>
      <c r="T12" s="60"/>
      <c r="U12" s="60"/>
      <c r="V12" s="60"/>
      <c r="W12" s="60">
        <v>1031756</v>
      </c>
      <c r="X12" s="60"/>
      <c r="Y12" s="60">
        <v>1031756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17694370</v>
      </c>
      <c r="D15" s="153">
        <f>SUM(D16:D18)</f>
        <v>0</v>
      </c>
      <c r="E15" s="154">
        <f t="shared" si="2"/>
        <v>25450026</v>
      </c>
      <c r="F15" s="100">
        <f t="shared" si="2"/>
        <v>25450026</v>
      </c>
      <c r="G15" s="100">
        <f t="shared" si="2"/>
        <v>1995459</v>
      </c>
      <c r="H15" s="100">
        <f t="shared" si="2"/>
        <v>3335909</v>
      </c>
      <c r="I15" s="100">
        <f t="shared" si="2"/>
        <v>0</v>
      </c>
      <c r="J15" s="100">
        <f t="shared" si="2"/>
        <v>5331368</v>
      </c>
      <c r="K15" s="100">
        <f t="shared" si="2"/>
        <v>1995459</v>
      </c>
      <c r="L15" s="100">
        <f t="shared" si="2"/>
        <v>1995459</v>
      </c>
      <c r="M15" s="100">
        <f t="shared" si="2"/>
        <v>1995459</v>
      </c>
      <c r="N15" s="100">
        <f t="shared" si="2"/>
        <v>5986377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11317745</v>
      </c>
      <c r="X15" s="100">
        <f t="shared" si="2"/>
        <v>18242583</v>
      </c>
      <c r="Y15" s="100">
        <f t="shared" si="2"/>
        <v>-6924838</v>
      </c>
      <c r="Z15" s="137">
        <f>+IF(X15&lt;&gt;0,+(Y15/X15)*100,0)</f>
        <v>-37.95974506461064</v>
      </c>
      <c r="AA15" s="102">
        <f>SUM(AA16:AA18)</f>
        <v>25450026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17694370</v>
      </c>
      <c r="D17" s="155"/>
      <c r="E17" s="156">
        <v>25450026</v>
      </c>
      <c r="F17" s="60">
        <v>25450026</v>
      </c>
      <c r="G17" s="60">
        <v>1995459</v>
      </c>
      <c r="H17" s="60">
        <v>3335909</v>
      </c>
      <c r="I17" s="60"/>
      <c r="J17" s="60">
        <v>5331368</v>
      </c>
      <c r="K17" s="60">
        <v>1995459</v>
      </c>
      <c r="L17" s="60">
        <v>1995459</v>
      </c>
      <c r="M17" s="60">
        <v>1995459</v>
      </c>
      <c r="N17" s="60">
        <v>5986377</v>
      </c>
      <c r="O17" s="60"/>
      <c r="P17" s="60"/>
      <c r="Q17" s="60"/>
      <c r="R17" s="60"/>
      <c r="S17" s="60"/>
      <c r="T17" s="60"/>
      <c r="U17" s="60"/>
      <c r="V17" s="60"/>
      <c r="W17" s="60">
        <v>11317745</v>
      </c>
      <c r="X17" s="60">
        <v>18242583</v>
      </c>
      <c r="Y17" s="60">
        <v>-6924838</v>
      </c>
      <c r="Z17" s="140">
        <v>-37.96</v>
      </c>
      <c r="AA17" s="62">
        <v>25450026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18000000</v>
      </c>
      <c r="F19" s="100">
        <f t="shared" si="3"/>
        <v>18000000</v>
      </c>
      <c r="G19" s="100">
        <f t="shared" si="3"/>
        <v>4999999</v>
      </c>
      <c r="H19" s="100">
        <f t="shared" si="3"/>
        <v>0</v>
      </c>
      <c r="I19" s="100">
        <f t="shared" si="3"/>
        <v>0</v>
      </c>
      <c r="J19" s="100">
        <f t="shared" si="3"/>
        <v>4999999</v>
      </c>
      <c r="K19" s="100">
        <f t="shared" si="3"/>
        <v>4999999</v>
      </c>
      <c r="L19" s="100">
        <f t="shared" si="3"/>
        <v>4999999</v>
      </c>
      <c r="M19" s="100">
        <f t="shared" si="3"/>
        <v>4999999</v>
      </c>
      <c r="N19" s="100">
        <f t="shared" si="3"/>
        <v>14999997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19999996</v>
      </c>
      <c r="X19" s="100">
        <f t="shared" si="3"/>
        <v>11000000</v>
      </c>
      <c r="Y19" s="100">
        <f t="shared" si="3"/>
        <v>8999996</v>
      </c>
      <c r="Z19" s="137">
        <f>+IF(X19&lt;&gt;0,+(Y19/X19)*100,0)</f>
        <v>81.81814545454546</v>
      </c>
      <c r="AA19" s="102">
        <f>SUM(AA20:AA23)</f>
        <v>18000000</v>
      </c>
    </row>
    <row r="20" spans="1:27" ht="12.75">
      <c r="A20" s="138" t="s">
        <v>89</v>
      </c>
      <c r="B20" s="136"/>
      <c r="C20" s="155"/>
      <c r="D20" s="155"/>
      <c r="E20" s="156">
        <v>18000000</v>
      </c>
      <c r="F20" s="60">
        <v>18000000</v>
      </c>
      <c r="G20" s="60">
        <v>4999999</v>
      </c>
      <c r="H20" s="60"/>
      <c r="I20" s="60"/>
      <c r="J20" s="60">
        <v>4999999</v>
      </c>
      <c r="K20" s="60">
        <v>4999999</v>
      </c>
      <c r="L20" s="60">
        <v>4999999</v>
      </c>
      <c r="M20" s="60">
        <v>4999999</v>
      </c>
      <c r="N20" s="60">
        <v>14999997</v>
      </c>
      <c r="O20" s="60"/>
      <c r="P20" s="60"/>
      <c r="Q20" s="60"/>
      <c r="R20" s="60"/>
      <c r="S20" s="60"/>
      <c r="T20" s="60"/>
      <c r="U20" s="60"/>
      <c r="V20" s="60"/>
      <c r="W20" s="60">
        <v>19999996</v>
      </c>
      <c r="X20" s="60">
        <v>11000000</v>
      </c>
      <c r="Y20" s="60">
        <v>8999996</v>
      </c>
      <c r="Z20" s="140">
        <v>81.82</v>
      </c>
      <c r="AA20" s="62">
        <v>18000000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37615314</v>
      </c>
      <c r="D25" s="217">
        <f>+D5+D9+D15+D19+D24</f>
        <v>0</v>
      </c>
      <c r="E25" s="230">
        <f t="shared" si="4"/>
        <v>48335000</v>
      </c>
      <c r="F25" s="219">
        <f t="shared" si="4"/>
        <v>48335000</v>
      </c>
      <c r="G25" s="219">
        <f t="shared" si="4"/>
        <v>8895387</v>
      </c>
      <c r="H25" s="219">
        <f t="shared" si="4"/>
        <v>5082552</v>
      </c>
      <c r="I25" s="219">
        <f t="shared" si="4"/>
        <v>0</v>
      </c>
      <c r="J25" s="219">
        <f t="shared" si="4"/>
        <v>13977939</v>
      </c>
      <c r="K25" s="219">
        <f t="shared" si="4"/>
        <v>8895387</v>
      </c>
      <c r="L25" s="219">
        <f t="shared" si="4"/>
        <v>8895387</v>
      </c>
      <c r="M25" s="219">
        <f t="shared" si="4"/>
        <v>8895387</v>
      </c>
      <c r="N25" s="219">
        <f t="shared" si="4"/>
        <v>26686161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40664100</v>
      </c>
      <c r="X25" s="219">
        <f t="shared" si="4"/>
        <v>31021412</v>
      </c>
      <c r="Y25" s="219">
        <f t="shared" si="4"/>
        <v>9642688</v>
      </c>
      <c r="Z25" s="231">
        <f>+IF(X25&lt;&gt;0,+(Y25/X25)*100,0)</f>
        <v>31.083975158835454</v>
      </c>
      <c r="AA25" s="232">
        <f>+AA5+AA9+AA15+AA19+AA24</f>
        <v>48335000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37615314</v>
      </c>
      <c r="D28" s="155"/>
      <c r="E28" s="156">
        <v>48335000</v>
      </c>
      <c r="F28" s="60">
        <v>48335000</v>
      </c>
      <c r="G28" s="60">
        <v>8895387</v>
      </c>
      <c r="H28" s="60">
        <v>5082552</v>
      </c>
      <c r="I28" s="60"/>
      <c r="J28" s="60">
        <v>13977939</v>
      </c>
      <c r="K28" s="60">
        <v>8895387</v>
      </c>
      <c r="L28" s="60">
        <v>8895387</v>
      </c>
      <c r="M28" s="60">
        <v>8895387</v>
      </c>
      <c r="N28" s="60">
        <v>26686161</v>
      </c>
      <c r="O28" s="60"/>
      <c r="P28" s="60"/>
      <c r="Q28" s="60"/>
      <c r="R28" s="60"/>
      <c r="S28" s="60"/>
      <c r="T28" s="60"/>
      <c r="U28" s="60"/>
      <c r="V28" s="60"/>
      <c r="W28" s="60">
        <v>40664100</v>
      </c>
      <c r="X28" s="60"/>
      <c r="Y28" s="60">
        <v>40664100</v>
      </c>
      <c r="Z28" s="140"/>
      <c r="AA28" s="155">
        <v>48335000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37615314</v>
      </c>
      <c r="D32" s="210">
        <f>SUM(D28:D31)</f>
        <v>0</v>
      </c>
      <c r="E32" s="211">
        <f t="shared" si="5"/>
        <v>48335000</v>
      </c>
      <c r="F32" s="77">
        <f t="shared" si="5"/>
        <v>48335000</v>
      </c>
      <c r="G32" s="77">
        <f t="shared" si="5"/>
        <v>8895387</v>
      </c>
      <c r="H32" s="77">
        <f t="shared" si="5"/>
        <v>5082552</v>
      </c>
      <c r="I32" s="77">
        <f t="shared" si="5"/>
        <v>0</v>
      </c>
      <c r="J32" s="77">
        <f t="shared" si="5"/>
        <v>13977939</v>
      </c>
      <c r="K32" s="77">
        <f t="shared" si="5"/>
        <v>8895387</v>
      </c>
      <c r="L32" s="77">
        <f t="shared" si="5"/>
        <v>8895387</v>
      </c>
      <c r="M32" s="77">
        <f t="shared" si="5"/>
        <v>8895387</v>
      </c>
      <c r="N32" s="77">
        <f t="shared" si="5"/>
        <v>26686161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40664100</v>
      </c>
      <c r="X32" s="77">
        <f t="shared" si="5"/>
        <v>0</v>
      </c>
      <c r="Y32" s="77">
        <f t="shared" si="5"/>
        <v>40664100</v>
      </c>
      <c r="Z32" s="212">
        <f>+IF(X32&lt;&gt;0,+(Y32/X32)*100,0)</f>
        <v>0</v>
      </c>
      <c r="AA32" s="79">
        <f>SUM(AA28:AA31)</f>
        <v>48335000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37615314</v>
      </c>
      <c r="D36" s="222">
        <f>SUM(D32:D35)</f>
        <v>0</v>
      </c>
      <c r="E36" s="218">
        <f t="shared" si="6"/>
        <v>48335000</v>
      </c>
      <c r="F36" s="220">
        <f t="shared" si="6"/>
        <v>48335000</v>
      </c>
      <c r="G36" s="220">
        <f t="shared" si="6"/>
        <v>8895387</v>
      </c>
      <c r="H36" s="220">
        <f t="shared" si="6"/>
        <v>5082552</v>
      </c>
      <c r="I36" s="220">
        <f t="shared" si="6"/>
        <v>0</v>
      </c>
      <c r="J36" s="220">
        <f t="shared" si="6"/>
        <v>13977939</v>
      </c>
      <c r="K36" s="220">
        <f t="shared" si="6"/>
        <v>8895387</v>
      </c>
      <c r="L36" s="220">
        <f t="shared" si="6"/>
        <v>8895387</v>
      </c>
      <c r="M36" s="220">
        <f t="shared" si="6"/>
        <v>8895387</v>
      </c>
      <c r="N36" s="220">
        <f t="shared" si="6"/>
        <v>26686161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40664100</v>
      </c>
      <c r="X36" s="220">
        <f t="shared" si="6"/>
        <v>0</v>
      </c>
      <c r="Y36" s="220">
        <f t="shared" si="6"/>
        <v>40664100</v>
      </c>
      <c r="Z36" s="221">
        <f>+IF(X36&lt;&gt;0,+(Y36/X36)*100,0)</f>
        <v>0</v>
      </c>
      <c r="AA36" s="239">
        <f>SUM(AA32:AA35)</f>
        <v>48335000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528821</v>
      </c>
      <c r="D6" s="155"/>
      <c r="E6" s="59">
        <v>6242400</v>
      </c>
      <c r="F6" s="60">
        <v>6242400</v>
      </c>
      <c r="G6" s="60">
        <v>46494552</v>
      </c>
      <c r="H6" s="60">
        <v>6836009</v>
      </c>
      <c r="I6" s="60">
        <v>12663638</v>
      </c>
      <c r="J6" s="60">
        <v>12663638</v>
      </c>
      <c r="K6" s="60">
        <v>-9210006</v>
      </c>
      <c r="L6" s="60"/>
      <c r="M6" s="60"/>
      <c r="N6" s="60">
        <v>-9210006</v>
      </c>
      <c r="O6" s="60"/>
      <c r="P6" s="60"/>
      <c r="Q6" s="60"/>
      <c r="R6" s="60"/>
      <c r="S6" s="60"/>
      <c r="T6" s="60"/>
      <c r="U6" s="60"/>
      <c r="V6" s="60"/>
      <c r="W6" s="60">
        <v>-9210006</v>
      </c>
      <c r="X6" s="60">
        <v>3121200</v>
      </c>
      <c r="Y6" s="60">
        <v>-12331206</v>
      </c>
      <c r="Z6" s="140">
        <v>-395.08</v>
      </c>
      <c r="AA6" s="62">
        <v>6242400</v>
      </c>
    </row>
    <row r="7" spans="1:27" ht="12.75">
      <c r="A7" s="249" t="s">
        <v>144</v>
      </c>
      <c r="B7" s="182"/>
      <c r="C7" s="155">
        <v>336451</v>
      </c>
      <c r="D7" s="155"/>
      <c r="E7" s="59">
        <v>1600000</v>
      </c>
      <c r="F7" s="60">
        <v>1600000</v>
      </c>
      <c r="G7" s="60">
        <v>248590</v>
      </c>
      <c r="H7" s="60">
        <v>408590</v>
      </c>
      <c r="I7" s="60">
        <v>408590</v>
      </c>
      <c r="J7" s="60">
        <v>408590</v>
      </c>
      <c r="K7" s="60">
        <v>408590</v>
      </c>
      <c r="L7" s="60"/>
      <c r="M7" s="60"/>
      <c r="N7" s="60">
        <v>408590</v>
      </c>
      <c r="O7" s="60"/>
      <c r="P7" s="60"/>
      <c r="Q7" s="60"/>
      <c r="R7" s="60"/>
      <c r="S7" s="60"/>
      <c r="T7" s="60"/>
      <c r="U7" s="60"/>
      <c r="V7" s="60"/>
      <c r="W7" s="60">
        <v>408590</v>
      </c>
      <c r="X7" s="60">
        <v>800000</v>
      </c>
      <c r="Y7" s="60">
        <v>-391410</v>
      </c>
      <c r="Z7" s="140">
        <v>-48.93</v>
      </c>
      <c r="AA7" s="62">
        <v>1600000</v>
      </c>
    </row>
    <row r="8" spans="1:27" ht="12.75">
      <c r="A8" s="249" t="s">
        <v>145</v>
      </c>
      <c r="B8" s="182"/>
      <c r="C8" s="155">
        <v>43353277</v>
      </c>
      <c r="D8" s="155"/>
      <c r="E8" s="59">
        <v>44747600</v>
      </c>
      <c r="F8" s="60">
        <v>44747600</v>
      </c>
      <c r="G8" s="60">
        <v>95643732</v>
      </c>
      <c r="H8" s="60">
        <v>96407648</v>
      </c>
      <c r="I8" s="60">
        <v>79178162</v>
      </c>
      <c r="J8" s="60">
        <v>79178162</v>
      </c>
      <c r="K8" s="60">
        <v>74765597</v>
      </c>
      <c r="L8" s="60"/>
      <c r="M8" s="60"/>
      <c r="N8" s="60">
        <v>74765597</v>
      </c>
      <c r="O8" s="60"/>
      <c r="P8" s="60"/>
      <c r="Q8" s="60"/>
      <c r="R8" s="60"/>
      <c r="S8" s="60"/>
      <c r="T8" s="60"/>
      <c r="U8" s="60"/>
      <c r="V8" s="60"/>
      <c r="W8" s="60">
        <v>74765597</v>
      </c>
      <c r="X8" s="60">
        <v>22373800</v>
      </c>
      <c r="Y8" s="60">
        <v>52391797</v>
      </c>
      <c r="Z8" s="140">
        <v>234.17</v>
      </c>
      <c r="AA8" s="62">
        <v>44747600</v>
      </c>
    </row>
    <row r="9" spans="1:27" ht="12.75">
      <c r="A9" s="249" t="s">
        <v>146</v>
      </c>
      <c r="B9" s="182"/>
      <c r="C9" s="155">
        <v>31232478</v>
      </c>
      <c r="D9" s="155"/>
      <c r="E9" s="59">
        <v>2386600</v>
      </c>
      <c r="F9" s="60">
        <v>2386600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1193300</v>
      </c>
      <c r="Y9" s="60">
        <v>-1193300</v>
      </c>
      <c r="Z9" s="140">
        <v>-100</v>
      </c>
      <c r="AA9" s="62">
        <v>2386600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2953183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78404210</v>
      </c>
      <c r="D12" s="168">
        <f>SUM(D6:D11)</f>
        <v>0</v>
      </c>
      <c r="E12" s="72">
        <f t="shared" si="0"/>
        <v>54976600</v>
      </c>
      <c r="F12" s="73">
        <f t="shared" si="0"/>
        <v>54976600</v>
      </c>
      <c r="G12" s="73">
        <f t="shared" si="0"/>
        <v>142386874</v>
      </c>
      <c r="H12" s="73">
        <f t="shared" si="0"/>
        <v>103652247</v>
      </c>
      <c r="I12" s="73">
        <f t="shared" si="0"/>
        <v>92250390</v>
      </c>
      <c r="J12" s="73">
        <f t="shared" si="0"/>
        <v>92250390</v>
      </c>
      <c r="K12" s="73">
        <f t="shared" si="0"/>
        <v>65964181</v>
      </c>
      <c r="L12" s="73">
        <f t="shared" si="0"/>
        <v>0</v>
      </c>
      <c r="M12" s="73">
        <f t="shared" si="0"/>
        <v>0</v>
      </c>
      <c r="N12" s="73">
        <f t="shared" si="0"/>
        <v>65964181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65964181</v>
      </c>
      <c r="X12" s="73">
        <f t="shared" si="0"/>
        <v>27488300</v>
      </c>
      <c r="Y12" s="73">
        <f t="shared" si="0"/>
        <v>38475881</v>
      </c>
      <c r="Z12" s="170">
        <f>+IF(X12&lt;&gt;0,+(Y12/X12)*100,0)</f>
        <v>139.97184620365755</v>
      </c>
      <c r="AA12" s="74">
        <f>SUM(AA6:AA11)</f>
        <v>54976600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9915000</v>
      </c>
      <c r="D17" s="155"/>
      <c r="E17" s="59">
        <v>292142000</v>
      </c>
      <c r="F17" s="60">
        <v>292142000</v>
      </c>
      <c r="G17" s="60">
        <v>9915000</v>
      </c>
      <c r="H17" s="60">
        <v>9915000</v>
      </c>
      <c r="I17" s="60">
        <v>9915000</v>
      </c>
      <c r="J17" s="60">
        <v>9915000</v>
      </c>
      <c r="K17" s="60">
        <v>9915000</v>
      </c>
      <c r="L17" s="60"/>
      <c r="M17" s="60"/>
      <c r="N17" s="60">
        <v>9915000</v>
      </c>
      <c r="O17" s="60"/>
      <c r="P17" s="60"/>
      <c r="Q17" s="60"/>
      <c r="R17" s="60"/>
      <c r="S17" s="60"/>
      <c r="T17" s="60"/>
      <c r="U17" s="60"/>
      <c r="V17" s="60"/>
      <c r="W17" s="60">
        <v>9915000</v>
      </c>
      <c r="X17" s="60">
        <v>146071000</v>
      </c>
      <c r="Y17" s="60">
        <v>-136156000</v>
      </c>
      <c r="Z17" s="140">
        <v>-93.21</v>
      </c>
      <c r="AA17" s="62">
        <v>292142000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384591130</v>
      </c>
      <c r="D19" s="155"/>
      <c r="E19" s="59">
        <v>122156473</v>
      </c>
      <c r="F19" s="60">
        <v>122156473</v>
      </c>
      <c r="G19" s="60">
        <v>392200397</v>
      </c>
      <c r="H19" s="60">
        <v>399819844</v>
      </c>
      <c r="I19" s="60">
        <v>507730237</v>
      </c>
      <c r="J19" s="60">
        <v>507730237</v>
      </c>
      <c r="K19" s="60">
        <v>400437326</v>
      </c>
      <c r="L19" s="60"/>
      <c r="M19" s="60"/>
      <c r="N19" s="60">
        <v>400437326</v>
      </c>
      <c r="O19" s="60"/>
      <c r="P19" s="60"/>
      <c r="Q19" s="60"/>
      <c r="R19" s="60"/>
      <c r="S19" s="60"/>
      <c r="T19" s="60"/>
      <c r="U19" s="60"/>
      <c r="V19" s="60"/>
      <c r="W19" s="60">
        <v>400437326</v>
      </c>
      <c r="X19" s="60">
        <v>61078237</v>
      </c>
      <c r="Y19" s="60">
        <v>339359089</v>
      </c>
      <c r="Z19" s="140">
        <v>555.61</v>
      </c>
      <c r="AA19" s="62">
        <v>122156473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180818</v>
      </c>
      <c r="D22" s="155"/>
      <c r="E22" s="59">
        <v>1004400</v>
      </c>
      <c r="F22" s="60">
        <v>1004400</v>
      </c>
      <c r="G22" s="60">
        <v>51694</v>
      </c>
      <c r="H22" s="60">
        <v>51926</v>
      </c>
      <c r="I22" s="60">
        <v>52381</v>
      </c>
      <c r="J22" s="60">
        <v>52381</v>
      </c>
      <c r="K22" s="60">
        <v>52774</v>
      </c>
      <c r="L22" s="60"/>
      <c r="M22" s="60"/>
      <c r="N22" s="60">
        <v>52774</v>
      </c>
      <c r="O22" s="60"/>
      <c r="P22" s="60"/>
      <c r="Q22" s="60"/>
      <c r="R22" s="60"/>
      <c r="S22" s="60"/>
      <c r="T22" s="60"/>
      <c r="U22" s="60"/>
      <c r="V22" s="60"/>
      <c r="W22" s="60">
        <v>52774</v>
      </c>
      <c r="X22" s="60">
        <v>502200</v>
      </c>
      <c r="Y22" s="60">
        <v>-449426</v>
      </c>
      <c r="Z22" s="140">
        <v>-89.49</v>
      </c>
      <c r="AA22" s="62">
        <v>1004400</v>
      </c>
    </row>
    <row r="23" spans="1:27" ht="12.75">
      <c r="A23" s="249" t="s">
        <v>158</v>
      </c>
      <c r="B23" s="182"/>
      <c r="C23" s="155">
        <v>10501</v>
      </c>
      <c r="D23" s="155"/>
      <c r="E23" s="59"/>
      <c r="F23" s="60"/>
      <c r="G23" s="159">
        <v>10501</v>
      </c>
      <c r="H23" s="159">
        <v>10501</v>
      </c>
      <c r="I23" s="159">
        <v>10501</v>
      </c>
      <c r="J23" s="60">
        <v>10501</v>
      </c>
      <c r="K23" s="159">
        <v>10501</v>
      </c>
      <c r="L23" s="159"/>
      <c r="M23" s="60"/>
      <c r="N23" s="159">
        <v>10501</v>
      </c>
      <c r="O23" s="159"/>
      <c r="P23" s="159"/>
      <c r="Q23" s="60"/>
      <c r="R23" s="159"/>
      <c r="S23" s="159"/>
      <c r="T23" s="60"/>
      <c r="U23" s="159"/>
      <c r="V23" s="159"/>
      <c r="W23" s="159">
        <v>10501</v>
      </c>
      <c r="X23" s="60"/>
      <c r="Y23" s="159">
        <v>10501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394697449</v>
      </c>
      <c r="D24" s="168">
        <f>SUM(D15:D23)</f>
        <v>0</v>
      </c>
      <c r="E24" s="76">
        <f t="shared" si="1"/>
        <v>415302873</v>
      </c>
      <c r="F24" s="77">
        <f t="shared" si="1"/>
        <v>415302873</v>
      </c>
      <c r="G24" s="77">
        <f t="shared" si="1"/>
        <v>402177592</v>
      </c>
      <c r="H24" s="77">
        <f t="shared" si="1"/>
        <v>409797271</v>
      </c>
      <c r="I24" s="77">
        <f t="shared" si="1"/>
        <v>517708119</v>
      </c>
      <c r="J24" s="77">
        <f t="shared" si="1"/>
        <v>517708119</v>
      </c>
      <c r="K24" s="77">
        <f t="shared" si="1"/>
        <v>410415601</v>
      </c>
      <c r="L24" s="77">
        <f t="shared" si="1"/>
        <v>0</v>
      </c>
      <c r="M24" s="77">
        <f t="shared" si="1"/>
        <v>0</v>
      </c>
      <c r="N24" s="77">
        <f t="shared" si="1"/>
        <v>410415601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410415601</v>
      </c>
      <c r="X24" s="77">
        <f t="shared" si="1"/>
        <v>207651437</v>
      </c>
      <c r="Y24" s="77">
        <f t="shared" si="1"/>
        <v>202764164</v>
      </c>
      <c r="Z24" s="212">
        <f>+IF(X24&lt;&gt;0,+(Y24/X24)*100,0)</f>
        <v>97.64640540387882</v>
      </c>
      <c r="AA24" s="79">
        <f>SUM(AA15:AA23)</f>
        <v>415302873</v>
      </c>
    </row>
    <row r="25" spans="1:27" ht="12.75">
      <c r="A25" s="250" t="s">
        <v>159</v>
      </c>
      <c r="B25" s="251"/>
      <c r="C25" s="168">
        <f aca="true" t="shared" si="2" ref="C25:Y25">+C12+C24</f>
        <v>473101659</v>
      </c>
      <c r="D25" s="168">
        <f>+D12+D24</f>
        <v>0</v>
      </c>
      <c r="E25" s="72">
        <f t="shared" si="2"/>
        <v>470279473</v>
      </c>
      <c r="F25" s="73">
        <f t="shared" si="2"/>
        <v>470279473</v>
      </c>
      <c r="G25" s="73">
        <f t="shared" si="2"/>
        <v>544564466</v>
      </c>
      <c r="H25" s="73">
        <f t="shared" si="2"/>
        <v>513449518</v>
      </c>
      <c r="I25" s="73">
        <f t="shared" si="2"/>
        <v>609958509</v>
      </c>
      <c r="J25" s="73">
        <f t="shared" si="2"/>
        <v>609958509</v>
      </c>
      <c r="K25" s="73">
        <f t="shared" si="2"/>
        <v>476379782</v>
      </c>
      <c r="L25" s="73">
        <f t="shared" si="2"/>
        <v>0</v>
      </c>
      <c r="M25" s="73">
        <f t="shared" si="2"/>
        <v>0</v>
      </c>
      <c r="N25" s="73">
        <f t="shared" si="2"/>
        <v>476379782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476379782</v>
      </c>
      <c r="X25" s="73">
        <f t="shared" si="2"/>
        <v>235139737</v>
      </c>
      <c r="Y25" s="73">
        <f t="shared" si="2"/>
        <v>241240045</v>
      </c>
      <c r="Z25" s="170">
        <f>+IF(X25&lt;&gt;0,+(Y25/X25)*100,0)</f>
        <v>102.59433308798845</v>
      </c>
      <c r="AA25" s="74">
        <f>+AA12+AA24</f>
        <v>470279473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464400</v>
      </c>
      <c r="F29" s="60">
        <v>464400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232200</v>
      </c>
      <c r="Y29" s="60">
        <v>-232200</v>
      </c>
      <c r="Z29" s="140">
        <v>-100</v>
      </c>
      <c r="AA29" s="62">
        <v>464400</v>
      </c>
    </row>
    <row r="30" spans="1:27" ht="12.75">
      <c r="A30" s="249" t="s">
        <v>52</v>
      </c>
      <c r="B30" s="182"/>
      <c r="C30" s="155">
        <v>393374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2619777</v>
      </c>
      <c r="D31" s="155"/>
      <c r="E31" s="59">
        <v>4010200</v>
      </c>
      <c r="F31" s="60">
        <v>4010200</v>
      </c>
      <c r="G31" s="60"/>
      <c r="H31" s="60"/>
      <c r="I31" s="60">
        <v>71076749</v>
      </c>
      <c r="J31" s="60">
        <v>71076749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2005100</v>
      </c>
      <c r="Y31" s="60">
        <v>-2005100</v>
      </c>
      <c r="Z31" s="140">
        <v>-100</v>
      </c>
      <c r="AA31" s="62">
        <v>4010200</v>
      </c>
    </row>
    <row r="32" spans="1:27" ht="12.75">
      <c r="A32" s="249" t="s">
        <v>164</v>
      </c>
      <c r="B32" s="182"/>
      <c r="C32" s="155">
        <v>152077971</v>
      </c>
      <c r="D32" s="155"/>
      <c r="E32" s="59">
        <v>35115254</v>
      </c>
      <c r="F32" s="60">
        <v>35115254</v>
      </c>
      <c r="G32" s="60">
        <v>11385108</v>
      </c>
      <c r="H32" s="60">
        <v>14219108</v>
      </c>
      <c r="I32" s="60">
        <v>26403543</v>
      </c>
      <c r="J32" s="60">
        <v>26403543</v>
      </c>
      <c r="K32" s="60">
        <v>19219108</v>
      </c>
      <c r="L32" s="60"/>
      <c r="M32" s="60"/>
      <c r="N32" s="60">
        <v>19219108</v>
      </c>
      <c r="O32" s="60"/>
      <c r="P32" s="60"/>
      <c r="Q32" s="60"/>
      <c r="R32" s="60"/>
      <c r="S32" s="60"/>
      <c r="T32" s="60"/>
      <c r="U32" s="60"/>
      <c r="V32" s="60"/>
      <c r="W32" s="60">
        <v>19219108</v>
      </c>
      <c r="X32" s="60">
        <v>17557627</v>
      </c>
      <c r="Y32" s="60">
        <v>1661481</v>
      </c>
      <c r="Z32" s="140">
        <v>9.46</v>
      </c>
      <c r="AA32" s="62">
        <v>35115254</v>
      </c>
    </row>
    <row r="33" spans="1:27" ht="12.75">
      <c r="A33" s="249" t="s">
        <v>165</v>
      </c>
      <c r="B33" s="182"/>
      <c r="C33" s="155">
        <v>933514</v>
      </c>
      <c r="D33" s="155"/>
      <c r="E33" s="59">
        <v>75600</v>
      </c>
      <c r="F33" s="60">
        <v>75600</v>
      </c>
      <c r="G33" s="60">
        <v>1277044</v>
      </c>
      <c r="H33" s="60">
        <v>-14898844</v>
      </c>
      <c r="I33" s="60">
        <v>572042</v>
      </c>
      <c r="J33" s="60">
        <v>572042</v>
      </c>
      <c r="K33" s="60">
        <v>-33644768</v>
      </c>
      <c r="L33" s="60"/>
      <c r="M33" s="60"/>
      <c r="N33" s="60">
        <v>-33644768</v>
      </c>
      <c r="O33" s="60"/>
      <c r="P33" s="60"/>
      <c r="Q33" s="60"/>
      <c r="R33" s="60"/>
      <c r="S33" s="60"/>
      <c r="T33" s="60"/>
      <c r="U33" s="60"/>
      <c r="V33" s="60"/>
      <c r="W33" s="60">
        <v>-33644768</v>
      </c>
      <c r="X33" s="60">
        <v>37800</v>
      </c>
      <c r="Y33" s="60">
        <v>-33682568</v>
      </c>
      <c r="Z33" s="140">
        <v>-89107.32</v>
      </c>
      <c r="AA33" s="62">
        <v>75600</v>
      </c>
    </row>
    <row r="34" spans="1:27" ht="12.75">
      <c r="A34" s="250" t="s">
        <v>58</v>
      </c>
      <c r="B34" s="251"/>
      <c r="C34" s="168">
        <f aca="true" t="shared" si="3" ref="C34:Y34">SUM(C29:C33)</f>
        <v>156024636</v>
      </c>
      <c r="D34" s="168">
        <f>SUM(D29:D33)</f>
        <v>0</v>
      </c>
      <c r="E34" s="72">
        <f t="shared" si="3"/>
        <v>39665454</v>
      </c>
      <c r="F34" s="73">
        <f t="shared" si="3"/>
        <v>39665454</v>
      </c>
      <c r="G34" s="73">
        <f t="shared" si="3"/>
        <v>12662152</v>
      </c>
      <c r="H34" s="73">
        <f t="shared" si="3"/>
        <v>-679736</v>
      </c>
      <c r="I34" s="73">
        <f t="shared" si="3"/>
        <v>98052334</v>
      </c>
      <c r="J34" s="73">
        <f t="shared" si="3"/>
        <v>98052334</v>
      </c>
      <c r="K34" s="73">
        <f t="shared" si="3"/>
        <v>-14425660</v>
      </c>
      <c r="L34" s="73">
        <f t="shared" si="3"/>
        <v>0</v>
      </c>
      <c r="M34" s="73">
        <f t="shared" si="3"/>
        <v>0</v>
      </c>
      <c r="N34" s="73">
        <f t="shared" si="3"/>
        <v>-14425660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-14425660</v>
      </c>
      <c r="X34" s="73">
        <f t="shared" si="3"/>
        <v>19832727</v>
      </c>
      <c r="Y34" s="73">
        <f t="shared" si="3"/>
        <v>-34258387</v>
      </c>
      <c r="Z34" s="170">
        <f>+IF(X34&lt;&gt;0,+(Y34/X34)*100,0)</f>
        <v>-172.73664383117864</v>
      </c>
      <c r="AA34" s="74">
        <f>SUM(AA29:AA33)</f>
        <v>39665454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5469626</v>
      </c>
      <c r="D37" s="155"/>
      <c r="E37" s="59"/>
      <c r="F37" s="60"/>
      <c r="G37" s="60">
        <v>80</v>
      </c>
      <c r="H37" s="60">
        <v>80</v>
      </c>
      <c r="I37" s="60">
        <v>4636832</v>
      </c>
      <c r="J37" s="60">
        <v>4636832</v>
      </c>
      <c r="K37" s="60">
        <v>80</v>
      </c>
      <c r="L37" s="60"/>
      <c r="M37" s="60"/>
      <c r="N37" s="60">
        <v>80</v>
      </c>
      <c r="O37" s="60"/>
      <c r="P37" s="60"/>
      <c r="Q37" s="60"/>
      <c r="R37" s="60"/>
      <c r="S37" s="60"/>
      <c r="T37" s="60"/>
      <c r="U37" s="60"/>
      <c r="V37" s="60"/>
      <c r="W37" s="60">
        <v>80</v>
      </c>
      <c r="X37" s="60"/>
      <c r="Y37" s="60">
        <v>80</v>
      </c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156162795</v>
      </c>
      <c r="F38" s="60">
        <v>156162795</v>
      </c>
      <c r="G38" s="60">
        <v>11466145</v>
      </c>
      <c r="H38" s="60">
        <v>11466145</v>
      </c>
      <c r="I38" s="60">
        <v>8783579</v>
      </c>
      <c r="J38" s="60">
        <v>8783579</v>
      </c>
      <c r="K38" s="60">
        <v>11466145</v>
      </c>
      <c r="L38" s="60"/>
      <c r="M38" s="60"/>
      <c r="N38" s="60">
        <v>11466145</v>
      </c>
      <c r="O38" s="60"/>
      <c r="P38" s="60"/>
      <c r="Q38" s="60"/>
      <c r="R38" s="60"/>
      <c r="S38" s="60"/>
      <c r="T38" s="60"/>
      <c r="U38" s="60"/>
      <c r="V38" s="60"/>
      <c r="W38" s="60">
        <v>11466145</v>
      </c>
      <c r="X38" s="60">
        <v>78081398</v>
      </c>
      <c r="Y38" s="60">
        <v>-66615253</v>
      </c>
      <c r="Z38" s="140">
        <v>-85.32</v>
      </c>
      <c r="AA38" s="62">
        <v>156162795</v>
      </c>
    </row>
    <row r="39" spans="1:27" ht="12.75">
      <c r="A39" s="250" t="s">
        <v>59</v>
      </c>
      <c r="B39" s="253"/>
      <c r="C39" s="168">
        <f aca="true" t="shared" si="4" ref="C39:Y39">SUM(C37:C38)</f>
        <v>5469626</v>
      </c>
      <c r="D39" s="168">
        <f>SUM(D37:D38)</f>
        <v>0</v>
      </c>
      <c r="E39" s="76">
        <f t="shared" si="4"/>
        <v>156162795</v>
      </c>
      <c r="F39" s="77">
        <f t="shared" si="4"/>
        <v>156162795</v>
      </c>
      <c r="G39" s="77">
        <f t="shared" si="4"/>
        <v>11466225</v>
      </c>
      <c r="H39" s="77">
        <f t="shared" si="4"/>
        <v>11466225</v>
      </c>
      <c r="I39" s="77">
        <f t="shared" si="4"/>
        <v>13420411</v>
      </c>
      <c r="J39" s="77">
        <f t="shared" si="4"/>
        <v>13420411</v>
      </c>
      <c r="K39" s="77">
        <f t="shared" si="4"/>
        <v>11466225</v>
      </c>
      <c r="L39" s="77">
        <f t="shared" si="4"/>
        <v>0</v>
      </c>
      <c r="M39" s="77">
        <f t="shared" si="4"/>
        <v>0</v>
      </c>
      <c r="N39" s="77">
        <f t="shared" si="4"/>
        <v>11466225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11466225</v>
      </c>
      <c r="X39" s="77">
        <f t="shared" si="4"/>
        <v>78081398</v>
      </c>
      <c r="Y39" s="77">
        <f t="shared" si="4"/>
        <v>-66615173</v>
      </c>
      <c r="Z39" s="212">
        <f>+IF(X39&lt;&gt;0,+(Y39/X39)*100,0)</f>
        <v>-85.31503623948946</v>
      </c>
      <c r="AA39" s="79">
        <f>SUM(AA37:AA38)</f>
        <v>156162795</v>
      </c>
    </row>
    <row r="40" spans="1:27" ht="12.75">
      <c r="A40" s="250" t="s">
        <v>167</v>
      </c>
      <c r="B40" s="251"/>
      <c r="C40" s="168">
        <f aca="true" t="shared" si="5" ref="C40:Y40">+C34+C39</f>
        <v>161494262</v>
      </c>
      <c r="D40" s="168">
        <f>+D34+D39</f>
        <v>0</v>
      </c>
      <c r="E40" s="72">
        <f t="shared" si="5"/>
        <v>195828249</v>
      </c>
      <c r="F40" s="73">
        <f t="shared" si="5"/>
        <v>195828249</v>
      </c>
      <c r="G40" s="73">
        <f t="shared" si="5"/>
        <v>24128377</v>
      </c>
      <c r="H40" s="73">
        <f t="shared" si="5"/>
        <v>10786489</v>
      </c>
      <c r="I40" s="73">
        <f t="shared" si="5"/>
        <v>111472745</v>
      </c>
      <c r="J40" s="73">
        <f t="shared" si="5"/>
        <v>111472745</v>
      </c>
      <c r="K40" s="73">
        <f t="shared" si="5"/>
        <v>-2959435</v>
      </c>
      <c r="L40" s="73">
        <f t="shared" si="5"/>
        <v>0</v>
      </c>
      <c r="M40" s="73">
        <f t="shared" si="5"/>
        <v>0</v>
      </c>
      <c r="N40" s="73">
        <f t="shared" si="5"/>
        <v>-2959435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-2959435</v>
      </c>
      <c r="X40" s="73">
        <f t="shared" si="5"/>
        <v>97914125</v>
      </c>
      <c r="Y40" s="73">
        <f t="shared" si="5"/>
        <v>-100873560</v>
      </c>
      <c r="Z40" s="170">
        <f>+IF(X40&lt;&gt;0,+(Y40/X40)*100,0)</f>
        <v>-103.0224801579956</v>
      </c>
      <c r="AA40" s="74">
        <f>+AA34+AA39</f>
        <v>195828249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311607397</v>
      </c>
      <c r="D42" s="257">
        <f>+D25-D40</f>
        <v>0</v>
      </c>
      <c r="E42" s="258">
        <f t="shared" si="6"/>
        <v>274451224</v>
      </c>
      <c r="F42" s="259">
        <f t="shared" si="6"/>
        <v>274451224</v>
      </c>
      <c r="G42" s="259">
        <f t="shared" si="6"/>
        <v>520436089</v>
      </c>
      <c r="H42" s="259">
        <f t="shared" si="6"/>
        <v>502663029</v>
      </c>
      <c r="I42" s="259">
        <f t="shared" si="6"/>
        <v>498485764</v>
      </c>
      <c r="J42" s="259">
        <f t="shared" si="6"/>
        <v>498485764</v>
      </c>
      <c r="K42" s="259">
        <f t="shared" si="6"/>
        <v>479339217</v>
      </c>
      <c r="L42" s="259">
        <f t="shared" si="6"/>
        <v>0</v>
      </c>
      <c r="M42" s="259">
        <f t="shared" si="6"/>
        <v>0</v>
      </c>
      <c r="N42" s="259">
        <f t="shared" si="6"/>
        <v>479339217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479339217</v>
      </c>
      <c r="X42" s="259">
        <f t="shared" si="6"/>
        <v>137225612</v>
      </c>
      <c r="Y42" s="259">
        <f t="shared" si="6"/>
        <v>342113605</v>
      </c>
      <c r="Z42" s="260">
        <f>+IF(X42&lt;&gt;0,+(Y42/X42)*100,0)</f>
        <v>249.30739970028336</v>
      </c>
      <c r="AA42" s="261">
        <f>+AA25-AA40</f>
        <v>274451224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311596707</v>
      </c>
      <c r="D45" s="155"/>
      <c r="E45" s="59">
        <v>161123224</v>
      </c>
      <c r="F45" s="60">
        <v>161123224</v>
      </c>
      <c r="G45" s="60">
        <v>520436089</v>
      </c>
      <c r="H45" s="60">
        <v>502663029</v>
      </c>
      <c r="I45" s="60">
        <v>498485764</v>
      </c>
      <c r="J45" s="60">
        <v>498485764</v>
      </c>
      <c r="K45" s="60">
        <v>479339217</v>
      </c>
      <c r="L45" s="60"/>
      <c r="M45" s="60"/>
      <c r="N45" s="60">
        <v>479339217</v>
      </c>
      <c r="O45" s="60"/>
      <c r="P45" s="60"/>
      <c r="Q45" s="60"/>
      <c r="R45" s="60"/>
      <c r="S45" s="60"/>
      <c r="T45" s="60"/>
      <c r="U45" s="60"/>
      <c r="V45" s="60"/>
      <c r="W45" s="60">
        <v>479339217</v>
      </c>
      <c r="X45" s="60">
        <v>80561612</v>
      </c>
      <c r="Y45" s="60">
        <v>398777605</v>
      </c>
      <c r="Z45" s="139">
        <v>495</v>
      </c>
      <c r="AA45" s="62">
        <v>161123224</v>
      </c>
    </row>
    <row r="46" spans="1:27" ht="12.75">
      <c r="A46" s="249" t="s">
        <v>171</v>
      </c>
      <c r="B46" s="182"/>
      <c r="C46" s="155">
        <v>10690</v>
      </c>
      <c r="D46" s="155"/>
      <c r="E46" s="59">
        <v>113328000</v>
      </c>
      <c r="F46" s="60">
        <v>113328000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56664000</v>
      </c>
      <c r="Y46" s="60">
        <v>-56664000</v>
      </c>
      <c r="Z46" s="139">
        <v>-100</v>
      </c>
      <c r="AA46" s="62">
        <v>113328000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311607397</v>
      </c>
      <c r="D48" s="217">
        <f>SUM(D45:D47)</f>
        <v>0</v>
      </c>
      <c r="E48" s="264">
        <f t="shared" si="7"/>
        <v>274451224</v>
      </c>
      <c r="F48" s="219">
        <f t="shared" si="7"/>
        <v>274451224</v>
      </c>
      <c r="G48" s="219">
        <f t="shared" si="7"/>
        <v>520436089</v>
      </c>
      <c r="H48" s="219">
        <f t="shared" si="7"/>
        <v>502663029</v>
      </c>
      <c r="I48" s="219">
        <f t="shared" si="7"/>
        <v>498485764</v>
      </c>
      <c r="J48" s="219">
        <f t="shared" si="7"/>
        <v>498485764</v>
      </c>
      <c r="K48" s="219">
        <f t="shared" si="7"/>
        <v>479339217</v>
      </c>
      <c r="L48" s="219">
        <f t="shared" si="7"/>
        <v>0</v>
      </c>
      <c r="M48" s="219">
        <f t="shared" si="7"/>
        <v>0</v>
      </c>
      <c r="N48" s="219">
        <f t="shared" si="7"/>
        <v>479339217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479339217</v>
      </c>
      <c r="X48" s="219">
        <f t="shared" si="7"/>
        <v>137225612</v>
      </c>
      <c r="Y48" s="219">
        <f t="shared" si="7"/>
        <v>342113605</v>
      </c>
      <c r="Z48" s="265">
        <f>+IF(X48&lt;&gt;0,+(Y48/X48)*100,0)</f>
        <v>249.30739970028336</v>
      </c>
      <c r="AA48" s="232">
        <f>SUM(AA45:AA47)</f>
        <v>274451224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55731407</v>
      </c>
      <c r="D6" s="155"/>
      <c r="E6" s="59">
        <v>58605000</v>
      </c>
      <c r="F6" s="60">
        <v>58605000</v>
      </c>
      <c r="G6" s="60">
        <v>2468464</v>
      </c>
      <c r="H6" s="60">
        <v>2153371</v>
      </c>
      <c r="I6" s="60">
        <v>20242987</v>
      </c>
      <c r="J6" s="60">
        <v>24864822</v>
      </c>
      <c r="K6" s="60">
        <v>3154962</v>
      </c>
      <c r="L6" s="60">
        <v>2731853</v>
      </c>
      <c r="M6" s="60">
        <v>6723812</v>
      </c>
      <c r="N6" s="60">
        <v>12610627</v>
      </c>
      <c r="O6" s="60"/>
      <c r="P6" s="60"/>
      <c r="Q6" s="60"/>
      <c r="R6" s="60"/>
      <c r="S6" s="60"/>
      <c r="T6" s="60"/>
      <c r="U6" s="60"/>
      <c r="V6" s="60"/>
      <c r="W6" s="60">
        <v>37475449</v>
      </c>
      <c r="X6" s="60">
        <v>34948815</v>
      </c>
      <c r="Y6" s="60">
        <v>2526634</v>
      </c>
      <c r="Z6" s="140">
        <v>7.23</v>
      </c>
      <c r="AA6" s="62">
        <v>58605000</v>
      </c>
    </row>
    <row r="7" spans="1:27" ht="12.75">
      <c r="A7" s="249" t="s">
        <v>32</v>
      </c>
      <c r="B7" s="182"/>
      <c r="C7" s="155">
        <v>71176654</v>
      </c>
      <c r="D7" s="155"/>
      <c r="E7" s="59">
        <v>69206000</v>
      </c>
      <c r="F7" s="60">
        <v>69206000</v>
      </c>
      <c r="G7" s="60">
        <v>582946</v>
      </c>
      <c r="H7" s="60">
        <v>1415124</v>
      </c>
      <c r="I7" s="60">
        <v>881468</v>
      </c>
      <c r="J7" s="60">
        <v>2879538</v>
      </c>
      <c r="K7" s="60">
        <v>862525</v>
      </c>
      <c r="L7" s="60">
        <v>1511335</v>
      </c>
      <c r="M7" s="60">
        <v>890534</v>
      </c>
      <c r="N7" s="60">
        <v>3264394</v>
      </c>
      <c r="O7" s="60"/>
      <c r="P7" s="60"/>
      <c r="Q7" s="60"/>
      <c r="R7" s="60"/>
      <c r="S7" s="60"/>
      <c r="T7" s="60"/>
      <c r="U7" s="60"/>
      <c r="V7" s="60"/>
      <c r="W7" s="60">
        <v>6143932</v>
      </c>
      <c r="X7" s="60">
        <v>26342560</v>
      </c>
      <c r="Y7" s="60">
        <v>-20198628</v>
      </c>
      <c r="Z7" s="140">
        <v>-76.68</v>
      </c>
      <c r="AA7" s="62">
        <v>69206000</v>
      </c>
    </row>
    <row r="8" spans="1:27" ht="12.75">
      <c r="A8" s="249" t="s">
        <v>178</v>
      </c>
      <c r="B8" s="182"/>
      <c r="C8" s="155">
        <v>12058150</v>
      </c>
      <c r="D8" s="155"/>
      <c r="E8" s="59">
        <v>11691995</v>
      </c>
      <c r="F8" s="60">
        <v>11691995</v>
      </c>
      <c r="G8" s="60">
        <v>307383</v>
      </c>
      <c r="H8" s="60">
        <v>368729</v>
      </c>
      <c r="I8" s="60">
        <v>224960</v>
      </c>
      <c r="J8" s="60">
        <v>901072</v>
      </c>
      <c r="K8" s="60">
        <v>184811</v>
      </c>
      <c r="L8" s="60">
        <v>394469</v>
      </c>
      <c r="M8" s="60">
        <v>425710</v>
      </c>
      <c r="N8" s="60">
        <v>1004990</v>
      </c>
      <c r="O8" s="60"/>
      <c r="P8" s="60"/>
      <c r="Q8" s="60"/>
      <c r="R8" s="60"/>
      <c r="S8" s="60"/>
      <c r="T8" s="60"/>
      <c r="U8" s="60"/>
      <c r="V8" s="60"/>
      <c r="W8" s="60">
        <v>1906062</v>
      </c>
      <c r="X8" s="60">
        <v>5324281</v>
      </c>
      <c r="Y8" s="60">
        <v>-3418219</v>
      </c>
      <c r="Z8" s="140">
        <v>-64.2</v>
      </c>
      <c r="AA8" s="62">
        <v>11691995</v>
      </c>
    </row>
    <row r="9" spans="1:27" ht="12.75">
      <c r="A9" s="249" t="s">
        <v>179</v>
      </c>
      <c r="B9" s="182"/>
      <c r="C9" s="155">
        <v>132566000</v>
      </c>
      <c r="D9" s="155"/>
      <c r="E9" s="59">
        <v>151514000</v>
      </c>
      <c r="F9" s="60">
        <v>151514000</v>
      </c>
      <c r="G9" s="60">
        <v>59888586</v>
      </c>
      <c r="H9" s="60"/>
      <c r="I9" s="60"/>
      <c r="J9" s="60">
        <v>59888586</v>
      </c>
      <c r="K9" s="60"/>
      <c r="L9" s="60"/>
      <c r="M9" s="60">
        <v>47910000</v>
      </c>
      <c r="N9" s="60">
        <v>47910000</v>
      </c>
      <c r="O9" s="60"/>
      <c r="P9" s="60"/>
      <c r="Q9" s="60"/>
      <c r="R9" s="60"/>
      <c r="S9" s="60"/>
      <c r="T9" s="60"/>
      <c r="U9" s="60"/>
      <c r="V9" s="60"/>
      <c r="W9" s="60">
        <v>107798586</v>
      </c>
      <c r="X9" s="60">
        <v>104483927</v>
      </c>
      <c r="Y9" s="60">
        <v>3314659</v>
      </c>
      <c r="Z9" s="140">
        <v>3.17</v>
      </c>
      <c r="AA9" s="62">
        <v>151514000</v>
      </c>
    </row>
    <row r="10" spans="1:27" ht="12.75">
      <c r="A10" s="249" t="s">
        <v>180</v>
      </c>
      <c r="B10" s="182"/>
      <c r="C10" s="155">
        <v>63627075</v>
      </c>
      <c r="D10" s="155"/>
      <c r="E10" s="59">
        <v>48335000</v>
      </c>
      <c r="F10" s="60">
        <v>48335000</v>
      </c>
      <c r="G10" s="60">
        <v>5045462</v>
      </c>
      <c r="H10" s="60"/>
      <c r="I10" s="60"/>
      <c r="J10" s="60">
        <v>5045462</v>
      </c>
      <c r="K10" s="60"/>
      <c r="L10" s="60">
        <v>83160</v>
      </c>
      <c r="M10" s="60">
        <v>8401815</v>
      </c>
      <c r="N10" s="60">
        <v>8484975</v>
      </c>
      <c r="O10" s="60"/>
      <c r="P10" s="60"/>
      <c r="Q10" s="60"/>
      <c r="R10" s="60"/>
      <c r="S10" s="60"/>
      <c r="T10" s="60"/>
      <c r="U10" s="60"/>
      <c r="V10" s="60"/>
      <c r="W10" s="60">
        <v>13530437</v>
      </c>
      <c r="X10" s="60">
        <v>35000000</v>
      </c>
      <c r="Y10" s="60">
        <v>-21469563</v>
      </c>
      <c r="Z10" s="140">
        <v>-61.34</v>
      </c>
      <c r="AA10" s="62">
        <v>48335000</v>
      </c>
    </row>
    <row r="11" spans="1:27" ht="12.75">
      <c r="A11" s="249" t="s">
        <v>181</v>
      </c>
      <c r="B11" s="182"/>
      <c r="C11" s="155">
        <v>787257</v>
      </c>
      <c r="D11" s="155"/>
      <c r="E11" s="59">
        <v>1000000</v>
      </c>
      <c r="F11" s="60">
        <v>1000000</v>
      </c>
      <c r="G11" s="60">
        <v>59952</v>
      </c>
      <c r="H11" s="60"/>
      <c r="I11" s="60">
        <v>399393</v>
      </c>
      <c r="J11" s="60">
        <v>459345</v>
      </c>
      <c r="K11" s="60">
        <v>138576</v>
      </c>
      <c r="L11" s="60">
        <v>593259</v>
      </c>
      <c r="M11" s="60">
        <v>159211</v>
      </c>
      <c r="N11" s="60">
        <v>891046</v>
      </c>
      <c r="O11" s="60"/>
      <c r="P11" s="60"/>
      <c r="Q11" s="60"/>
      <c r="R11" s="60"/>
      <c r="S11" s="60"/>
      <c r="T11" s="60"/>
      <c r="U11" s="60"/>
      <c r="V11" s="60"/>
      <c r="W11" s="60">
        <v>1350391</v>
      </c>
      <c r="X11" s="60">
        <v>499998</v>
      </c>
      <c r="Y11" s="60">
        <v>850393</v>
      </c>
      <c r="Z11" s="140">
        <v>170.08</v>
      </c>
      <c r="AA11" s="62">
        <v>1000000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-293804758</v>
      </c>
      <c r="D14" s="155"/>
      <c r="E14" s="59">
        <v>-286360775</v>
      </c>
      <c r="F14" s="60">
        <v>-286360775</v>
      </c>
      <c r="G14" s="60">
        <v>-15457098</v>
      </c>
      <c r="H14" s="60">
        <v>-19585857</v>
      </c>
      <c r="I14" s="60">
        <v>-16455123</v>
      </c>
      <c r="J14" s="60">
        <v>-51498078</v>
      </c>
      <c r="K14" s="60">
        <v>-18667217</v>
      </c>
      <c r="L14" s="60">
        <v>-44235981</v>
      </c>
      <c r="M14" s="60">
        <v>-21483225</v>
      </c>
      <c r="N14" s="60">
        <v>-84386423</v>
      </c>
      <c r="O14" s="60"/>
      <c r="P14" s="60"/>
      <c r="Q14" s="60"/>
      <c r="R14" s="60"/>
      <c r="S14" s="60"/>
      <c r="T14" s="60"/>
      <c r="U14" s="60"/>
      <c r="V14" s="60"/>
      <c r="W14" s="60">
        <v>-135884501</v>
      </c>
      <c r="X14" s="60">
        <v>-143764481</v>
      </c>
      <c r="Y14" s="60">
        <v>7879980</v>
      </c>
      <c r="Z14" s="140">
        <v>-5.48</v>
      </c>
      <c r="AA14" s="62">
        <v>-286360775</v>
      </c>
    </row>
    <row r="15" spans="1:27" ht="12.75">
      <c r="A15" s="249" t="s">
        <v>40</v>
      </c>
      <c r="B15" s="182"/>
      <c r="C15" s="155">
        <v>-3985815</v>
      </c>
      <c r="D15" s="155"/>
      <c r="E15" s="59"/>
      <c r="F15" s="60"/>
      <c r="G15" s="60">
        <v>-58053</v>
      </c>
      <c r="H15" s="60"/>
      <c r="I15" s="60">
        <v>-135920</v>
      </c>
      <c r="J15" s="60">
        <v>-193973</v>
      </c>
      <c r="K15" s="60">
        <v>-53934</v>
      </c>
      <c r="L15" s="60">
        <v>-1892599</v>
      </c>
      <c r="M15" s="60">
        <v>-53271</v>
      </c>
      <c r="N15" s="60">
        <v>-1999804</v>
      </c>
      <c r="O15" s="60"/>
      <c r="P15" s="60"/>
      <c r="Q15" s="60"/>
      <c r="R15" s="60"/>
      <c r="S15" s="60"/>
      <c r="T15" s="60"/>
      <c r="U15" s="60"/>
      <c r="V15" s="60"/>
      <c r="W15" s="60">
        <v>-2193777</v>
      </c>
      <c r="X15" s="60"/>
      <c r="Y15" s="60">
        <v>-2193777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38155970</v>
      </c>
      <c r="D17" s="168">
        <f t="shared" si="0"/>
        <v>0</v>
      </c>
      <c r="E17" s="72">
        <f t="shared" si="0"/>
        <v>53991220</v>
      </c>
      <c r="F17" s="73">
        <f t="shared" si="0"/>
        <v>53991220</v>
      </c>
      <c r="G17" s="73">
        <f t="shared" si="0"/>
        <v>52837642</v>
      </c>
      <c r="H17" s="73">
        <f t="shared" si="0"/>
        <v>-15648633</v>
      </c>
      <c r="I17" s="73">
        <f t="shared" si="0"/>
        <v>5157765</v>
      </c>
      <c r="J17" s="73">
        <f t="shared" si="0"/>
        <v>42346774</v>
      </c>
      <c r="K17" s="73">
        <f t="shared" si="0"/>
        <v>-14380277</v>
      </c>
      <c r="L17" s="73">
        <f t="shared" si="0"/>
        <v>-40814504</v>
      </c>
      <c r="M17" s="73">
        <f t="shared" si="0"/>
        <v>42974586</v>
      </c>
      <c r="N17" s="73">
        <f t="shared" si="0"/>
        <v>-12220195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30126579</v>
      </c>
      <c r="X17" s="73">
        <f t="shared" si="0"/>
        <v>62835100</v>
      </c>
      <c r="Y17" s="73">
        <f t="shared" si="0"/>
        <v>-32708521</v>
      </c>
      <c r="Z17" s="170">
        <f>+IF(X17&lt;&gt;0,+(Y17/X17)*100,0)</f>
        <v>-52.05453798911754</v>
      </c>
      <c r="AA17" s="74">
        <f>SUM(AA6:AA16)</f>
        <v>53991220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800000</v>
      </c>
      <c r="F21" s="60">
        <v>800000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450000</v>
      </c>
      <c r="Y21" s="159">
        <v>-450000</v>
      </c>
      <c r="Z21" s="141">
        <v>-100</v>
      </c>
      <c r="AA21" s="225">
        <v>800000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-34129902</v>
      </c>
      <c r="D26" s="155"/>
      <c r="E26" s="59">
        <v>-48335000</v>
      </c>
      <c r="F26" s="60">
        <v>-48335000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-35000000</v>
      </c>
      <c r="Y26" s="60">
        <v>35000000</v>
      </c>
      <c r="Z26" s="140">
        <v>-100</v>
      </c>
      <c r="AA26" s="62">
        <v>-48335000</v>
      </c>
    </row>
    <row r="27" spans="1:27" ht="12.75">
      <c r="A27" s="250" t="s">
        <v>192</v>
      </c>
      <c r="B27" s="251"/>
      <c r="C27" s="168">
        <f aca="true" t="shared" si="1" ref="C27:Y27">SUM(C21:C26)</f>
        <v>-34129902</v>
      </c>
      <c r="D27" s="168">
        <f>SUM(D21:D26)</f>
        <v>0</v>
      </c>
      <c r="E27" s="72">
        <f t="shared" si="1"/>
        <v>-47535000</v>
      </c>
      <c r="F27" s="73">
        <f t="shared" si="1"/>
        <v>-47535000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-34550000</v>
      </c>
      <c r="Y27" s="73">
        <f t="shared" si="1"/>
        <v>34550000</v>
      </c>
      <c r="Z27" s="170">
        <f>+IF(X27&lt;&gt;0,+(Y27/X27)*100,0)</f>
        <v>-100</v>
      </c>
      <c r="AA27" s="74">
        <f>SUM(AA21:AA26)</f>
        <v>-47535000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-4630678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-122589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-4753267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-727199</v>
      </c>
      <c r="D38" s="153">
        <f>+D17+D27+D36</f>
        <v>0</v>
      </c>
      <c r="E38" s="99">
        <f t="shared" si="3"/>
        <v>6456220</v>
      </c>
      <c r="F38" s="100">
        <f t="shared" si="3"/>
        <v>6456220</v>
      </c>
      <c r="G38" s="100">
        <f t="shared" si="3"/>
        <v>52837642</v>
      </c>
      <c r="H38" s="100">
        <f t="shared" si="3"/>
        <v>-15648633</v>
      </c>
      <c r="I38" s="100">
        <f t="shared" si="3"/>
        <v>5157765</v>
      </c>
      <c r="J38" s="100">
        <f t="shared" si="3"/>
        <v>42346774</v>
      </c>
      <c r="K38" s="100">
        <f t="shared" si="3"/>
        <v>-14380277</v>
      </c>
      <c r="L38" s="100">
        <f t="shared" si="3"/>
        <v>-40814504</v>
      </c>
      <c r="M38" s="100">
        <f t="shared" si="3"/>
        <v>42974586</v>
      </c>
      <c r="N38" s="100">
        <f t="shared" si="3"/>
        <v>-12220195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30126579</v>
      </c>
      <c r="X38" s="100">
        <f t="shared" si="3"/>
        <v>28285100</v>
      </c>
      <c r="Y38" s="100">
        <f t="shared" si="3"/>
        <v>1841479</v>
      </c>
      <c r="Z38" s="137">
        <f>+IF(X38&lt;&gt;0,+(Y38/X38)*100,0)</f>
        <v>6.51042068085317</v>
      </c>
      <c r="AA38" s="102">
        <f>+AA17+AA27+AA36</f>
        <v>6456220</v>
      </c>
    </row>
    <row r="39" spans="1:27" ht="12.75">
      <c r="A39" s="249" t="s">
        <v>200</v>
      </c>
      <c r="B39" s="182"/>
      <c r="C39" s="153">
        <v>1947421</v>
      </c>
      <c r="D39" s="153"/>
      <c r="E39" s="99">
        <v>3500000</v>
      </c>
      <c r="F39" s="100">
        <v>3500000</v>
      </c>
      <c r="G39" s="100"/>
      <c r="H39" s="100">
        <v>52837642</v>
      </c>
      <c r="I39" s="100">
        <v>37189009</v>
      </c>
      <c r="J39" s="100"/>
      <c r="K39" s="100">
        <v>42346774</v>
      </c>
      <c r="L39" s="100">
        <v>27966497</v>
      </c>
      <c r="M39" s="100">
        <v>-12848007</v>
      </c>
      <c r="N39" s="100">
        <v>42346774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3500000</v>
      </c>
      <c r="Y39" s="100">
        <v>-3500000</v>
      </c>
      <c r="Z39" s="137">
        <v>-100</v>
      </c>
      <c r="AA39" s="102">
        <v>3500000</v>
      </c>
    </row>
    <row r="40" spans="1:27" ht="12.75">
      <c r="A40" s="269" t="s">
        <v>201</v>
      </c>
      <c r="B40" s="256"/>
      <c r="C40" s="257">
        <v>1220222</v>
      </c>
      <c r="D40" s="257"/>
      <c r="E40" s="258">
        <v>9956221</v>
      </c>
      <c r="F40" s="259">
        <v>9956221</v>
      </c>
      <c r="G40" s="259">
        <v>52837642</v>
      </c>
      <c r="H40" s="259">
        <v>37189009</v>
      </c>
      <c r="I40" s="259">
        <v>42346774</v>
      </c>
      <c r="J40" s="259">
        <v>42346774</v>
      </c>
      <c r="K40" s="259">
        <v>27966497</v>
      </c>
      <c r="L40" s="259">
        <v>-12848007</v>
      </c>
      <c r="M40" s="259">
        <v>30126579</v>
      </c>
      <c r="N40" s="259">
        <v>30126579</v>
      </c>
      <c r="O40" s="259"/>
      <c r="P40" s="259"/>
      <c r="Q40" s="259"/>
      <c r="R40" s="259"/>
      <c r="S40" s="259"/>
      <c r="T40" s="259"/>
      <c r="U40" s="259"/>
      <c r="V40" s="259"/>
      <c r="W40" s="259">
        <v>30126579</v>
      </c>
      <c r="X40" s="259">
        <v>31785101</v>
      </c>
      <c r="Y40" s="259">
        <v>-1658522</v>
      </c>
      <c r="Z40" s="260">
        <v>-5.22</v>
      </c>
      <c r="AA40" s="261">
        <v>9956221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37615314</v>
      </c>
      <c r="D5" s="200">
        <f t="shared" si="0"/>
        <v>0</v>
      </c>
      <c r="E5" s="106">
        <f t="shared" si="0"/>
        <v>48335000</v>
      </c>
      <c r="F5" s="106">
        <f t="shared" si="0"/>
        <v>48335000</v>
      </c>
      <c r="G5" s="106">
        <f t="shared" si="0"/>
        <v>8895387</v>
      </c>
      <c r="H5" s="106">
        <f t="shared" si="0"/>
        <v>5082552</v>
      </c>
      <c r="I5" s="106">
        <f t="shared" si="0"/>
        <v>0</v>
      </c>
      <c r="J5" s="106">
        <f t="shared" si="0"/>
        <v>13977939</v>
      </c>
      <c r="K5" s="106">
        <f t="shared" si="0"/>
        <v>8895387</v>
      </c>
      <c r="L5" s="106">
        <f t="shared" si="0"/>
        <v>8895387</v>
      </c>
      <c r="M5" s="106">
        <f t="shared" si="0"/>
        <v>8895387</v>
      </c>
      <c r="N5" s="106">
        <f t="shared" si="0"/>
        <v>26686161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40664100</v>
      </c>
      <c r="X5" s="106">
        <f t="shared" si="0"/>
        <v>24167500</v>
      </c>
      <c r="Y5" s="106">
        <f t="shared" si="0"/>
        <v>16496600</v>
      </c>
      <c r="Z5" s="201">
        <f>+IF(X5&lt;&gt;0,+(Y5/X5)*100,0)</f>
        <v>68.25943932967829</v>
      </c>
      <c r="AA5" s="199">
        <f>SUM(AA11:AA18)</f>
        <v>48335000</v>
      </c>
    </row>
    <row r="6" spans="1:27" ht="12.75">
      <c r="A6" s="291" t="s">
        <v>206</v>
      </c>
      <c r="B6" s="142"/>
      <c r="C6" s="62">
        <v>16105551</v>
      </c>
      <c r="D6" s="156"/>
      <c r="E6" s="60">
        <v>25224744</v>
      </c>
      <c r="F6" s="60">
        <v>25224744</v>
      </c>
      <c r="G6" s="60">
        <v>1995459</v>
      </c>
      <c r="H6" s="60">
        <v>3335909</v>
      </c>
      <c r="I6" s="60"/>
      <c r="J6" s="60">
        <v>5331368</v>
      </c>
      <c r="K6" s="60">
        <v>1995459</v>
      </c>
      <c r="L6" s="60">
        <v>1995459</v>
      </c>
      <c r="M6" s="60">
        <v>1995459</v>
      </c>
      <c r="N6" s="60">
        <v>5986377</v>
      </c>
      <c r="O6" s="60"/>
      <c r="P6" s="60"/>
      <c r="Q6" s="60"/>
      <c r="R6" s="60"/>
      <c r="S6" s="60"/>
      <c r="T6" s="60"/>
      <c r="U6" s="60"/>
      <c r="V6" s="60"/>
      <c r="W6" s="60">
        <v>11317745</v>
      </c>
      <c r="X6" s="60">
        <v>12612372</v>
      </c>
      <c r="Y6" s="60">
        <v>-1294627</v>
      </c>
      <c r="Z6" s="140">
        <v>-10.26</v>
      </c>
      <c r="AA6" s="155">
        <v>25224744</v>
      </c>
    </row>
    <row r="7" spans="1:27" ht="12.75">
      <c r="A7" s="291" t="s">
        <v>207</v>
      </c>
      <c r="B7" s="142"/>
      <c r="C7" s="62"/>
      <c r="D7" s="156"/>
      <c r="E7" s="60">
        <v>18000000</v>
      </c>
      <c r="F7" s="60">
        <v>18000000</v>
      </c>
      <c r="G7" s="60">
        <v>5257938</v>
      </c>
      <c r="H7" s="60"/>
      <c r="I7" s="60"/>
      <c r="J7" s="60">
        <v>5257938</v>
      </c>
      <c r="K7" s="60">
        <v>5257938</v>
      </c>
      <c r="L7" s="60">
        <v>5257938</v>
      </c>
      <c r="M7" s="60">
        <v>5257938</v>
      </c>
      <c r="N7" s="60">
        <v>15773814</v>
      </c>
      <c r="O7" s="60"/>
      <c r="P7" s="60"/>
      <c r="Q7" s="60"/>
      <c r="R7" s="60"/>
      <c r="S7" s="60"/>
      <c r="T7" s="60"/>
      <c r="U7" s="60"/>
      <c r="V7" s="60"/>
      <c r="W7" s="60">
        <v>21031752</v>
      </c>
      <c r="X7" s="60">
        <v>9000000</v>
      </c>
      <c r="Y7" s="60">
        <v>12031752</v>
      </c>
      <c r="Z7" s="140">
        <v>133.69</v>
      </c>
      <c r="AA7" s="155">
        <v>18000000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225282</v>
      </c>
      <c r="F10" s="60">
        <v>225282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112641</v>
      </c>
      <c r="Y10" s="60">
        <v>-112641</v>
      </c>
      <c r="Z10" s="140">
        <v>-100</v>
      </c>
      <c r="AA10" s="155">
        <v>225282</v>
      </c>
    </row>
    <row r="11" spans="1:27" ht="12.75">
      <c r="A11" s="292" t="s">
        <v>211</v>
      </c>
      <c r="B11" s="142"/>
      <c r="C11" s="293">
        <f aca="true" t="shared" si="1" ref="C11:Y11">SUM(C6:C10)</f>
        <v>16105551</v>
      </c>
      <c r="D11" s="294">
        <f t="shared" si="1"/>
        <v>0</v>
      </c>
      <c r="E11" s="295">
        <f t="shared" si="1"/>
        <v>43450026</v>
      </c>
      <c r="F11" s="295">
        <f t="shared" si="1"/>
        <v>43450026</v>
      </c>
      <c r="G11" s="295">
        <f t="shared" si="1"/>
        <v>7253397</v>
      </c>
      <c r="H11" s="295">
        <f t="shared" si="1"/>
        <v>3335909</v>
      </c>
      <c r="I11" s="295">
        <f t="shared" si="1"/>
        <v>0</v>
      </c>
      <c r="J11" s="295">
        <f t="shared" si="1"/>
        <v>10589306</v>
      </c>
      <c r="K11" s="295">
        <f t="shared" si="1"/>
        <v>7253397</v>
      </c>
      <c r="L11" s="295">
        <f t="shared" si="1"/>
        <v>7253397</v>
      </c>
      <c r="M11" s="295">
        <f t="shared" si="1"/>
        <v>7253397</v>
      </c>
      <c r="N11" s="295">
        <f t="shared" si="1"/>
        <v>21760191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32349497</v>
      </c>
      <c r="X11" s="295">
        <f t="shared" si="1"/>
        <v>21725013</v>
      </c>
      <c r="Y11" s="295">
        <f t="shared" si="1"/>
        <v>10624484</v>
      </c>
      <c r="Z11" s="296">
        <f>+IF(X11&lt;&gt;0,+(Y11/X11)*100,0)</f>
        <v>48.904385005431294</v>
      </c>
      <c r="AA11" s="297">
        <f>SUM(AA6:AA10)</f>
        <v>43450026</v>
      </c>
    </row>
    <row r="12" spans="1:27" ht="12.75">
      <c r="A12" s="298" t="s">
        <v>212</v>
      </c>
      <c r="B12" s="136"/>
      <c r="C12" s="62">
        <v>13414007</v>
      </c>
      <c r="D12" s="156"/>
      <c r="E12" s="60">
        <v>4884974</v>
      </c>
      <c r="F12" s="60">
        <v>4884974</v>
      </c>
      <c r="G12" s="60">
        <v>1641990</v>
      </c>
      <c r="H12" s="60">
        <v>1746643</v>
      </c>
      <c r="I12" s="60"/>
      <c r="J12" s="60">
        <v>3388633</v>
      </c>
      <c r="K12" s="60">
        <v>1641990</v>
      </c>
      <c r="L12" s="60">
        <v>1641990</v>
      </c>
      <c r="M12" s="60">
        <v>1641990</v>
      </c>
      <c r="N12" s="60">
        <v>4925970</v>
      </c>
      <c r="O12" s="60"/>
      <c r="P12" s="60"/>
      <c r="Q12" s="60"/>
      <c r="R12" s="60"/>
      <c r="S12" s="60"/>
      <c r="T12" s="60"/>
      <c r="U12" s="60"/>
      <c r="V12" s="60"/>
      <c r="W12" s="60">
        <v>8314603</v>
      </c>
      <c r="X12" s="60">
        <v>2442487</v>
      </c>
      <c r="Y12" s="60">
        <v>5872116</v>
      </c>
      <c r="Z12" s="140">
        <v>240.42</v>
      </c>
      <c r="AA12" s="155">
        <v>4884974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8095756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16105551</v>
      </c>
      <c r="D36" s="156">
        <f t="shared" si="4"/>
        <v>0</v>
      </c>
      <c r="E36" s="60">
        <f t="shared" si="4"/>
        <v>25224744</v>
      </c>
      <c r="F36" s="60">
        <f t="shared" si="4"/>
        <v>25224744</v>
      </c>
      <c r="G36" s="60">
        <f t="shared" si="4"/>
        <v>1995459</v>
      </c>
      <c r="H36" s="60">
        <f t="shared" si="4"/>
        <v>3335909</v>
      </c>
      <c r="I36" s="60">
        <f t="shared" si="4"/>
        <v>0</v>
      </c>
      <c r="J36" s="60">
        <f t="shared" si="4"/>
        <v>5331368</v>
      </c>
      <c r="K36" s="60">
        <f t="shared" si="4"/>
        <v>1995459</v>
      </c>
      <c r="L36" s="60">
        <f t="shared" si="4"/>
        <v>1995459</v>
      </c>
      <c r="M36" s="60">
        <f t="shared" si="4"/>
        <v>1995459</v>
      </c>
      <c r="N36" s="60">
        <f t="shared" si="4"/>
        <v>5986377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11317745</v>
      </c>
      <c r="X36" s="60">
        <f t="shared" si="4"/>
        <v>12612372</v>
      </c>
      <c r="Y36" s="60">
        <f t="shared" si="4"/>
        <v>-1294627</v>
      </c>
      <c r="Z36" s="140">
        <f aca="true" t="shared" si="5" ref="Z36:Z49">+IF(X36&lt;&gt;0,+(Y36/X36)*100,0)</f>
        <v>-10.264738464739226</v>
      </c>
      <c r="AA36" s="155">
        <f>AA6+AA21</f>
        <v>25224744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18000000</v>
      </c>
      <c r="F37" s="60">
        <f t="shared" si="4"/>
        <v>18000000</v>
      </c>
      <c r="G37" s="60">
        <f t="shared" si="4"/>
        <v>5257938</v>
      </c>
      <c r="H37" s="60">
        <f t="shared" si="4"/>
        <v>0</v>
      </c>
      <c r="I37" s="60">
        <f t="shared" si="4"/>
        <v>0</v>
      </c>
      <c r="J37" s="60">
        <f t="shared" si="4"/>
        <v>5257938</v>
      </c>
      <c r="K37" s="60">
        <f t="shared" si="4"/>
        <v>5257938</v>
      </c>
      <c r="L37" s="60">
        <f t="shared" si="4"/>
        <v>5257938</v>
      </c>
      <c r="M37" s="60">
        <f t="shared" si="4"/>
        <v>5257938</v>
      </c>
      <c r="N37" s="60">
        <f t="shared" si="4"/>
        <v>15773814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21031752</v>
      </c>
      <c r="X37" s="60">
        <f t="shared" si="4"/>
        <v>9000000</v>
      </c>
      <c r="Y37" s="60">
        <f t="shared" si="4"/>
        <v>12031752</v>
      </c>
      <c r="Z37" s="140">
        <f t="shared" si="5"/>
        <v>133.68613333333332</v>
      </c>
      <c r="AA37" s="155">
        <f>AA7+AA22</f>
        <v>18000000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225282</v>
      </c>
      <c r="F40" s="60">
        <f t="shared" si="4"/>
        <v>225282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112641</v>
      </c>
      <c r="Y40" s="60">
        <f t="shared" si="4"/>
        <v>-112641</v>
      </c>
      <c r="Z40" s="140">
        <f t="shared" si="5"/>
        <v>-100</v>
      </c>
      <c r="AA40" s="155">
        <f>AA10+AA25</f>
        <v>225282</v>
      </c>
    </row>
    <row r="41" spans="1:27" ht="12.75">
      <c r="A41" s="292" t="s">
        <v>211</v>
      </c>
      <c r="B41" s="142"/>
      <c r="C41" s="293">
        <f aca="true" t="shared" si="6" ref="C41:Y41">SUM(C36:C40)</f>
        <v>16105551</v>
      </c>
      <c r="D41" s="294">
        <f t="shared" si="6"/>
        <v>0</v>
      </c>
      <c r="E41" s="295">
        <f t="shared" si="6"/>
        <v>43450026</v>
      </c>
      <c r="F41" s="295">
        <f t="shared" si="6"/>
        <v>43450026</v>
      </c>
      <c r="G41" s="295">
        <f t="shared" si="6"/>
        <v>7253397</v>
      </c>
      <c r="H41" s="295">
        <f t="shared" si="6"/>
        <v>3335909</v>
      </c>
      <c r="I41" s="295">
        <f t="shared" si="6"/>
        <v>0</v>
      </c>
      <c r="J41" s="295">
        <f t="shared" si="6"/>
        <v>10589306</v>
      </c>
      <c r="K41" s="295">
        <f t="shared" si="6"/>
        <v>7253397</v>
      </c>
      <c r="L41" s="295">
        <f t="shared" si="6"/>
        <v>7253397</v>
      </c>
      <c r="M41" s="295">
        <f t="shared" si="6"/>
        <v>7253397</v>
      </c>
      <c r="N41" s="295">
        <f t="shared" si="6"/>
        <v>21760191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32349497</v>
      </c>
      <c r="X41" s="295">
        <f t="shared" si="6"/>
        <v>21725013</v>
      </c>
      <c r="Y41" s="295">
        <f t="shared" si="6"/>
        <v>10624484</v>
      </c>
      <c r="Z41" s="296">
        <f t="shared" si="5"/>
        <v>48.904385005431294</v>
      </c>
      <c r="AA41" s="297">
        <f>SUM(AA36:AA40)</f>
        <v>43450026</v>
      </c>
    </row>
    <row r="42" spans="1:27" ht="12.75">
      <c r="A42" s="298" t="s">
        <v>212</v>
      </c>
      <c r="B42" s="136"/>
      <c r="C42" s="95">
        <f aca="true" t="shared" si="7" ref="C42:Y48">C12+C27</f>
        <v>13414007</v>
      </c>
      <c r="D42" s="129">
        <f t="shared" si="7"/>
        <v>0</v>
      </c>
      <c r="E42" s="54">
        <f t="shared" si="7"/>
        <v>4884974</v>
      </c>
      <c r="F42" s="54">
        <f t="shared" si="7"/>
        <v>4884974</v>
      </c>
      <c r="G42" s="54">
        <f t="shared" si="7"/>
        <v>1641990</v>
      </c>
      <c r="H42" s="54">
        <f t="shared" si="7"/>
        <v>1746643</v>
      </c>
      <c r="I42" s="54">
        <f t="shared" si="7"/>
        <v>0</v>
      </c>
      <c r="J42" s="54">
        <f t="shared" si="7"/>
        <v>3388633</v>
      </c>
      <c r="K42" s="54">
        <f t="shared" si="7"/>
        <v>1641990</v>
      </c>
      <c r="L42" s="54">
        <f t="shared" si="7"/>
        <v>1641990</v>
      </c>
      <c r="M42" s="54">
        <f t="shared" si="7"/>
        <v>1641990</v>
      </c>
      <c r="N42" s="54">
        <f t="shared" si="7"/>
        <v>4925970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8314603</v>
      </c>
      <c r="X42" s="54">
        <f t="shared" si="7"/>
        <v>2442487</v>
      </c>
      <c r="Y42" s="54">
        <f t="shared" si="7"/>
        <v>5872116</v>
      </c>
      <c r="Z42" s="184">
        <f t="shared" si="5"/>
        <v>240.41544540462243</v>
      </c>
      <c r="AA42" s="130">
        <f aca="true" t="shared" si="8" ref="AA42:AA48">AA12+AA27</f>
        <v>4884974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8095756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37615314</v>
      </c>
      <c r="D49" s="218">
        <f t="shared" si="9"/>
        <v>0</v>
      </c>
      <c r="E49" s="220">
        <f t="shared" si="9"/>
        <v>48335000</v>
      </c>
      <c r="F49" s="220">
        <f t="shared" si="9"/>
        <v>48335000</v>
      </c>
      <c r="G49" s="220">
        <f t="shared" si="9"/>
        <v>8895387</v>
      </c>
      <c r="H49" s="220">
        <f t="shared" si="9"/>
        <v>5082552</v>
      </c>
      <c r="I49" s="220">
        <f t="shared" si="9"/>
        <v>0</v>
      </c>
      <c r="J49" s="220">
        <f t="shared" si="9"/>
        <v>13977939</v>
      </c>
      <c r="K49" s="220">
        <f t="shared" si="9"/>
        <v>8895387</v>
      </c>
      <c r="L49" s="220">
        <f t="shared" si="9"/>
        <v>8895387</v>
      </c>
      <c r="M49" s="220">
        <f t="shared" si="9"/>
        <v>8895387</v>
      </c>
      <c r="N49" s="220">
        <f t="shared" si="9"/>
        <v>26686161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40664100</v>
      </c>
      <c r="X49" s="220">
        <f t="shared" si="9"/>
        <v>24167500</v>
      </c>
      <c r="Y49" s="220">
        <f t="shared" si="9"/>
        <v>16496600</v>
      </c>
      <c r="Z49" s="221">
        <f t="shared" si="5"/>
        <v>68.25943932967829</v>
      </c>
      <c r="AA49" s="222">
        <f>SUM(AA41:AA48)</f>
        <v>48335000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41692910</v>
      </c>
      <c r="D51" s="129">
        <f t="shared" si="10"/>
        <v>0</v>
      </c>
      <c r="E51" s="54">
        <f t="shared" si="10"/>
        <v>9303493</v>
      </c>
      <c r="F51" s="54">
        <f t="shared" si="10"/>
        <v>9303493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4651747</v>
      </c>
      <c r="Y51" s="54">
        <f t="shared" si="10"/>
        <v>-4651747</v>
      </c>
      <c r="Z51" s="184">
        <f>+IF(X51&lt;&gt;0,+(Y51/X51)*100,0)</f>
        <v>-100</v>
      </c>
      <c r="AA51" s="130">
        <f>SUM(AA57:AA61)</f>
        <v>9303493</v>
      </c>
    </row>
    <row r="52" spans="1:27" ht="12.75">
      <c r="A52" s="310" t="s">
        <v>206</v>
      </c>
      <c r="B52" s="142"/>
      <c r="C52" s="62">
        <v>41692910</v>
      </c>
      <c r="D52" s="156"/>
      <c r="E52" s="60">
        <v>9303493</v>
      </c>
      <c r="F52" s="60">
        <v>9303493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4651747</v>
      </c>
      <c r="Y52" s="60">
        <v>-4651747</v>
      </c>
      <c r="Z52" s="140">
        <v>-100</v>
      </c>
      <c r="AA52" s="155">
        <v>9303493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41692910</v>
      </c>
      <c r="D57" s="294">
        <f t="shared" si="11"/>
        <v>0</v>
      </c>
      <c r="E57" s="295">
        <f t="shared" si="11"/>
        <v>9303493</v>
      </c>
      <c r="F57" s="295">
        <f t="shared" si="11"/>
        <v>9303493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4651747</v>
      </c>
      <c r="Y57" s="295">
        <f t="shared" si="11"/>
        <v>-4651747</v>
      </c>
      <c r="Z57" s="296">
        <f>+IF(X57&lt;&gt;0,+(Y57/X57)*100,0)</f>
        <v>-100</v>
      </c>
      <c r="AA57" s="297">
        <f>SUM(AA52:AA56)</f>
        <v>9303493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359000</v>
      </c>
      <c r="F65" s="60"/>
      <c r="G65" s="60">
        <v>310495</v>
      </c>
      <c r="H65" s="60">
        <v>310495</v>
      </c>
      <c r="I65" s="60">
        <v>310495</v>
      </c>
      <c r="J65" s="60">
        <v>931485</v>
      </c>
      <c r="K65" s="60">
        <v>310495</v>
      </c>
      <c r="L65" s="60">
        <v>310495</v>
      </c>
      <c r="M65" s="60">
        <v>310495</v>
      </c>
      <c r="N65" s="60">
        <v>931485</v>
      </c>
      <c r="O65" s="60"/>
      <c r="P65" s="60"/>
      <c r="Q65" s="60"/>
      <c r="R65" s="60"/>
      <c r="S65" s="60"/>
      <c r="T65" s="60"/>
      <c r="U65" s="60"/>
      <c r="V65" s="60"/>
      <c r="W65" s="60">
        <v>1862970</v>
      </c>
      <c r="X65" s="60"/>
      <c r="Y65" s="60">
        <v>1862970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4598763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2698730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1647000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9303493</v>
      </c>
      <c r="F69" s="220">
        <f t="shared" si="12"/>
        <v>0</v>
      </c>
      <c r="G69" s="220">
        <f t="shared" si="12"/>
        <v>310495</v>
      </c>
      <c r="H69" s="220">
        <f t="shared" si="12"/>
        <v>310495</v>
      </c>
      <c r="I69" s="220">
        <f t="shared" si="12"/>
        <v>310495</v>
      </c>
      <c r="J69" s="220">
        <f t="shared" si="12"/>
        <v>931485</v>
      </c>
      <c r="K69" s="220">
        <f t="shared" si="12"/>
        <v>310495</v>
      </c>
      <c r="L69" s="220">
        <f t="shared" si="12"/>
        <v>310495</v>
      </c>
      <c r="M69" s="220">
        <f t="shared" si="12"/>
        <v>310495</v>
      </c>
      <c r="N69" s="220">
        <f t="shared" si="12"/>
        <v>931485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1862970</v>
      </c>
      <c r="X69" s="220">
        <f t="shared" si="12"/>
        <v>0</v>
      </c>
      <c r="Y69" s="220">
        <f t="shared" si="12"/>
        <v>1862970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16105551</v>
      </c>
      <c r="D5" s="357">
        <f t="shared" si="0"/>
        <v>0</v>
      </c>
      <c r="E5" s="356">
        <f t="shared" si="0"/>
        <v>43450026</v>
      </c>
      <c r="F5" s="358">
        <f t="shared" si="0"/>
        <v>43450026</v>
      </c>
      <c r="G5" s="358">
        <f t="shared" si="0"/>
        <v>7253397</v>
      </c>
      <c r="H5" s="356">
        <f t="shared" si="0"/>
        <v>3335909</v>
      </c>
      <c r="I5" s="356">
        <f t="shared" si="0"/>
        <v>0</v>
      </c>
      <c r="J5" s="358">
        <f t="shared" si="0"/>
        <v>10589306</v>
      </c>
      <c r="K5" s="358">
        <f t="shared" si="0"/>
        <v>7253397</v>
      </c>
      <c r="L5" s="356">
        <f t="shared" si="0"/>
        <v>7253397</v>
      </c>
      <c r="M5" s="356">
        <f t="shared" si="0"/>
        <v>7253397</v>
      </c>
      <c r="N5" s="358">
        <f t="shared" si="0"/>
        <v>21760191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32349497</v>
      </c>
      <c r="X5" s="356">
        <f t="shared" si="0"/>
        <v>21725013</v>
      </c>
      <c r="Y5" s="358">
        <f t="shared" si="0"/>
        <v>10624484</v>
      </c>
      <c r="Z5" s="359">
        <f>+IF(X5&lt;&gt;0,+(Y5/X5)*100,0)</f>
        <v>48.904385005431294</v>
      </c>
      <c r="AA5" s="360">
        <f>+AA6+AA8+AA11+AA13+AA15</f>
        <v>43450026</v>
      </c>
    </row>
    <row r="6" spans="1:27" ht="12.75">
      <c r="A6" s="361" t="s">
        <v>206</v>
      </c>
      <c r="B6" s="142"/>
      <c r="C6" s="60">
        <f>+C7</f>
        <v>16105551</v>
      </c>
      <c r="D6" s="340">
        <f aca="true" t="shared" si="1" ref="D6:AA6">+D7</f>
        <v>0</v>
      </c>
      <c r="E6" s="60">
        <f t="shared" si="1"/>
        <v>25224744</v>
      </c>
      <c r="F6" s="59">
        <f t="shared" si="1"/>
        <v>25224744</v>
      </c>
      <c r="G6" s="59">
        <f t="shared" si="1"/>
        <v>1995459</v>
      </c>
      <c r="H6" s="60">
        <f t="shared" si="1"/>
        <v>3335909</v>
      </c>
      <c r="I6" s="60">
        <f t="shared" si="1"/>
        <v>0</v>
      </c>
      <c r="J6" s="59">
        <f t="shared" si="1"/>
        <v>5331368</v>
      </c>
      <c r="K6" s="59">
        <f t="shared" si="1"/>
        <v>1995459</v>
      </c>
      <c r="L6" s="60">
        <f t="shared" si="1"/>
        <v>1995459</v>
      </c>
      <c r="M6" s="60">
        <f t="shared" si="1"/>
        <v>1995459</v>
      </c>
      <c r="N6" s="59">
        <f t="shared" si="1"/>
        <v>5986377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11317745</v>
      </c>
      <c r="X6" s="60">
        <f t="shared" si="1"/>
        <v>12612372</v>
      </c>
      <c r="Y6" s="59">
        <f t="shared" si="1"/>
        <v>-1294627</v>
      </c>
      <c r="Z6" s="61">
        <f>+IF(X6&lt;&gt;0,+(Y6/X6)*100,0)</f>
        <v>-10.264738464739226</v>
      </c>
      <c r="AA6" s="62">
        <f t="shared" si="1"/>
        <v>25224744</v>
      </c>
    </row>
    <row r="7" spans="1:27" ht="12.75">
      <c r="A7" s="291" t="s">
        <v>230</v>
      </c>
      <c r="B7" s="142"/>
      <c r="C7" s="60">
        <v>16105551</v>
      </c>
      <c r="D7" s="340"/>
      <c r="E7" s="60">
        <v>25224744</v>
      </c>
      <c r="F7" s="59">
        <v>25224744</v>
      </c>
      <c r="G7" s="59">
        <v>1995459</v>
      </c>
      <c r="H7" s="60">
        <v>3335909</v>
      </c>
      <c r="I7" s="60"/>
      <c r="J7" s="59">
        <v>5331368</v>
      </c>
      <c r="K7" s="59">
        <v>1995459</v>
      </c>
      <c r="L7" s="60">
        <v>1995459</v>
      </c>
      <c r="M7" s="60">
        <v>1995459</v>
      </c>
      <c r="N7" s="59">
        <v>5986377</v>
      </c>
      <c r="O7" s="59"/>
      <c r="P7" s="60"/>
      <c r="Q7" s="60"/>
      <c r="R7" s="59"/>
      <c r="S7" s="59"/>
      <c r="T7" s="60"/>
      <c r="U7" s="60"/>
      <c r="V7" s="59"/>
      <c r="W7" s="59">
        <v>11317745</v>
      </c>
      <c r="X7" s="60">
        <v>12612372</v>
      </c>
      <c r="Y7" s="59">
        <v>-1294627</v>
      </c>
      <c r="Z7" s="61">
        <v>-10.26</v>
      </c>
      <c r="AA7" s="62">
        <v>25224744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18000000</v>
      </c>
      <c r="F8" s="59">
        <f t="shared" si="2"/>
        <v>18000000</v>
      </c>
      <c r="G8" s="59">
        <f t="shared" si="2"/>
        <v>5257938</v>
      </c>
      <c r="H8" s="60">
        <f t="shared" si="2"/>
        <v>0</v>
      </c>
      <c r="I8" s="60">
        <f t="shared" si="2"/>
        <v>0</v>
      </c>
      <c r="J8" s="59">
        <f t="shared" si="2"/>
        <v>5257938</v>
      </c>
      <c r="K8" s="59">
        <f t="shared" si="2"/>
        <v>5257938</v>
      </c>
      <c r="L8" s="60">
        <f t="shared" si="2"/>
        <v>5257938</v>
      </c>
      <c r="M8" s="60">
        <f t="shared" si="2"/>
        <v>5257938</v>
      </c>
      <c r="N8" s="59">
        <f t="shared" si="2"/>
        <v>15773814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21031752</v>
      </c>
      <c r="X8" s="60">
        <f t="shared" si="2"/>
        <v>9000000</v>
      </c>
      <c r="Y8" s="59">
        <f t="shared" si="2"/>
        <v>12031752</v>
      </c>
      <c r="Z8" s="61">
        <f>+IF(X8&lt;&gt;0,+(Y8/X8)*100,0)</f>
        <v>133.68613333333332</v>
      </c>
      <c r="AA8" s="62">
        <f>SUM(AA9:AA10)</f>
        <v>18000000</v>
      </c>
    </row>
    <row r="9" spans="1:27" ht="12.75">
      <c r="A9" s="291" t="s">
        <v>231</v>
      </c>
      <c r="B9" s="142"/>
      <c r="C9" s="60"/>
      <c r="D9" s="340"/>
      <c r="E9" s="60">
        <v>18000000</v>
      </c>
      <c r="F9" s="59">
        <v>18000000</v>
      </c>
      <c r="G9" s="59">
        <v>4999999</v>
      </c>
      <c r="H9" s="60"/>
      <c r="I9" s="60"/>
      <c r="J9" s="59">
        <v>4999999</v>
      </c>
      <c r="K9" s="59">
        <v>4999999</v>
      </c>
      <c r="L9" s="60">
        <v>4999999</v>
      </c>
      <c r="M9" s="60">
        <v>4999999</v>
      </c>
      <c r="N9" s="59">
        <v>14999997</v>
      </c>
      <c r="O9" s="59"/>
      <c r="P9" s="60"/>
      <c r="Q9" s="60"/>
      <c r="R9" s="59"/>
      <c r="S9" s="59"/>
      <c r="T9" s="60"/>
      <c r="U9" s="60"/>
      <c r="V9" s="59"/>
      <c r="W9" s="59">
        <v>19999996</v>
      </c>
      <c r="X9" s="60">
        <v>9000000</v>
      </c>
      <c r="Y9" s="59">
        <v>10999996</v>
      </c>
      <c r="Z9" s="61">
        <v>122.22</v>
      </c>
      <c r="AA9" s="62">
        <v>18000000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>
        <v>257939</v>
      </c>
      <c r="H10" s="60"/>
      <c r="I10" s="60"/>
      <c r="J10" s="59">
        <v>257939</v>
      </c>
      <c r="K10" s="59">
        <v>257939</v>
      </c>
      <c r="L10" s="60">
        <v>257939</v>
      </c>
      <c r="M10" s="60">
        <v>257939</v>
      </c>
      <c r="N10" s="59">
        <v>773817</v>
      </c>
      <c r="O10" s="59"/>
      <c r="P10" s="60"/>
      <c r="Q10" s="60"/>
      <c r="R10" s="59"/>
      <c r="S10" s="59"/>
      <c r="T10" s="60"/>
      <c r="U10" s="60"/>
      <c r="V10" s="59"/>
      <c r="W10" s="59">
        <v>1031756</v>
      </c>
      <c r="X10" s="60"/>
      <c r="Y10" s="59">
        <v>1031756</v>
      </c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225282</v>
      </c>
      <c r="F15" s="59">
        <f t="shared" si="5"/>
        <v>225282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112641</v>
      </c>
      <c r="Y15" s="59">
        <f t="shared" si="5"/>
        <v>-112641</v>
      </c>
      <c r="Z15" s="61">
        <f>+IF(X15&lt;&gt;0,+(Y15/X15)*100,0)</f>
        <v>-100</v>
      </c>
      <c r="AA15" s="62">
        <f>SUM(AA16:AA20)</f>
        <v>225282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>
        <v>225282</v>
      </c>
      <c r="F17" s="59">
        <v>225282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112641</v>
      </c>
      <c r="Y17" s="59">
        <v>-112641</v>
      </c>
      <c r="Z17" s="61">
        <v>-100</v>
      </c>
      <c r="AA17" s="62">
        <v>225282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13414007</v>
      </c>
      <c r="D22" s="344">
        <f t="shared" si="6"/>
        <v>0</v>
      </c>
      <c r="E22" s="343">
        <f t="shared" si="6"/>
        <v>4884974</v>
      </c>
      <c r="F22" s="345">
        <f t="shared" si="6"/>
        <v>4884974</v>
      </c>
      <c r="G22" s="345">
        <f t="shared" si="6"/>
        <v>1641990</v>
      </c>
      <c r="H22" s="343">
        <f t="shared" si="6"/>
        <v>1746643</v>
      </c>
      <c r="I22" s="343">
        <f t="shared" si="6"/>
        <v>0</v>
      </c>
      <c r="J22" s="345">
        <f t="shared" si="6"/>
        <v>3388633</v>
      </c>
      <c r="K22" s="345">
        <f t="shared" si="6"/>
        <v>1641990</v>
      </c>
      <c r="L22" s="343">
        <f t="shared" si="6"/>
        <v>1641990</v>
      </c>
      <c r="M22" s="343">
        <f t="shared" si="6"/>
        <v>1641990</v>
      </c>
      <c r="N22" s="345">
        <f t="shared" si="6"/>
        <v>4925970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8314603</v>
      </c>
      <c r="X22" s="343">
        <f t="shared" si="6"/>
        <v>2442487</v>
      </c>
      <c r="Y22" s="345">
        <f t="shared" si="6"/>
        <v>5872116</v>
      </c>
      <c r="Z22" s="336">
        <f>+IF(X22&lt;&gt;0,+(Y22/X22)*100,0)</f>
        <v>240.41544540462243</v>
      </c>
      <c r="AA22" s="350">
        <f>SUM(AA23:AA32)</f>
        <v>4884974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13414007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4884974</v>
      </c>
      <c r="F25" s="59">
        <v>4884974</v>
      </c>
      <c r="G25" s="59">
        <v>1641990</v>
      </c>
      <c r="H25" s="60">
        <v>1746643</v>
      </c>
      <c r="I25" s="60"/>
      <c r="J25" s="59">
        <v>3388633</v>
      </c>
      <c r="K25" s="59">
        <v>1641990</v>
      </c>
      <c r="L25" s="60">
        <v>1641990</v>
      </c>
      <c r="M25" s="60">
        <v>1641990</v>
      </c>
      <c r="N25" s="59">
        <v>4925970</v>
      </c>
      <c r="O25" s="59"/>
      <c r="P25" s="60"/>
      <c r="Q25" s="60"/>
      <c r="R25" s="59"/>
      <c r="S25" s="59"/>
      <c r="T25" s="60"/>
      <c r="U25" s="60"/>
      <c r="V25" s="59"/>
      <c r="W25" s="59">
        <v>8314603</v>
      </c>
      <c r="X25" s="60">
        <v>2442487</v>
      </c>
      <c r="Y25" s="59">
        <v>5872116</v>
      </c>
      <c r="Z25" s="61">
        <v>240.42</v>
      </c>
      <c r="AA25" s="62">
        <v>4884974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8095756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1588819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1228448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5278489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37615314</v>
      </c>
      <c r="D60" s="346">
        <f t="shared" si="14"/>
        <v>0</v>
      </c>
      <c r="E60" s="219">
        <f t="shared" si="14"/>
        <v>48335000</v>
      </c>
      <c r="F60" s="264">
        <f t="shared" si="14"/>
        <v>48335000</v>
      </c>
      <c r="G60" s="264">
        <f t="shared" si="14"/>
        <v>8895387</v>
      </c>
      <c r="H60" s="219">
        <f t="shared" si="14"/>
        <v>5082552</v>
      </c>
      <c r="I60" s="219">
        <f t="shared" si="14"/>
        <v>0</v>
      </c>
      <c r="J60" s="264">
        <f t="shared" si="14"/>
        <v>13977939</v>
      </c>
      <c r="K60" s="264">
        <f t="shared" si="14"/>
        <v>8895387</v>
      </c>
      <c r="L60" s="219">
        <f t="shared" si="14"/>
        <v>8895387</v>
      </c>
      <c r="M60" s="219">
        <f t="shared" si="14"/>
        <v>8895387</v>
      </c>
      <c r="N60" s="264">
        <f t="shared" si="14"/>
        <v>26686161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40664100</v>
      </c>
      <c r="X60" s="219">
        <f t="shared" si="14"/>
        <v>24167500</v>
      </c>
      <c r="Y60" s="264">
        <f t="shared" si="14"/>
        <v>16496600</v>
      </c>
      <c r="Z60" s="337">
        <f>+IF(X60&lt;&gt;0,+(Y60/X60)*100,0)</f>
        <v>68.25943932967829</v>
      </c>
      <c r="AA60" s="232">
        <f>+AA57+AA54+AA51+AA40+AA37+AA34+AA22+AA5</f>
        <v>48335000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2019-02-01T06:19:33Z</dcterms:created>
  <dcterms:modified xsi:type="dcterms:W3CDTF">2019-02-01T06:19:37Z</dcterms:modified>
  <cp:category/>
  <cp:version/>
  <cp:contentType/>
  <cp:contentStatus/>
</cp:coreProperties>
</file>