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<sst xmlns="http://schemas.openxmlformats.org/spreadsheetml/2006/main" count="859" uniqueCount="304">
  <si>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Umhlabuyalingana(KZN271)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</si>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</sst>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19829576</v>
      </c>
      <c r="C5" s="19">
        <v>0</v>
      </c>
      <c r="D5" s="59">
        <v>19516725</v>
      </c>
      <c r="E5" s="60">
        <v>19516725</v>
      </c>
      <c r="F5" s="60">
        <v>1664283</v>
      </c>
      <c r="G5" s="60">
        <v>1664283</v>
      </c>
      <c r="H5" s="60">
        <v>1664283</v>
      </c>
      <c r="I5" s="60">
        <v>4992849</v>
      </c>
      <c r="J5" s="60">
        <v>1787481</v>
      </c>
      <c r="K5" s="60">
        <v>1792009</v>
      </c>
      <c r="L5" s="60">
        <v>1664074</v>
      </c>
      <c r="M5" s="60">
        <v>5243564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10236413</v>
      </c>
      <c r="W5" s="60">
        <v>9758364</v>
      </c>
      <c r="X5" s="60">
        <v>478049</v>
      </c>
      <c r="Y5" s="61">
        <v>4.9</v>
      </c>
      <c r="Z5" s="62">
        <v>19516725</v>
      </c>
    </row>
    <row r="6" spans="1:26" ht="12.75">
      <c r="A6" s="58" t="s">
        <v>32</v>
      </c>
      <c r="B6" s="19">
        <v>283330</v>
      </c>
      <c r="C6" s="19">
        <v>0</v>
      </c>
      <c r="D6" s="59">
        <v>670836</v>
      </c>
      <c r="E6" s="60">
        <v>670836</v>
      </c>
      <c r="F6" s="60">
        <v>47457</v>
      </c>
      <c r="G6" s="60">
        <v>47457</v>
      </c>
      <c r="H6" s="60">
        <v>47457</v>
      </c>
      <c r="I6" s="60">
        <v>142371</v>
      </c>
      <c r="J6" s="60">
        <v>47457</v>
      </c>
      <c r="K6" s="60">
        <v>47457</v>
      </c>
      <c r="L6" s="60">
        <v>47457</v>
      </c>
      <c r="M6" s="60">
        <v>142371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284742</v>
      </c>
      <c r="W6" s="60">
        <v>335418</v>
      </c>
      <c r="X6" s="60">
        <v>-50676</v>
      </c>
      <c r="Y6" s="61">
        <v>-15.11</v>
      </c>
      <c r="Z6" s="62">
        <v>670836</v>
      </c>
    </row>
    <row r="7" spans="1:26" ht="12.75">
      <c r="A7" s="58" t="s">
        <v>33</v>
      </c>
      <c r="B7" s="19">
        <v>806580</v>
      </c>
      <c r="C7" s="19">
        <v>0</v>
      </c>
      <c r="D7" s="59">
        <v>2290063</v>
      </c>
      <c r="E7" s="60">
        <v>2290063</v>
      </c>
      <c r="F7" s="60">
        <v>94968</v>
      </c>
      <c r="G7" s="60">
        <v>42118</v>
      </c>
      <c r="H7" s="60">
        <v>97064</v>
      </c>
      <c r="I7" s="60">
        <v>234150</v>
      </c>
      <c r="J7" s="60">
        <v>43342</v>
      </c>
      <c r="K7" s="60">
        <v>59997</v>
      </c>
      <c r="L7" s="60">
        <v>42655</v>
      </c>
      <c r="M7" s="60">
        <v>145994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380144</v>
      </c>
      <c r="W7" s="60">
        <v>1145034</v>
      </c>
      <c r="X7" s="60">
        <v>-764890</v>
      </c>
      <c r="Y7" s="61">
        <v>-66.8</v>
      </c>
      <c r="Z7" s="62">
        <v>2290063</v>
      </c>
    </row>
    <row r="8" spans="1:26" ht="12.75">
      <c r="A8" s="58" t="s">
        <v>34</v>
      </c>
      <c r="B8" s="19">
        <v>141677497</v>
      </c>
      <c r="C8" s="19">
        <v>0</v>
      </c>
      <c r="D8" s="59">
        <v>155279000</v>
      </c>
      <c r="E8" s="60">
        <v>155279000</v>
      </c>
      <c r="F8" s="60">
        <v>61480379</v>
      </c>
      <c r="G8" s="60">
        <v>778510</v>
      </c>
      <c r="H8" s="60">
        <v>1212761</v>
      </c>
      <c r="I8" s="60">
        <v>63471650</v>
      </c>
      <c r="J8" s="60">
        <v>784006</v>
      </c>
      <c r="K8" s="60">
        <v>694058</v>
      </c>
      <c r="L8" s="60">
        <v>49223190</v>
      </c>
      <c r="M8" s="60">
        <v>50701254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114172904</v>
      </c>
      <c r="W8" s="60">
        <v>116246900</v>
      </c>
      <c r="X8" s="60">
        <v>-2073996</v>
      </c>
      <c r="Y8" s="61">
        <v>-1.78</v>
      </c>
      <c r="Z8" s="62">
        <v>155279000</v>
      </c>
    </row>
    <row r="9" spans="1:26" ht="12.75">
      <c r="A9" s="58" t="s">
        <v>35</v>
      </c>
      <c r="B9" s="19">
        <v>9542914</v>
      </c>
      <c r="C9" s="19">
        <v>0</v>
      </c>
      <c r="D9" s="59">
        <v>7804098</v>
      </c>
      <c r="E9" s="60">
        <v>7804098</v>
      </c>
      <c r="F9" s="60">
        <v>487318</v>
      </c>
      <c r="G9" s="60">
        <v>743933</v>
      </c>
      <c r="H9" s="60">
        <v>1088712</v>
      </c>
      <c r="I9" s="60">
        <v>2319963</v>
      </c>
      <c r="J9" s="60">
        <v>498537</v>
      </c>
      <c r="K9" s="60">
        <v>459880</v>
      </c>
      <c r="L9" s="60">
        <v>430825</v>
      </c>
      <c r="M9" s="60">
        <v>1389242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3709205</v>
      </c>
      <c r="W9" s="60">
        <v>4262500</v>
      </c>
      <c r="X9" s="60">
        <v>-553295</v>
      </c>
      <c r="Y9" s="61">
        <v>-12.98</v>
      </c>
      <c r="Z9" s="62">
        <v>7804098</v>
      </c>
    </row>
    <row r="10" spans="1:26" ht="22.5">
      <c r="A10" s="63" t="s">
        <v>279</v>
      </c>
      <c r="B10" s="64">
        <f>SUM(B5:B9)</f>
        <v>172139897</v>
      </c>
      <c r="C10" s="64">
        <f>SUM(C5:C9)</f>
        <v>0</v>
      </c>
      <c r="D10" s="65">
        <f aca="true" t="shared" si="0" ref="D10:Z10">SUM(D5:D9)</f>
        <v>185560722</v>
      </c>
      <c r="E10" s="66">
        <f t="shared" si="0"/>
        <v>185560722</v>
      </c>
      <c r="F10" s="66">
        <f t="shared" si="0"/>
        <v>63774405</v>
      </c>
      <c r="G10" s="66">
        <f t="shared" si="0"/>
        <v>3276301</v>
      </c>
      <c r="H10" s="66">
        <f t="shared" si="0"/>
        <v>4110277</v>
      </c>
      <c r="I10" s="66">
        <f t="shared" si="0"/>
        <v>71160983</v>
      </c>
      <c r="J10" s="66">
        <f t="shared" si="0"/>
        <v>3160823</v>
      </c>
      <c r="K10" s="66">
        <f t="shared" si="0"/>
        <v>3053401</v>
      </c>
      <c r="L10" s="66">
        <f t="shared" si="0"/>
        <v>51408201</v>
      </c>
      <c r="M10" s="66">
        <f t="shared" si="0"/>
        <v>57622425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128783408</v>
      </c>
      <c r="W10" s="66">
        <f t="shared" si="0"/>
        <v>131748216</v>
      </c>
      <c r="X10" s="66">
        <f t="shared" si="0"/>
        <v>-2964808</v>
      </c>
      <c r="Y10" s="67">
        <f>+IF(W10&lt;&gt;0,(X10/W10)*100,0)</f>
        <v>-2.2503591244074226</v>
      </c>
      <c r="Z10" s="68">
        <f t="shared" si="0"/>
        <v>185560722</v>
      </c>
    </row>
    <row r="11" spans="1:26" ht="12.75">
      <c r="A11" s="58" t="s">
        <v>37</v>
      </c>
      <c r="B11" s="19">
        <v>61821949</v>
      </c>
      <c r="C11" s="19">
        <v>0</v>
      </c>
      <c r="D11" s="59">
        <v>66693546</v>
      </c>
      <c r="E11" s="60">
        <v>66693546</v>
      </c>
      <c r="F11" s="60">
        <v>4780003</v>
      </c>
      <c r="G11" s="60">
        <v>4890823</v>
      </c>
      <c r="H11" s="60">
        <v>5432948</v>
      </c>
      <c r="I11" s="60">
        <v>15103774</v>
      </c>
      <c r="J11" s="60">
        <v>5127491</v>
      </c>
      <c r="K11" s="60">
        <v>5024741</v>
      </c>
      <c r="L11" s="60">
        <v>6456943</v>
      </c>
      <c r="M11" s="60">
        <v>16609175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31712949</v>
      </c>
      <c r="W11" s="60">
        <v>33346776</v>
      </c>
      <c r="X11" s="60">
        <v>-1633827</v>
      </c>
      <c r="Y11" s="61">
        <v>-4.9</v>
      </c>
      <c r="Z11" s="62">
        <v>66693546</v>
      </c>
    </row>
    <row r="12" spans="1:26" ht="12.75">
      <c r="A12" s="58" t="s">
        <v>38</v>
      </c>
      <c r="B12" s="19">
        <v>8322952</v>
      </c>
      <c r="C12" s="19">
        <v>0</v>
      </c>
      <c r="D12" s="59">
        <v>15078821</v>
      </c>
      <c r="E12" s="60">
        <v>15078821</v>
      </c>
      <c r="F12" s="60">
        <v>1013376</v>
      </c>
      <c r="G12" s="60">
        <v>1013376</v>
      </c>
      <c r="H12" s="60">
        <v>1013376</v>
      </c>
      <c r="I12" s="60">
        <v>3040128</v>
      </c>
      <c r="J12" s="60">
        <v>1013376</v>
      </c>
      <c r="K12" s="60">
        <v>988686</v>
      </c>
      <c r="L12" s="60">
        <v>988686</v>
      </c>
      <c r="M12" s="60">
        <v>2990748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6030876</v>
      </c>
      <c r="W12" s="60">
        <v>7539408</v>
      </c>
      <c r="X12" s="60">
        <v>-1508532</v>
      </c>
      <c r="Y12" s="61">
        <v>-20.01</v>
      </c>
      <c r="Z12" s="62">
        <v>15078821</v>
      </c>
    </row>
    <row r="13" spans="1:26" ht="12.75">
      <c r="A13" s="58" t="s">
        <v>280</v>
      </c>
      <c r="B13" s="19">
        <v>15307055</v>
      </c>
      <c r="C13" s="19">
        <v>0</v>
      </c>
      <c r="D13" s="59">
        <v>24928572</v>
      </c>
      <c r="E13" s="60">
        <v>24928572</v>
      </c>
      <c r="F13" s="60">
        <v>1447487</v>
      </c>
      <c r="G13" s="60">
        <v>2592749</v>
      </c>
      <c r="H13" s="60">
        <v>1407284</v>
      </c>
      <c r="I13" s="60">
        <v>5447520</v>
      </c>
      <c r="J13" s="60">
        <v>1264515</v>
      </c>
      <c r="K13" s="60">
        <v>1264759</v>
      </c>
      <c r="L13" s="60">
        <v>1264759</v>
      </c>
      <c r="M13" s="60">
        <v>3794033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9241553</v>
      </c>
      <c r="W13" s="60">
        <v>12464286</v>
      </c>
      <c r="X13" s="60">
        <v>-3222733</v>
      </c>
      <c r="Y13" s="61">
        <v>-25.86</v>
      </c>
      <c r="Z13" s="62">
        <v>24928572</v>
      </c>
    </row>
    <row r="14" spans="1:26" ht="12.75">
      <c r="A14" s="58" t="s">
        <v>40</v>
      </c>
      <c r="B14" s="19">
        <v>7970</v>
      </c>
      <c r="C14" s="19">
        <v>0</v>
      </c>
      <c r="D14" s="59">
        <v>0</v>
      </c>
      <c r="E14" s="60">
        <v>0</v>
      </c>
      <c r="F14" s="60">
        <v>14760</v>
      </c>
      <c r="G14" s="60">
        <v>11572</v>
      </c>
      <c r="H14" s="60">
        <v>9409</v>
      </c>
      <c r="I14" s="60">
        <v>35741</v>
      </c>
      <c r="J14" s="60">
        <v>10450</v>
      </c>
      <c r="K14" s="60">
        <v>10987</v>
      </c>
      <c r="L14" s="60">
        <v>37</v>
      </c>
      <c r="M14" s="60">
        <v>21474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57215</v>
      </c>
      <c r="W14" s="60">
        <v>49998</v>
      </c>
      <c r="X14" s="60">
        <v>7217</v>
      </c>
      <c r="Y14" s="61">
        <v>14.43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606000</v>
      </c>
      <c r="E15" s="60">
        <v>606000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139998</v>
      </c>
      <c r="X15" s="60">
        <v>-139998</v>
      </c>
      <c r="Y15" s="61">
        <v>-100</v>
      </c>
      <c r="Z15" s="62">
        <v>606000</v>
      </c>
    </row>
    <row r="16" spans="1:26" ht="12.75">
      <c r="A16" s="69" t="s">
        <v>42</v>
      </c>
      <c r="B16" s="19">
        <v>1465748</v>
      </c>
      <c r="C16" s="19">
        <v>0</v>
      </c>
      <c r="D16" s="59">
        <v>6117040</v>
      </c>
      <c r="E16" s="60">
        <v>6117040</v>
      </c>
      <c r="F16" s="60">
        <v>32000</v>
      </c>
      <c r="G16" s="60">
        <v>181795</v>
      </c>
      <c r="H16" s="60">
        <v>210539</v>
      </c>
      <c r="I16" s="60">
        <v>424334</v>
      </c>
      <c r="J16" s="60">
        <v>38000</v>
      </c>
      <c r="K16" s="60">
        <v>38000</v>
      </c>
      <c r="L16" s="60">
        <v>121437</v>
      </c>
      <c r="M16" s="60">
        <v>197437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621771</v>
      </c>
      <c r="W16" s="60">
        <v>3058518</v>
      </c>
      <c r="X16" s="60">
        <v>-2436747</v>
      </c>
      <c r="Y16" s="61">
        <v>-79.67</v>
      </c>
      <c r="Z16" s="62">
        <v>6117040</v>
      </c>
    </row>
    <row r="17" spans="1:26" ht="12.75">
      <c r="A17" s="58" t="s">
        <v>43</v>
      </c>
      <c r="B17" s="19">
        <v>84864568</v>
      </c>
      <c r="C17" s="19">
        <v>0</v>
      </c>
      <c r="D17" s="59">
        <v>71072626</v>
      </c>
      <c r="E17" s="60">
        <v>71072626</v>
      </c>
      <c r="F17" s="60">
        <v>5822833</v>
      </c>
      <c r="G17" s="60">
        <v>5774598</v>
      </c>
      <c r="H17" s="60">
        <v>6798710</v>
      </c>
      <c r="I17" s="60">
        <v>18396141</v>
      </c>
      <c r="J17" s="60">
        <v>6746189</v>
      </c>
      <c r="K17" s="60">
        <v>18138539</v>
      </c>
      <c r="L17" s="60">
        <v>2320707</v>
      </c>
      <c r="M17" s="60">
        <v>27205435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45601576</v>
      </c>
      <c r="W17" s="60">
        <v>35649318</v>
      </c>
      <c r="X17" s="60">
        <v>9952258</v>
      </c>
      <c r="Y17" s="61">
        <v>27.92</v>
      </c>
      <c r="Z17" s="62">
        <v>71072626</v>
      </c>
    </row>
    <row r="18" spans="1:26" ht="12.75">
      <c r="A18" s="70" t="s">
        <v>44</v>
      </c>
      <c r="B18" s="71">
        <f>SUM(B11:B17)</f>
        <v>171790242</v>
      </c>
      <c r="C18" s="71">
        <f>SUM(C11:C17)</f>
        <v>0</v>
      </c>
      <c r="D18" s="72">
        <f aca="true" t="shared" si="1" ref="D18:Z18">SUM(D11:D17)</f>
        <v>184496605</v>
      </c>
      <c r="E18" s="73">
        <f t="shared" si="1"/>
        <v>184496605</v>
      </c>
      <c r="F18" s="73">
        <f t="shared" si="1"/>
        <v>13110459</v>
      </c>
      <c r="G18" s="73">
        <f t="shared" si="1"/>
        <v>14464913</v>
      </c>
      <c r="H18" s="73">
        <f t="shared" si="1"/>
        <v>14872266</v>
      </c>
      <c r="I18" s="73">
        <f t="shared" si="1"/>
        <v>42447638</v>
      </c>
      <c r="J18" s="73">
        <f t="shared" si="1"/>
        <v>14200021</v>
      </c>
      <c r="K18" s="73">
        <f t="shared" si="1"/>
        <v>25465712</v>
      </c>
      <c r="L18" s="73">
        <f t="shared" si="1"/>
        <v>11152569</v>
      </c>
      <c r="M18" s="73">
        <f t="shared" si="1"/>
        <v>50818302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93265940</v>
      </c>
      <c r="W18" s="73">
        <f t="shared" si="1"/>
        <v>92248302</v>
      </c>
      <c r="X18" s="73">
        <f t="shared" si="1"/>
        <v>1017638</v>
      </c>
      <c r="Y18" s="67">
        <f>+IF(W18&lt;&gt;0,(X18/W18)*100,0)</f>
        <v>1.103150928458282</v>
      </c>
      <c r="Z18" s="74">
        <f t="shared" si="1"/>
        <v>184496605</v>
      </c>
    </row>
    <row r="19" spans="1:26" ht="12.75">
      <c r="A19" s="70" t="s">
        <v>45</v>
      </c>
      <c r="B19" s="75">
        <f>+B10-B18</f>
        <v>349655</v>
      </c>
      <c r="C19" s="75">
        <f>+C10-C18</f>
        <v>0</v>
      </c>
      <c r="D19" s="76">
        <f aca="true" t="shared" si="2" ref="D19:Z19">+D10-D18</f>
        <v>1064117</v>
      </c>
      <c r="E19" s="77">
        <f t="shared" si="2"/>
        <v>1064117</v>
      </c>
      <c r="F19" s="77">
        <f t="shared" si="2"/>
        <v>50663946</v>
      </c>
      <c r="G19" s="77">
        <f t="shared" si="2"/>
        <v>-11188612</v>
      </c>
      <c r="H19" s="77">
        <f t="shared" si="2"/>
        <v>-10761989</v>
      </c>
      <c r="I19" s="77">
        <f t="shared" si="2"/>
        <v>28713345</v>
      </c>
      <c r="J19" s="77">
        <f t="shared" si="2"/>
        <v>-11039198</v>
      </c>
      <c r="K19" s="77">
        <f t="shared" si="2"/>
        <v>-22412311</v>
      </c>
      <c r="L19" s="77">
        <f t="shared" si="2"/>
        <v>40255632</v>
      </c>
      <c r="M19" s="77">
        <f t="shared" si="2"/>
        <v>6804123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35517468</v>
      </c>
      <c r="W19" s="77">
        <f>IF(E10=E18,0,W10-W18)</f>
        <v>39499914</v>
      </c>
      <c r="X19" s="77">
        <f t="shared" si="2"/>
        <v>-3982446</v>
      </c>
      <c r="Y19" s="78">
        <f>+IF(W19&lt;&gt;0,(X19/W19)*100,0)</f>
        <v>-10.082163723191902</v>
      </c>
      <c r="Z19" s="79">
        <f t="shared" si="2"/>
        <v>1064117</v>
      </c>
    </row>
    <row r="20" spans="1:26" ht="12.75">
      <c r="A20" s="58" t="s">
        <v>46</v>
      </c>
      <c r="B20" s="19">
        <v>36568762</v>
      </c>
      <c r="C20" s="19">
        <v>0</v>
      </c>
      <c r="D20" s="59">
        <v>52265000</v>
      </c>
      <c r="E20" s="60">
        <v>52265000</v>
      </c>
      <c r="F20" s="60">
        <v>4400123</v>
      </c>
      <c r="G20" s="60">
        <v>893838</v>
      </c>
      <c r="H20" s="60">
        <v>2943471</v>
      </c>
      <c r="I20" s="60">
        <v>8237432</v>
      </c>
      <c r="J20" s="60">
        <v>2131365</v>
      </c>
      <c r="K20" s="60">
        <v>3104387</v>
      </c>
      <c r="L20" s="60">
        <v>2704198</v>
      </c>
      <c r="M20" s="60">
        <v>7939950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16177382</v>
      </c>
      <c r="W20" s="60">
        <v>47467900</v>
      </c>
      <c r="X20" s="60">
        <v>-31290518</v>
      </c>
      <c r="Y20" s="61">
        <v>-65.92</v>
      </c>
      <c r="Z20" s="62">
        <v>52265000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36918417</v>
      </c>
      <c r="C22" s="86">
        <f>SUM(C19:C21)</f>
        <v>0</v>
      </c>
      <c r="D22" s="87">
        <f aca="true" t="shared" si="3" ref="D22:Z22">SUM(D19:D21)</f>
        <v>53329117</v>
      </c>
      <c r="E22" s="88">
        <f t="shared" si="3"/>
        <v>53329117</v>
      </c>
      <c r="F22" s="88">
        <f t="shared" si="3"/>
        <v>55064069</v>
      </c>
      <c r="G22" s="88">
        <f t="shared" si="3"/>
        <v>-10294774</v>
      </c>
      <c r="H22" s="88">
        <f t="shared" si="3"/>
        <v>-7818518</v>
      </c>
      <c r="I22" s="88">
        <f t="shared" si="3"/>
        <v>36950777</v>
      </c>
      <c r="J22" s="88">
        <f t="shared" si="3"/>
        <v>-8907833</v>
      </c>
      <c r="K22" s="88">
        <f t="shared" si="3"/>
        <v>-19307924</v>
      </c>
      <c r="L22" s="88">
        <f t="shared" si="3"/>
        <v>42959830</v>
      </c>
      <c r="M22" s="88">
        <f t="shared" si="3"/>
        <v>14744073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51694850</v>
      </c>
      <c r="W22" s="88">
        <f t="shared" si="3"/>
        <v>86967814</v>
      </c>
      <c r="X22" s="88">
        <f t="shared" si="3"/>
        <v>-35272964</v>
      </c>
      <c r="Y22" s="89">
        <f>+IF(W22&lt;&gt;0,(X22/W22)*100,0)</f>
        <v>-40.55864161424133</v>
      </c>
      <c r="Z22" s="90">
        <f t="shared" si="3"/>
        <v>53329117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36918417</v>
      </c>
      <c r="C24" s="75">
        <f>SUM(C22:C23)</f>
        <v>0</v>
      </c>
      <c r="D24" s="76">
        <f aca="true" t="shared" si="4" ref="D24:Z24">SUM(D22:D23)</f>
        <v>53329117</v>
      </c>
      <c r="E24" s="77">
        <f t="shared" si="4"/>
        <v>53329117</v>
      </c>
      <c r="F24" s="77">
        <f t="shared" si="4"/>
        <v>55064069</v>
      </c>
      <c r="G24" s="77">
        <f t="shared" si="4"/>
        <v>-10294774</v>
      </c>
      <c r="H24" s="77">
        <f t="shared" si="4"/>
        <v>-7818518</v>
      </c>
      <c r="I24" s="77">
        <f t="shared" si="4"/>
        <v>36950777</v>
      </c>
      <c r="J24" s="77">
        <f t="shared" si="4"/>
        <v>-8907833</v>
      </c>
      <c r="K24" s="77">
        <f t="shared" si="4"/>
        <v>-19307924</v>
      </c>
      <c r="L24" s="77">
        <f t="shared" si="4"/>
        <v>42959830</v>
      </c>
      <c r="M24" s="77">
        <f t="shared" si="4"/>
        <v>14744073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51694850</v>
      </c>
      <c r="W24" s="77">
        <f t="shared" si="4"/>
        <v>86967814</v>
      </c>
      <c r="X24" s="77">
        <f t="shared" si="4"/>
        <v>-35272964</v>
      </c>
      <c r="Y24" s="78">
        <f>+IF(W24&lt;&gt;0,(X24/W24)*100,0)</f>
        <v>-40.55864161424133</v>
      </c>
      <c r="Z24" s="79">
        <f t="shared" si="4"/>
        <v>53329117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60382706</v>
      </c>
      <c r="C27" s="22">
        <v>0</v>
      </c>
      <c r="D27" s="99">
        <v>53329117</v>
      </c>
      <c r="E27" s="100">
        <v>53329117</v>
      </c>
      <c r="F27" s="100">
        <v>6861346</v>
      </c>
      <c r="G27" s="100">
        <v>1792795</v>
      </c>
      <c r="H27" s="100">
        <v>2939179</v>
      </c>
      <c r="I27" s="100">
        <v>11593320</v>
      </c>
      <c r="J27" s="100">
        <v>9631888</v>
      </c>
      <c r="K27" s="100">
        <v>5337327</v>
      </c>
      <c r="L27" s="100">
        <v>2315830</v>
      </c>
      <c r="M27" s="100">
        <v>17285045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28878365</v>
      </c>
      <c r="W27" s="100">
        <v>26664559</v>
      </c>
      <c r="X27" s="100">
        <v>2213806</v>
      </c>
      <c r="Y27" s="101">
        <v>8.3</v>
      </c>
      <c r="Z27" s="102">
        <v>53329117</v>
      </c>
    </row>
    <row r="28" spans="1:26" ht="12.75">
      <c r="A28" s="103" t="s">
        <v>46</v>
      </c>
      <c r="B28" s="19">
        <v>54698501</v>
      </c>
      <c r="C28" s="19">
        <v>0</v>
      </c>
      <c r="D28" s="59">
        <v>52265000</v>
      </c>
      <c r="E28" s="60">
        <v>52265000</v>
      </c>
      <c r="F28" s="60">
        <v>6861346</v>
      </c>
      <c r="G28" s="60">
        <v>1792795</v>
      </c>
      <c r="H28" s="60">
        <v>2939179</v>
      </c>
      <c r="I28" s="60">
        <v>11593320</v>
      </c>
      <c r="J28" s="60">
        <v>9631888</v>
      </c>
      <c r="K28" s="60">
        <v>5337327</v>
      </c>
      <c r="L28" s="60">
        <v>2315830</v>
      </c>
      <c r="M28" s="60">
        <v>17285045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28878365</v>
      </c>
      <c r="W28" s="60">
        <v>26132500</v>
      </c>
      <c r="X28" s="60">
        <v>2745865</v>
      </c>
      <c r="Y28" s="61">
        <v>10.51</v>
      </c>
      <c r="Z28" s="62">
        <v>52265000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5684205</v>
      </c>
      <c r="C31" s="19">
        <v>0</v>
      </c>
      <c r="D31" s="59">
        <v>1064117</v>
      </c>
      <c r="E31" s="60">
        <v>1064117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532059</v>
      </c>
      <c r="X31" s="60">
        <v>-532059</v>
      </c>
      <c r="Y31" s="61">
        <v>-100</v>
      </c>
      <c r="Z31" s="62">
        <v>1064117</v>
      </c>
    </row>
    <row r="32" spans="1:26" ht="12.75">
      <c r="A32" s="70" t="s">
        <v>54</v>
      </c>
      <c r="B32" s="22">
        <f>SUM(B28:B31)</f>
        <v>60382706</v>
      </c>
      <c r="C32" s="22">
        <f>SUM(C28:C31)</f>
        <v>0</v>
      </c>
      <c r="D32" s="99">
        <f aca="true" t="shared" si="5" ref="D32:Z32">SUM(D28:D31)</f>
        <v>53329117</v>
      </c>
      <c r="E32" s="100">
        <f t="shared" si="5"/>
        <v>53329117</v>
      </c>
      <c r="F32" s="100">
        <f t="shared" si="5"/>
        <v>6861346</v>
      </c>
      <c r="G32" s="100">
        <f t="shared" si="5"/>
        <v>1792795</v>
      </c>
      <c r="H32" s="100">
        <f t="shared" si="5"/>
        <v>2939179</v>
      </c>
      <c r="I32" s="100">
        <f t="shared" si="5"/>
        <v>11593320</v>
      </c>
      <c r="J32" s="100">
        <f t="shared" si="5"/>
        <v>9631888</v>
      </c>
      <c r="K32" s="100">
        <f t="shared" si="5"/>
        <v>5337327</v>
      </c>
      <c r="L32" s="100">
        <f t="shared" si="5"/>
        <v>2315830</v>
      </c>
      <c r="M32" s="100">
        <f t="shared" si="5"/>
        <v>17285045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28878365</v>
      </c>
      <c r="W32" s="100">
        <f t="shared" si="5"/>
        <v>26664559</v>
      </c>
      <c r="X32" s="100">
        <f t="shared" si="5"/>
        <v>2213806</v>
      </c>
      <c r="Y32" s="101">
        <f>+IF(W32&lt;&gt;0,(X32/W32)*100,0)</f>
        <v>8.30242870320863</v>
      </c>
      <c r="Z32" s="102">
        <f t="shared" si="5"/>
        <v>53329117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47832184</v>
      </c>
      <c r="C35" s="19">
        <v>0</v>
      </c>
      <c r="D35" s="59">
        <v>76766715</v>
      </c>
      <c r="E35" s="60">
        <v>76766715</v>
      </c>
      <c r="F35" s="60">
        <v>79596998</v>
      </c>
      <c r="G35" s="60">
        <v>146983705</v>
      </c>
      <c r="H35" s="60">
        <v>124909099</v>
      </c>
      <c r="I35" s="60">
        <v>124909099</v>
      </c>
      <c r="J35" s="60">
        <v>118033373</v>
      </c>
      <c r="K35" s="60">
        <v>110854487</v>
      </c>
      <c r="L35" s="60">
        <v>180615806</v>
      </c>
      <c r="M35" s="60">
        <v>180615806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180615806</v>
      </c>
      <c r="W35" s="60">
        <v>38383358</v>
      </c>
      <c r="X35" s="60">
        <v>142232448</v>
      </c>
      <c r="Y35" s="61">
        <v>370.56</v>
      </c>
      <c r="Z35" s="62">
        <v>76766715</v>
      </c>
    </row>
    <row r="36" spans="1:26" ht="12.75">
      <c r="A36" s="58" t="s">
        <v>57</v>
      </c>
      <c r="B36" s="19">
        <v>289628282</v>
      </c>
      <c r="C36" s="19">
        <v>0</v>
      </c>
      <c r="D36" s="59">
        <v>250015493</v>
      </c>
      <c r="E36" s="60">
        <v>250015493</v>
      </c>
      <c r="F36" s="60">
        <v>243791421</v>
      </c>
      <c r="G36" s="60">
        <v>297073941</v>
      </c>
      <c r="H36" s="60">
        <v>305444318</v>
      </c>
      <c r="I36" s="60">
        <v>305444318</v>
      </c>
      <c r="J36" s="60">
        <v>297075576</v>
      </c>
      <c r="K36" s="60">
        <v>299598514</v>
      </c>
      <c r="L36" s="60">
        <v>305330048</v>
      </c>
      <c r="M36" s="60">
        <v>305330048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305330048</v>
      </c>
      <c r="W36" s="60">
        <v>125007747</v>
      </c>
      <c r="X36" s="60">
        <v>180322301</v>
      </c>
      <c r="Y36" s="61">
        <v>144.25</v>
      </c>
      <c r="Z36" s="62">
        <v>250015493</v>
      </c>
    </row>
    <row r="37" spans="1:26" ht="12.75">
      <c r="A37" s="58" t="s">
        <v>58</v>
      </c>
      <c r="B37" s="19">
        <v>20481983</v>
      </c>
      <c r="C37" s="19">
        <v>0</v>
      </c>
      <c r="D37" s="59">
        <v>10940291</v>
      </c>
      <c r="E37" s="60">
        <v>10940291</v>
      </c>
      <c r="F37" s="60">
        <v>28805256</v>
      </c>
      <c r="G37" s="60">
        <v>52867794</v>
      </c>
      <c r="H37" s="60">
        <v>48840757</v>
      </c>
      <c r="I37" s="60">
        <v>48840757</v>
      </c>
      <c r="J37" s="60">
        <v>37710360</v>
      </c>
      <c r="K37" s="60">
        <v>41670677</v>
      </c>
      <c r="L37" s="60">
        <v>90922889</v>
      </c>
      <c r="M37" s="60">
        <v>90922889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90922889</v>
      </c>
      <c r="W37" s="60">
        <v>5470146</v>
      </c>
      <c r="X37" s="60">
        <v>85452743</v>
      </c>
      <c r="Y37" s="61">
        <v>1562.17</v>
      </c>
      <c r="Z37" s="62">
        <v>10940291</v>
      </c>
    </row>
    <row r="38" spans="1:26" ht="12.75">
      <c r="A38" s="58" t="s">
        <v>59</v>
      </c>
      <c r="B38" s="19">
        <v>14042099</v>
      </c>
      <c r="C38" s="19">
        <v>0</v>
      </c>
      <c r="D38" s="59">
        <v>22517334</v>
      </c>
      <c r="E38" s="60">
        <v>22517334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11258667</v>
      </c>
      <c r="X38" s="60">
        <v>-11258667</v>
      </c>
      <c r="Y38" s="61">
        <v>-100</v>
      </c>
      <c r="Z38" s="62">
        <v>22517334</v>
      </c>
    </row>
    <row r="39" spans="1:26" ht="12.75">
      <c r="A39" s="58" t="s">
        <v>60</v>
      </c>
      <c r="B39" s="19">
        <v>302936384</v>
      </c>
      <c r="C39" s="19">
        <v>0</v>
      </c>
      <c r="D39" s="59">
        <v>293324583</v>
      </c>
      <c r="E39" s="60">
        <v>293324583</v>
      </c>
      <c r="F39" s="60">
        <v>294583161</v>
      </c>
      <c r="G39" s="60">
        <v>391189852</v>
      </c>
      <c r="H39" s="60">
        <v>381512660</v>
      </c>
      <c r="I39" s="60">
        <v>381512660</v>
      </c>
      <c r="J39" s="60">
        <v>377398589</v>
      </c>
      <c r="K39" s="60">
        <v>368782323</v>
      </c>
      <c r="L39" s="60">
        <v>395022964</v>
      </c>
      <c r="M39" s="60">
        <v>395022964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395022964</v>
      </c>
      <c r="W39" s="60">
        <v>146662292</v>
      </c>
      <c r="X39" s="60">
        <v>248360672</v>
      </c>
      <c r="Y39" s="61">
        <v>169.34</v>
      </c>
      <c r="Z39" s="62">
        <v>293324583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54784463</v>
      </c>
      <c r="C42" s="19">
        <v>0</v>
      </c>
      <c r="D42" s="59">
        <v>81485315</v>
      </c>
      <c r="E42" s="60">
        <v>81485315</v>
      </c>
      <c r="F42" s="60">
        <v>76061178</v>
      </c>
      <c r="G42" s="60">
        <v>-8399517</v>
      </c>
      <c r="H42" s="60">
        <v>-7554033</v>
      </c>
      <c r="I42" s="60">
        <v>60107628</v>
      </c>
      <c r="J42" s="60">
        <v>8136108</v>
      </c>
      <c r="K42" s="60">
        <v>-26870971</v>
      </c>
      <c r="L42" s="60">
        <v>69347043</v>
      </c>
      <c r="M42" s="60">
        <v>50612180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110719808</v>
      </c>
      <c r="W42" s="60">
        <v>106504229</v>
      </c>
      <c r="X42" s="60">
        <v>4215579</v>
      </c>
      <c r="Y42" s="61">
        <v>3.96</v>
      </c>
      <c r="Z42" s="62">
        <v>81485315</v>
      </c>
    </row>
    <row r="43" spans="1:26" ht="12.75">
      <c r="A43" s="58" t="s">
        <v>63</v>
      </c>
      <c r="B43" s="19">
        <v>-38416793</v>
      </c>
      <c r="C43" s="19">
        <v>0</v>
      </c>
      <c r="D43" s="59">
        <v>-53329113</v>
      </c>
      <c r="E43" s="60">
        <v>-53329113</v>
      </c>
      <c r="F43" s="60">
        <v>-6861346</v>
      </c>
      <c r="G43" s="60">
        <v>-1792795</v>
      </c>
      <c r="H43" s="60">
        <v>-2939179</v>
      </c>
      <c r="I43" s="60">
        <v>-11593320</v>
      </c>
      <c r="J43" s="60">
        <v>-9631889</v>
      </c>
      <c r="K43" s="60">
        <v>-5337327</v>
      </c>
      <c r="L43" s="60">
        <v>-2315830</v>
      </c>
      <c r="M43" s="60">
        <v>-17285046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-28878366</v>
      </c>
      <c r="W43" s="60">
        <v>-27562890</v>
      </c>
      <c r="X43" s="60">
        <v>-1315476</v>
      </c>
      <c r="Y43" s="61">
        <v>4.77</v>
      </c>
      <c r="Z43" s="62">
        <v>-53329113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34628447</v>
      </c>
      <c r="C45" s="22">
        <v>0</v>
      </c>
      <c r="D45" s="99">
        <v>55101332</v>
      </c>
      <c r="E45" s="100">
        <v>55101332</v>
      </c>
      <c r="F45" s="100">
        <v>103828279</v>
      </c>
      <c r="G45" s="100">
        <v>93635967</v>
      </c>
      <c r="H45" s="100">
        <v>83142755</v>
      </c>
      <c r="I45" s="100">
        <v>83142755</v>
      </c>
      <c r="J45" s="100">
        <v>81646974</v>
      </c>
      <c r="K45" s="100">
        <v>49438676</v>
      </c>
      <c r="L45" s="100">
        <v>116469889</v>
      </c>
      <c r="M45" s="100">
        <v>116469889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116469889</v>
      </c>
      <c r="W45" s="100">
        <v>105886469</v>
      </c>
      <c r="X45" s="100">
        <v>10583420</v>
      </c>
      <c r="Y45" s="101">
        <v>10</v>
      </c>
      <c r="Z45" s="102">
        <v>55101332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-9508103</v>
      </c>
      <c r="C49" s="52">
        <v>0</v>
      </c>
      <c r="D49" s="129">
        <v>1862828</v>
      </c>
      <c r="E49" s="54">
        <v>-3384803</v>
      </c>
      <c r="F49" s="54">
        <v>0</v>
      </c>
      <c r="G49" s="54">
        <v>0</v>
      </c>
      <c r="H49" s="54">
        <v>0</v>
      </c>
      <c r="I49" s="54">
        <v>1083834</v>
      </c>
      <c r="J49" s="54">
        <v>0</v>
      </c>
      <c r="K49" s="54">
        <v>0</v>
      </c>
      <c r="L49" s="54">
        <v>0</v>
      </c>
      <c r="M49" s="54">
        <v>1076753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1764220</v>
      </c>
      <c r="W49" s="54">
        <v>42205439</v>
      </c>
      <c r="X49" s="54">
        <v>0</v>
      </c>
      <c r="Y49" s="54">
        <v>35100168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690172</v>
      </c>
      <c r="C51" s="52">
        <v>0</v>
      </c>
      <c r="D51" s="129">
        <v>13752857</v>
      </c>
      <c r="E51" s="54">
        <v>9639171</v>
      </c>
      <c r="F51" s="54">
        <v>0</v>
      </c>
      <c r="G51" s="54">
        <v>0</v>
      </c>
      <c r="H51" s="54">
        <v>0</v>
      </c>
      <c r="I51" s="54">
        <v>-573283</v>
      </c>
      <c r="J51" s="54">
        <v>0</v>
      </c>
      <c r="K51" s="54">
        <v>0</v>
      </c>
      <c r="L51" s="54">
        <v>0</v>
      </c>
      <c r="M51" s="54">
        <v>-1027115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6484</v>
      </c>
      <c r="W51" s="54">
        <v>659919</v>
      </c>
      <c r="X51" s="54">
        <v>0</v>
      </c>
      <c r="Y51" s="54">
        <v>23148205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96.08733755819759</v>
      </c>
      <c r="C58" s="5">
        <f>IF(C67=0,0,+(C76/C67)*100)</f>
        <v>0</v>
      </c>
      <c r="D58" s="6">
        <f aca="true" t="shared" si="6" ref="D58:Z58">IF(D67=0,0,+(D76/D67)*100)</f>
        <v>72.57446684871415</v>
      </c>
      <c r="E58" s="7">
        <f t="shared" si="6"/>
        <v>72.57446684871415</v>
      </c>
      <c r="F58" s="7">
        <f t="shared" si="6"/>
        <v>13.377999494201065</v>
      </c>
      <c r="G58" s="7">
        <f t="shared" si="6"/>
        <v>8.794348259313578</v>
      </c>
      <c r="H58" s="7">
        <f t="shared" si="6"/>
        <v>310.512715790768</v>
      </c>
      <c r="I58" s="7">
        <f t="shared" si="6"/>
        <v>118.53865826373233</v>
      </c>
      <c r="J58" s="7">
        <f t="shared" si="6"/>
        <v>12.192401051152682</v>
      </c>
      <c r="K58" s="7">
        <f t="shared" si="6"/>
        <v>13.373990060158764</v>
      </c>
      <c r="L58" s="7">
        <f t="shared" si="6"/>
        <v>86.73117810895626</v>
      </c>
      <c r="M58" s="7">
        <f t="shared" si="6"/>
        <v>36.28272528353944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80.74680990472473</v>
      </c>
      <c r="W58" s="7">
        <f t="shared" si="6"/>
        <v>128.233953484101</v>
      </c>
      <c r="X58" s="7">
        <f t="shared" si="6"/>
        <v>0</v>
      </c>
      <c r="Y58" s="7">
        <f t="shared" si="6"/>
        <v>0</v>
      </c>
      <c r="Z58" s="8">
        <f t="shared" si="6"/>
        <v>72.57446684871415</v>
      </c>
    </row>
    <row r="59" spans="1:26" ht="12.75">
      <c r="A59" s="37" t="s">
        <v>31</v>
      </c>
      <c r="B59" s="9">
        <f aca="true" t="shared" si="7" ref="B59:Z66">IF(B68=0,0,+(B77/B68)*100)</f>
        <v>102.88689480803825</v>
      </c>
      <c r="C59" s="9">
        <f t="shared" si="7"/>
        <v>0</v>
      </c>
      <c r="D59" s="2">
        <f t="shared" si="7"/>
        <v>74.99999615714215</v>
      </c>
      <c r="E59" s="10">
        <f t="shared" si="7"/>
        <v>74.99999615714215</v>
      </c>
      <c r="F59" s="10">
        <f t="shared" si="7"/>
        <v>12.959634869790776</v>
      </c>
      <c r="G59" s="10">
        <f t="shared" si="7"/>
        <v>11.778285303641267</v>
      </c>
      <c r="H59" s="10">
        <f t="shared" si="7"/>
        <v>422.77893843775365</v>
      </c>
      <c r="I59" s="10">
        <f t="shared" si="7"/>
        <v>149.1722862037286</v>
      </c>
      <c r="J59" s="10">
        <f t="shared" si="7"/>
        <v>11.506192233651715</v>
      </c>
      <c r="K59" s="10">
        <f t="shared" si="7"/>
        <v>12.821029358669517</v>
      </c>
      <c r="L59" s="10">
        <f t="shared" si="7"/>
        <v>88.85740658167846</v>
      </c>
      <c r="M59" s="10">
        <f t="shared" si="7"/>
        <v>36.50337823663447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91.45806250685665</v>
      </c>
      <c r="W59" s="10">
        <f t="shared" si="7"/>
        <v>134.62854019382758</v>
      </c>
      <c r="X59" s="10">
        <f t="shared" si="7"/>
        <v>0</v>
      </c>
      <c r="Y59" s="10">
        <f t="shared" si="7"/>
        <v>0</v>
      </c>
      <c r="Z59" s="11">
        <f t="shared" si="7"/>
        <v>74.99999615714215</v>
      </c>
    </row>
    <row r="60" spans="1:26" ht="12.75">
      <c r="A60" s="38" t="s">
        <v>32</v>
      </c>
      <c r="B60" s="12">
        <f t="shared" si="7"/>
        <v>50.273179684466875</v>
      </c>
      <c r="C60" s="12">
        <f t="shared" si="7"/>
        <v>0</v>
      </c>
      <c r="D60" s="3">
        <f t="shared" si="7"/>
        <v>79.99928447489401</v>
      </c>
      <c r="E60" s="13">
        <f t="shared" si="7"/>
        <v>79.99928447489401</v>
      </c>
      <c r="F60" s="13">
        <f t="shared" si="7"/>
        <v>61.603135470004425</v>
      </c>
      <c r="G60" s="13">
        <f t="shared" si="7"/>
        <v>0</v>
      </c>
      <c r="H60" s="13">
        <f t="shared" si="7"/>
        <v>72.52038687654087</v>
      </c>
      <c r="I60" s="13">
        <f t="shared" si="7"/>
        <v>44.70784078218176</v>
      </c>
      <c r="J60" s="13">
        <f t="shared" si="7"/>
        <v>38.03864551067282</v>
      </c>
      <c r="K60" s="13">
        <f t="shared" si="7"/>
        <v>34.25416693006301</v>
      </c>
      <c r="L60" s="13">
        <f t="shared" si="7"/>
        <v>12.175232315569884</v>
      </c>
      <c r="M60" s="13">
        <f t="shared" si="7"/>
        <v>28.15601491876857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36.43192785047516</v>
      </c>
      <c r="W60" s="13">
        <f t="shared" si="7"/>
        <v>79.99928447489401</v>
      </c>
      <c r="X60" s="13">
        <f t="shared" si="7"/>
        <v>0</v>
      </c>
      <c r="Y60" s="13">
        <f t="shared" si="7"/>
        <v>0</v>
      </c>
      <c r="Z60" s="14">
        <f t="shared" si="7"/>
        <v>79.99928447489401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50.273179684466875</v>
      </c>
      <c r="C64" s="12">
        <f t="shared" si="7"/>
        <v>0</v>
      </c>
      <c r="D64" s="3">
        <f t="shared" si="7"/>
        <v>79.99928447489401</v>
      </c>
      <c r="E64" s="13">
        <f t="shared" si="7"/>
        <v>79.99928447489401</v>
      </c>
      <c r="F64" s="13">
        <f t="shared" si="7"/>
        <v>61.603135470004425</v>
      </c>
      <c r="G64" s="13">
        <f t="shared" si="7"/>
        <v>0</v>
      </c>
      <c r="H64" s="13">
        <f t="shared" si="7"/>
        <v>72.52038687654087</v>
      </c>
      <c r="I64" s="13">
        <f t="shared" si="7"/>
        <v>44.70784078218176</v>
      </c>
      <c r="J64" s="13">
        <f t="shared" si="7"/>
        <v>38.03864551067282</v>
      </c>
      <c r="K64" s="13">
        <f t="shared" si="7"/>
        <v>34.25416693006301</v>
      </c>
      <c r="L64" s="13">
        <f t="shared" si="7"/>
        <v>12.175232315569884</v>
      </c>
      <c r="M64" s="13">
        <f t="shared" si="7"/>
        <v>28.15601491876857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36.43192785047516</v>
      </c>
      <c r="W64" s="13">
        <f t="shared" si="7"/>
        <v>79.99928447489401</v>
      </c>
      <c r="X64" s="13">
        <f t="shared" si="7"/>
        <v>0</v>
      </c>
      <c r="Y64" s="13">
        <f t="shared" si="7"/>
        <v>0</v>
      </c>
      <c r="Z64" s="14">
        <f t="shared" si="7"/>
        <v>79.99928447489401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21381042</v>
      </c>
      <c r="C67" s="24"/>
      <c r="D67" s="25">
        <v>20908465</v>
      </c>
      <c r="E67" s="26">
        <v>20908465</v>
      </c>
      <c r="F67" s="26">
        <v>1830767</v>
      </c>
      <c r="G67" s="26">
        <v>2228977</v>
      </c>
      <c r="H67" s="26">
        <v>2277090</v>
      </c>
      <c r="I67" s="26">
        <v>6336834</v>
      </c>
      <c r="J67" s="26">
        <v>1834938</v>
      </c>
      <c r="K67" s="26">
        <v>1839466</v>
      </c>
      <c r="L67" s="26">
        <v>1711531</v>
      </c>
      <c r="M67" s="26">
        <v>5385935</v>
      </c>
      <c r="N67" s="26"/>
      <c r="O67" s="26"/>
      <c r="P67" s="26"/>
      <c r="Q67" s="26"/>
      <c r="R67" s="26"/>
      <c r="S67" s="26"/>
      <c r="T67" s="26"/>
      <c r="U67" s="26"/>
      <c r="V67" s="26">
        <v>11722769</v>
      </c>
      <c r="W67" s="26">
        <v>10454232</v>
      </c>
      <c r="X67" s="26"/>
      <c r="Y67" s="25"/>
      <c r="Z67" s="27">
        <v>20908465</v>
      </c>
    </row>
    <row r="68" spans="1:26" ht="12.75" hidden="1">
      <c r="A68" s="37" t="s">
        <v>31</v>
      </c>
      <c r="B68" s="19">
        <v>19829576</v>
      </c>
      <c r="C68" s="19"/>
      <c r="D68" s="20">
        <v>19516725</v>
      </c>
      <c r="E68" s="21">
        <v>19516725</v>
      </c>
      <c r="F68" s="21">
        <v>1664283</v>
      </c>
      <c r="G68" s="21">
        <v>1664283</v>
      </c>
      <c r="H68" s="21">
        <v>1664283</v>
      </c>
      <c r="I68" s="21">
        <v>4992849</v>
      </c>
      <c r="J68" s="21">
        <v>1787481</v>
      </c>
      <c r="K68" s="21">
        <v>1792009</v>
      </c>
      <c r="L68" s="21">
        <v>1664074</v>
      </c>
      <c r="M68" s="21">
        <v>5243564</v>
      </c>
      <c r="N68" s="21"/>
      <c r="O68" s="21"/>
      <c r="P68" s="21"/>
      <c r="Q68" s="21"/>
      <c r="R68" s="21"/>
      <c r="S68" s="21"/>
      <c r="T68" s="21"/>
      <c r="U68" s="21"/>
      <c r="V68" s="21">
        <v>10236413</v>
      </c>
      <c r="W68" s="21">
        <v>9758364</v>
      </c>
      <c r="X68" s="21"/>
      <c r="Y68" s="20"/>
      <c r="Z68" s="23">
        <v>19516725</v>
      </c>
    </row>
    <row r="69" spans="1:26" ht="12.75" hidden="1">
      <c r="A69" s="38" t="s">
        <v>32</v>
      </c>
      <c r="B69" s="19">
        <v>283330</v>
      </c>
      <c r="C69" s="19"/>
      <c r="D69" s="20">
        <v>670836</v>
      </c>
      <c r="E69" s="21">
        <v>670836</v>
      </c>
      <c r="F69" s="21">
        <v>47457</v>
      </c>
      <c r="G69" s="21">
        <v>47457</v>
      </c>
      <c r="H69" s="21">
        <v>47457</v>
      </c>
      <c r="I69" s="21">
        <v>142371</v>
      </c>
      <c r="J69" s="21">
        <v>47457</v>
      </c>
      <c r="K69" s="21">
        <v>47457</v>
      </c>
      <c r="L69" s="21">
        <v>47457</v>
      </c>
      <c r="M69" s="21">
        <v>142371</v>
      </c>
      <c r="N69" s="21"/>
      <c r="O69" s="21"/>
      <c r="P69" s="21"/>
      <c r="Q69" s="21"/>
      <c r="R69" s="21"/>
      <c r="S69" s="21"/>
      <c r="T69" s="21"/>
      <c r="U69" s="21"/>
      <c r="V69" s="21">
        <v>284742</v>
      </c>
      <c r="W69" s="21">
        <v>335418</v>
      </c>
      <c r="X69" s="21"/>
      <c r="Y69" s="20"/>
      <c r="Z69" s="23">
        <v>670836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283330</v>
      </c>
      <c r="C73" s="19"/>
      <c r="D73" s="20">
        <v>670836</v>
      </c>
      <c r="E73" s="21">
        <v>670836</v>
      </c>
      <c r="F73" s="21">
        <v>47457</v>
      </c>
      <c r="G73" s="21">
        <v>47457</v>
      </c>
      <c r="H73" s="21">
        <v>47457</v>
      </c>
      <c r="I73" s="21">
        <v>142371</v>
      </c>
      <c r="J73" s="21">
        <v>47457</v>
      </c>
      <c r="K73" s="21">
        <v>47457</v>
      </c>
      <c r="L73" s="21">
        <v>47457</v>
      </c>
      <c r="M73" s="21">
        <v>142371</v>
      </c>
      <c r="N73" s="21"/>
      <c r="O73" s="21"/>
      <c r="P73" s="21"/>
      <c r="Q73" s="21"/>
      <c r="R73" s="21"/>
      <c r="S73" s="21"/>
      <c r="T73" s="21"/>
      <c r="U73" s="21"/>
      <c r="V73" s="21">
        <v>284742</v>
      </c>
      <c r="W73" s="21">
        <v>335418</v>
      </c>
      <c r="X73" s="21"/>
      <c r="Y73" s="20"/>
      <c r="Z73" s="23">
        <v>670836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1268136</v>
      </c>
      <c r="C75" s="28"/>
      <c r="D75" s="29">
        <v>720904</v>
      </c>
      <c r="E75" s="30">
        <v>720904</v>
      </c>
      <c r="F75" s="30">
        <v>119027</v>
      </c>
      <c r="G75" s="30">
        <v>517237</v>
      </c>
      <c r="H75" s="30">
        <v>565350</v>
      </c>
      <c r="I75" s="30">
        <v>1201614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1201614</v>
      </c>
      <c r="W75" s="30">
        <v>360450</v>
      </c>
      <c r="X75" s="30"/>
      <c r="Y75" s="29"/>
      <c r="Z75" s="31">
        <v>720904</v>
      </c>
    </row>
    <row r="76" spans="1:26" ht="12.75" hidden="1">
      <c r="A76" s="42" t="s">
        <v>288</v>
      </c>
      <c r="B76" s="32">
        <v>20544474</v>
      </c>
      <c r="C76" s="32"/>
      <c r="D76" s="33">
        <v>15174207</v>
      </c>
      <c r="E76" s="34">
        <v>15174207</v>
      </c>
      <c r="F76" s="34">
        <v>244920</v>
      </c>
      <c r="G76" s="34">
        <v>196024</v>
      </c>
      <c r="H76" s="34">
        <v>7070654</v>
      </c>
      <c r="I76" s="34">
        <v>7511598</v>
      </c>
      <c r="J76" s="34">
        <v>223723</v>
      </c>
      <c r="K76" s="34">
        <v>246010</v>
      </c>
      <c r="L76" s="34">
        <v>1484431</v>
      </c>
      <c r="M76" s="34">
        <v>1954164</v>
      </c>
      <c r="N76" s="34"/>
      <c r="O76" s="34"/>
      <c r="P76" s="34"/>
      <c r="Q76" s="34"/>
      <c r="R76" s="34"/>
      <c r="S76" s="34"/>
      <c r="T76" s="34"/>
      <c r="U76" s="34"/>
      <c r="V76" s="34">
        <v>9465762</v>
      </c>
      <c r="W76" s="34">
        <v>13405875</v>
      </c>
      <c r="X76" s="34"/>
      <c r="Y76" s="33"/>
      <c r="Z76" s="35">
        <v>15174207</v>
      </c>
    </row>
    <row r="77" spans="1:26" ht="12.75" hidden="1">
      <c r="A77" s="37" t="s">
        <v>31</v>
      </c>
      <c r="B77" s="19">
        <v>20402035</v>
      </c>
      <c r="C77" s="19"/>
      <c r="D77" s="20">
        <v>14637543</v>
      </c>
      <c r="E77" s="21">
        <v>14637543</v>
      </c>
      <c r="F77" s="21">
        <v>215685</v>
      </c>
      <c r="G77" s="21">
        <v>196024</v>
      </c>
      <c r="H77" s="21">
        <v>7036238</v>
      </c>
      <c r="I77" s="21">
        <v>7447947</v>
      </c>
      <c r="J77" s="21">
        <v>205671</v>
      </c>
      <c r="K77" s="21">
        <v>229754</v>
      </c>
      <c r="L77" s="21">
        <v>1478653</v>
      </c>
      <c r="M77" s="21">
        <v>1914078</v>
      </c>
      <c r="N77" s="21"/>
      <c r="O77" s="21"/>
      <c r="P77" s="21"/>
      <c r="Q77" s="21"/>
      <c r="R77" s="21"/>
      <c r="S77" s="21"/>
      <c r="T77" s="21"/>
      <c r="U77" s="21"/>
      <c r="V77" s="21">
        <v>9362025</v>
      </c>
      <c r="W77" s="21">
        <v>13137543</v>
      </c>
      <c r="X77" s="21"/>
      <c r="Y77" s="20"/>
      <c r="Z77" s="23">
        <v>14637543</v>
      </c>
    </row>
    <row r="78" spans="1:26" ht="12.75" hidden="1">
      <c r="A78" s="38" t="s">
        <v>32</v>
      </c>
      <c r="B78" s="19">
        <v>142439</v>
      </c>
      <c r="C78" s="19"/>
      <c r="D78" s="20">
        <v>536664</v>
      </c>
      <c r="E78" s="21">
        <v>536664</v>
      </c>
      <c r="F78" s="21">
        <v>29235</v>
      </c>
      <c r="G78" s="21"/>
      <c r="H78" s="21">
        <v>34416</v>
      </c>
      <c r="I78" s="21">
        <v>63651</v>
      </c>
      <c r="J78" s="21">
        <v>18052</v>
      </c>
      <c r="K78" s="21">
        <v>16256</v>
      </c>
      <c r="L78" s="21">
        <v>5778</v>
      </c>
      <c r="M78" s="21">
        <v>40086</v>
      </c>
      <c r="N78" s="21"/>
      <c r="O78" s="21"/>
      <c r="P78" s="21"/>
      <c r="Q78" s="21"/>
      <c r="R78" s="21"/>
      <c r="S78" s="21"/>
      <c r="T78" s="21"/>
      <c r="U78" s="21"/>
      <c r="V78" s="21">
        <v>103737</v>
      </c>
      <c r="W78" s="21">
        <v>268332</v>
      </c>
      <c r="X78" s="21"/>
      <c r="Y78" s="20"/>
      <c r="Z78" s="23">
        <v>536664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142439</v>
      </c>
      <c r="C82" s="19"/>
      <c r="D82" s="20">
        <v>536664</v>
      </c>
      <c r="E82" s="21">
        <v>536664</v>
      </c>
      <c r="F82" s="21">
        <v>29235</v>
      </c>
      <c r="G82" s="21"/>
      <c r="H82" s="21">
        <v>34416</v>
      </c>
      <c r="I82" s="21">
        <v>63651</v>
      </c>
      <c r="J82" s="21">
        <v>18052</v>
      </c>
      <c r="K82" s="21">
        <v>16256</v>
      </c>
      <c r="L82" s="21">
        <v>5778</v>
      </c>
      <c r="M82" s="21">
        <v>40086</v>
      </c>
      <c r="N82" s="21"/>
      <c r="O82" s="21"/>
      <c r="P82" s="21"/>
      <c r="Q82" s="21"/>
      <c r="R82" s="21"/>
      <c r="S82" s="21"/>
      <c r="T82" s="21"/>
      <c r="U82" s="21"/>
      <c r="V82" s="21">
        <v>103737</v>
      </c>
      <c r="W82" s="21">
        <v>268332</v>
      </c>
      <c r="X82" s="21"/>
      <c r="Y82" s="20"/>
      <c r="Z82" s="23">
        <v>536664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1600000</v>
      </c>
      <c r="F5" s="358">
        <f t="shared" si="0"/>
        <v>1600000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800000</v>
      </c>
      <c r="Y5" s="358">
        <f t="shared" si="0"/>
        <v>-800000</v>
      </c>
      <c r="Z5" s="359">
        <f>+IF(X5&lt;&gt;0,+(Y5/X5)*100,0)</f>
        <v>-100</v>
      </c>
      <c r="AA5" s="360">
        <f>+AA6+AA8+AA11+AA13+AA15</f>
        <v>1600000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1600000</v>
      </c>
      <c r="F6" s="59">
        <f t="shared" si="1"/>
        <v>1600000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800000</v>
      </c>
      <c r="Y6" s="59">
        <f t="shared" si="1"/>
        <v>-800000</v>
      </c>
      <c r="Z6" s="61">
        <f>+IF(X6&lt;&gt;0,+(Y6/X6)*100,0)</f>
        <v>-100</v>
      </c>
      <c r="AA6" s="62">
        <f t="shared" si="1"/>
        <v>1600000</v>
      </c>
    </row>
    <row r="7" spans="1:27" ht="12.75">
      <c r="A7" s="291" t="s">
        <v>230</v>
      </c>
      <c r="B7" s="142"/>
      <c r="C7" s="60"/>
      <c r="D7" s="340"/>
      <c r="E7" s="60">
        <v>1600000</v>
      </c>
      <c r="F7" s="59">
        <v>1600000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800000</v>
      </c>
      <c r="Y7" s="59">
        <v>-800000</v>
      </c>
      <c r="Z7" s="61">
        <v>-100</v>
      </c>
      <c r="AA7" s="62">
        <v>1600000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526000</v>
      </c>
      <c r="F22" s="345">
        <f t="shared" si="6"/>
        <v>526000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263000</v>
      </c>
      <c r="Y22" s="345">
        <f t="shared" si="6"/>
        <v>-263000</v>
      </c>
      <c r="Z22" s="336">
        <f>+IF(X22&lt;&gt;0,+(Y22/X22)*100,0)</f>
        <v>-100</v>
      </c>
      <c r="AA22" s="350">
        <f>SUM(AA23:AA32)</f>
        <v>526000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526000</v>
      </c>
      <c r="F25" s="59">
        <v>526000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263000</v>
      </c>
      <c r="Y25" s="59">
        <v>-263000</v>
      </c>
      <c r="Z25" s="61">
        <v>-100</v>
      </c>
      <c r="AA25" s="62">
        <v>526000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2864387</v>
      </c>
      <c r="F40" s="345">
        <f t="shared" si="9"/>
        <v>2864387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1432195</v>
      </c>
      <c r="Y40" s="345">
        <f t="shared" si="9"/>
        <v>-1432195</v>
      </c>
      <c r="Z40" s="336">
        <f>+IF(X40&lt;&gt;0,+(Y40/X40)*100,0)</f>
        <v>-100</v>
      </c>
      <c r="AA40" s="350">
        <f>SUM(AA41:AA49)</f>
        <v>2864387</v>
      </c>
    </row>
    <row r="41" spans="1:27" ht="12.75">
      <c r="A41" s="361" t="s">
        <v>249</v>
      </c>
      <c r="B41" s="142"/>
      <c r="C41" s="362"/>
      <c r="D41" s="363"/>
      <c r="E41" s="362">
        <v>1600000</v>
      </c>
      <c r="F41" s="364">
        <v>1600000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800000</v>
      </c>
      <c r="Y41" s="364">
        <v>-800000</v>
      </c>
      <c r="Z41" s="365">
        <v>-100</v>
      </c>
      <c r="AA41" s="366">
        <v>1600000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348465</v>
      </c>
      <c r="F43" s="370">
        <v>348465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174233</v>
      </c>
      <c r="Y43" s="370">
        <v>-174233</v>
      </c>
      <c r="Z43" s="371">
        <v>-100</v>
      </c>
      <c r="AA43" s="303">
        <v>348465</v>
      </c>
    </row>
    <row r="44" spans="1:27" ht="12.75">
      <c r="A44" s="361" t="s">
        <v>252</v>
      </c>
      <c r="B44" s="136"/>
      <c r="C44" s="60"/>
      <c r="D44" s="368"/>
      <c r="E44" s="54">
        <v>80965</v>
      </c>
      <c r="F44" s="53">
        <v>80965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40483</v>
      </c>
      <c r="Y44" s="53">
        <v>-40483</v>
      </c>
      <c r="Z44" s="94">
        <v>-100</v>
      </c>
      <c r="AA44" s="95">
        <v>80965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134957</v>
      </c>
      <c r="F47" s="53">
        <v>134957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67479</v>
      </c>
      <c r="Y47" s="53">
        <v>-67479</v>
      </c>
      <c r="Z47" s="94">
        <v>-100</v>
      </c>
      <c r="AA47" s="95">
        <v>134957</v>
      </c>
    </row>
    <row r="48" spans="1:27" ht="12.75">
      <c r="A48" s="361" t="s">
        <v>256</v>
      </c>
      <c r="B48" s="136"/>
      <c r="C48" s="60"/>
      <c r="D48" s="368"/>
      <c r="E48" s="54">
        <v>700000</v>
      </c>
      <c r="F48" s="53">
        <v>700000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350000</v>
      </c>
      <c r="Y48" s="53">
        <v>-350000</v>
      </c>
      <c r="Z48" s="94">
        <v>-100</v>
      </c>
      <c r="AA48" s="95">
        <v>700000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4990387</v>
      </c>
      <c r="F60" s="264">
        <f t="shared" si="14"/>
        <v>4990387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2495195</v>
      </c>
      <c r="Y60" s="264">
        <f t="shared" si="14"/>
        <v>-2495195</v>
      </c>
      <c r="Z60" s="337">
        <f>+IF(X60&lt;&gt;0,+(Y60/X60)*100,0)</f>
        <v>-100</v>
      </c>
      <c r="AA60" s="232">
        <f>+AA57+AA54+AA51+AA40+AA37+AA34+AA22+AA5</f>
        <v>4990387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160338961</v>
      </c>
      <c r="D5" s="153">
        <f>SUM(D6:D8)</f>
        <v>0</v>
      </c>
      <c r="E5" s="154">
        <f t="shared" si="0"/>
        <v>171922158</v>
      </c>
      <c r="F5" s="100">
        <f t="shared" si="0"/>
        <v>171922158</v>
      </c>
      <c r="G5" s="100">
        <f t="shared" si="0"/>
        <v>62901236</v>
      </c>
      <c r="H5" s="100">
        <f t="shared" si="0"/>
        <v>2300599</v>
      </c>
      <c r="I5" s="100">
        <f t="shared" si="0"/>
        <v>3198012</v>
      </c>
      <c r="J5" s="100">
        <f t="shared" si="0"/>
        <v>68399847</v>
      </c>
      <c r="K5" s="100">
        <f t="shared" si="0"/>
        <v>2398987</v>
      </c>
      <c r="L5" s="100">
        <f t="shared" si="0"/>
        <v>2343839</v>
      </c>
      <c r="M5" s="100">
        <f t="shared" si="0"/>
        <v>50682406</v>
      </c>
      <c r="N5" s="100">
        <f t="shared" si="0"/>
        <v>55425232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123825079</v>
      </c>
      <c r="X5" s="100">
        <f t="shared" si="0"/>
        <v>123330078</v>
      </c>
      <c r="Y5" s="100">
        <f t="shared" si="0"/>
        <v>495001</v>
      </c>
      <c r="Z5" s="137">
        <f>+IF(X5&lt;&gt;0,+(Y5/X5)*100,0)</f>
        <v>0.4013627559693913</v>
      </c>
      <c r="AA5" s="153">
        <f>SUM(AA6:AA8)</f>
        <v>171922158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160237742</v>
      </c>
      <c r="D7" s="157"/>
      <c r="E7" s="158">
        <v>171922158</v>
      </c>
      <c r="F7" s="159">
        <v>171922158</v>
      </c>
      <c r="G7" s="159">
        <v>62901236</v>
      </c>
      <c r="H7" s="159">
        <v>2300599</v>
      </c>
      <c r="I7" s="159">
        <v>3198012</v>
      </c>
      <c r="J7" s="159">
        <v>68399847</v>
      </c>
      <c r="K7" s="159">
        <v>2398987</v>
      </c>
      <c r="L7" s="159">
        <v>2343839</v>
      </c>
      <c r="M7" s="159">
        <v>50682406</v>
      </c>
      <c r="N7" s="159">
        <v>55425232</v>
      </c>
      <c r="O7" s="159"/>
      <c r="P7" s="159"/>
      <c r="Q7" s="159"/>
      <c r="R7" s="159"/>
      <c r="S7" s="159"/>
      <c r="T7" s="159"/>
      <c r="U7" s="159"/>
      <c r="V7" s="159"/>
      <c r="W7" s="159">
        <v>123825079</v>
      </c>
      <c r="X7" s="159">
        <v>123330078</v>
      </c>
      <c r="Y7" s="159">
        <v>495001</v>
      </c>
      <c r="Z7" s="141">
        <v>0.4</v>
      </c>
      <c r="AA7" s="157">
        <v>171922158</v>
      </c>
    </row>
    <row r="8" spans="1:27" ht="12.75">
      <c r="A8" s="138" t="s">
        <v>77</v>
      </c>
      <c r="B8" s="136"/>
      <c r="C8" s="155">
        <v>101219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7322707</v>
      </c>
      <c r="D9" s="153">
        <f>SUM(D10:D14)</f>
        <v>0</v>
      </c>
      <c r="E9" s="154">
        <f t="shared" si="1"/>
        <v>8316208</v>
      </c>
      <c r="F9" s="100">
        <f t="shared" si="1"/>
        <v>8316208</v>
      </c>
      <c r="G9" s="100">
        <f t="shared" si="1"/>
        <v>265305</v>
      </c>
      <c r="H9" s="100">
        <f t="shared" si="1"/>
        <v>321660</v>
      </c>
      <c r="I9" s="100">
        <f t="shared" si="1"/>
        <v>314222</v>
      </c>
      <c r="J9" s="100">
        <f t="shared" si="1"/>
        <v>901187</v>
      </c>
      <c r="K9" s="100">
        <f t="shared" si="1"/>
        <v>156082</v>
      </c>
      <c r="L9" s="100">
        <f t="shared" si="1"/>
        <v>196067</v>
      </c>
      <c r="M9" s="100">
        <f t="shared" si="1"/>
        <v>305710</v>
      </c>
      <c r="N9" s="100">
        <f t="shared" si="1"/>
        <v>657859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1559046</v>
      </c>
      <c r="X9" s="100">
        <f t="shared" si="1"/>
        <v>4158106</v>
      </c>
      <c r="Y9" s="100">
        <f t="shared" si="1"/>
        <v>-2599060</v>
      </c>
      <c r="Z9" s="137">
        <f>+IF(X9&lt;&gt;0,+(Y9/X9)*100,0)</f>
        <v>-62.505862043920956</v>
      </c>
      <c r="AA9" s="153">
        <f>SUM(AA10:AA14)</f>
        <v>8316208</v>
      </c>
    </row>
    <row r="10" spans="1:27" ht="12.75">
      <c r="A10" s="138" t="s">
        <v>79</v>
      </c>
      <c r="B10" s="136"/>
      <c r="C10" s="155">
        <v>1777776</v>
      </c>
      <c r="D10" s="155"/>
      <c r="E10" s="156">
        <v>3662000</v>
      </c>
      <c r="F10" s="60">
        <v>3662000</v>
      </c>
      <c r="G10" s="60">
        <v>142925</v>
      </c>
      <c r="H10" s="60">
        <v>153660</v>
      </c>
      <c r="I10" s="60">
        <v>175772</v>
      </c>
      <c r="J10" s="60">
        <v>472357</v>
      </c>
      <c r="K10" s="60">
        <v>156082</v>
      </c>
      <c r="L10" s="60">
        <v>156470</v>
      </c>
      <c r="M10" s="60">
        <v>254213</v>
      </c>
      <c r="N10" s="60">
        <v>566765</v>
      </c>
      <c r="O10" s="60"/>
      <c r="P10" s="60"/>
      <c r="Q10" s="60"/>
      <c r="R10" s="60"/>
      <c r="S10" s="60"/>
      <c r="T10" s="60"/>
      <c r="U10" s="60"/>
      <c r="V10" s="60"/>
      <c r="W10" s="60">
        <v>1039122</v>
      </c>
      <c r="X10" s="60">
        <v>1831000</v>
      </c>
      <c r="Y10" s="60">
        <v>-791878</v>
      </c>
      <c r="Z10" s="140">
        <v>-43.25</v>
      </c>
      <c r="AA10" s="155">
        <v>3662000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5544931</v>
      </c>
      <c r="D12" s="155"/>
      <c r="E12" s="156">
        <v>4654208</v>
      </c>
      <c r="F12" s="60">
        <v>4654208</v>
      </c>
      <c r="G12" s="60">
        <v>122380</v>
      </c>
      <c r="H12" s="60">
        <v>168000</v>
      </c>
      <c r="I12" s="60">
        <v>138450</v>
      </c>
      <c r="J12" s="60">
        <v>428830</v>
      </c>
      <c r="K12" s="60"/>
      <c r="L12" s="60">
        <v>39597</v>
      </c>
      <c r="M12" s="60">
        <v>51497</v>
      </c>
      <c r="N12" s="60">
        <v>91094</v>
      </c>
      <c r="O12" s="60"/>
      <c r="P12" s="60"/>
      <c r="Q12" s="60"/>
      <c r="R12" s="60"/>
      <c r="S12" s="60"/>
      <c r="T12" s="60"/>
      <c r="U12" s="60"/>
      <c r="V12" s="60"/>
      <c r="W12" s="60">
        <v>519924</v>
      </c>
      <c r="X12" s="60">
        <v>2327106</v>
      </c>
      <c r="Y12" s="60">
        <v>-1807182</v>
      </c>
      <c r="Z12" s="140">
        <v>-77.66</v>
      </c>
      <c r="AA12" s="155">
        <v>4654208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40763661</v>
      </c>
      <c r="D15" s="153">
        <f>SUM(D16:D18)</f>
        <v>0</v>
      </c>
      <c r="E15" s="154">
        <f t="shared" si="2"/>
        <v>56916520</v>
      </c>
      <c r="F15" s="100">
        <f t="shared" si="2"/>
        <v>56916520</v>
      </c>
      <c r="G15" s="100">
        <f t="shared" si="2"/>
        <v>4960530</v>
      </c>
      <c r="H15" s="100">
        <f t="shared" si="2"/>
        <v>1451903</v>
      </c>
      <c r="I15" s="100">
        <f t="shared" si="2"/>
        <v>3494057</v>
      </c>
      <c r="J15" s="100">
        <f t="shared" si="2"/>
        <v>9906490</v>
      </c>
      <c r="K15" s="100">
        <f t="shared" si="2"/>
        <v>2689662</v>
      </c>
      <c r="L15" s="100">
        <f t="shared" si="2"/>
        <v>3570425</v>
      </c>
      <c r="M15" s="100">
        <f t="shared" si="2"/>
        <v>3076826</v>
      </c>
      <c r="N15" s="100">
        <f t="shared" si="2"/>
        <v>9336913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19243403</v>
      </c>
      <c r="X15" s="100">
        <f t="shared" si="2"/>
        <v>51032058</v>
      </c>
      <c r="Y15" s="100">
        <f t="shared" si="2"/>
        <v>-31788655</v>
      </c>
      <c r="Z15" s="137">
        <f>+IF(X15&lt;&gt;0,+(Y15/X15)*100,0)</f>
        <v>-62.29154034900964</v>
      </c>
      <c r="AA15" s="153">
        <f>SUM(AA16:AA18)</f>
        <v>56916520</v>
      </c>
    </row>
    <row r="16" spans="1:27" ht="12.75">
      <c r="A16" s="138" t="s">
        <v>85</v>
      </c>
      <c r="B16" s="136"/>
      <c r="C16" s="155">
        <v>40763661</v>
      </c>
      <c r="D16" s="155"/>
      <c r="E16" s="156">
        <v>56916520</v>
      </c>
      <c r="F16" s="60">
        <v>56916520</v>
      </c>
      <c r="G16" s="60">
        <v>4960530</v>
      </c>
      <c r="H16" s="60">
        <v>1451903</v>
      </c>
      <c r="I16" s="60">
        <v>3494057</v>
      </c>
      <c r="J16" s="60">
        <v>9906490</v>
      </c>
      <c r="K16" s="60">
        <v>2689662</v>
      </c>
      <c r="L16" s="60">
        <v>3570425</v>
      </c>
      <c r="M16" s="60">
        <v>3076826</v>
      </c>
      <c r="N16" s="60">
        <v>9336913</v>
      </c>
      <c r="O16" s="60"/>
      <c r="P16" s="60"/>
      <c r="Q16" s="60"/>
      <c r="R16" s="60"/>
      <c r="S16" s="60"/>
      <c r="T16" s="60"/>
      <c r="U16" s="60"/>
      <c r="V16" s="60"/>
      <c r="W16" s="60">
        <v>19243403</v>
      </c>
      <c r="X16" s="60">
        <v>51032058</v>
      </c>
      <c r="Y16" s="60">
        <v>-31788655</v>
      </c>
      <c r="Z16" s="140">
        <v>-62.29</v>
      </c>
      <c r="AA16" s="155">
        <v>56916520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283330</v>
      </c>
      <c r="D19" s="153">
        <f>SUM(D20:D23)</f>
        <v>0</v>
      </c>
      <c r="E19" s="154">
        <f t="shared" si="3"/>
        <v>670836</v>
      </c>
      <c r="F19" s="100">
        <f t="shared" si="3"/>
        <v>670836</v>
      </c>
      <c r="G19" s="100">
        <f t="shared" si="3"/>
        <v>47457</v>
      </c>
      <c r="H19" s="100">
        <f t="shared" si="3"/>
        <v>95977</v>
      </c>
      <c r="I19" s="100">
        <f t="shared" si="3"/>
        <v>47457</v>
      </c>
      <c r="J19" s="100">
        <f t="shared" si="3"/>
        <v>190891</v>
      </c>
      <c r="K19" s="100">
        <f t="shared" si="3"/>
        <v>47457</v>
      </c>
      <c r="L19" s="100">
        <f t="shared" si="3"/>
        <v>47457</v>
      </c>
      <c r="M19" s="100">
        <f t="shared" si="3"/>
        <v>47457</v>
      </c>
      <c r="N19" s="100">
        <f t="shared" si="3"/>
        <v>142371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333262</v>
      </c>
      <c r="X19" s="100">
        <f t="shared" si="3"/>
        <v>335418</v>
      </c>
      <c r="Y19" s="100">
        <f t="shared" si="3"/>
        <v>-2156</v>
      </c>
      <c r="Z19" s="137">
        <f>+IF(X19&lt;&gt;0,+(Y19/X19)*100,0)</f>
        <v>-0.6427800535451288</v>
      </c>
      <c r="AA19" s="153">
        <f>SUM(AA20:AA23)</f>
        <v>670836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283330</v>
      </c>
      <c r="D23" s="155"/>
      <c r="E23" s="156">
        <v>670836</v>
      </c>
      <c r="F23" s="60">
        <v>670836</v>
      </c>
      <c r="G23" s="60">
        <v>47457</v>
      </c>
      <c r="H23" s="60">
        <v>95977</v>
      </c>
      <c r="I23" s="60">
        <v>47457</v>
      </c>
      <c r="J23" s="60">
        <v>190891</v>
      </c>
      <c r="K23" s="60">
        <v>47457</v>
      </c>
      <c r="L23" s="60">
        <v>47457</v>
      </c>
      <c r="M23" s="60">
        <v>47457</v>
      </c>
      <c r="N23" s="60">
        <v>142371</v>
      </c>
      <c r="O23" s="60"/>
      <c r="P23" s="60"/>
      <c r="Q23" s="60"/>
      <c r="R23" s="60"/>
      <c r="S23" s="60"/>
      <c r="T23" s="60"/>
      <c r="U23" s="60"/>
      <c r="V23" s="60"/>
      <c r="W23" s="60">
        <v>333262</v>
      </c>
      <c r="X23" s="60">
        <v>335418</v>
      </c>
      <c r="Y23" s="60">
        <v>-2156</v>
      </c>
      <c r="Z23" s="140">
        <v>-0.64</v>
      </c>
      <c r="AA23" s="155">
        <v>670836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208708659</v>
      </c>
      <c r="D25" s="168">
        <f>+D5+D9+D15+D19+D24</f>
        <v>0</v>
      </c>
      <c r="E25" s="169">
        <f t="shared" si="4"/>
        <v>237825722</v>
      </c>
      <c r="F25" s="73">
        <f t="shared" si="4"/>
        <v>237825722</v>
      </c>
      <c r="G25" s="73">
        <f t="shared" si="4"/>
        <v>68174528</v>
      </c>
      <c r="H25" s="73">
        <f t="shared" si="4"/>
        <v>4170139</v>
      </c>
      <c r="I25" s="73">
        <f t="shared" si="4"/>
        <v>7053748</v>
      </c>
      <c r="J25" s="73">
        <f t="shared" si="4"/>
        <v>79398415</v>
      </c>
      <c r="K25" s="73">
        <f t="shared" si="4"/>
        <v>5292188</v>
      </c>
      <c r="L25" s="73">
        <f t="shared" si="4"/>
        <v>6157788</v>
      </c>
      <c r="M25" s="73">
        <f t="shared" si="4"/>
        <v>54112399</v>
      </c>
      <c r="N25" s="73">
        <f t="shared" si="4"/>
        <v>65562375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144960790</v>
      </c>
      <c r="X25" s="73">
        <f t="shared" si="4"/>
        <v>178855660</v>
      </c>
      <c r="Y25" s="73">
        <f t="shared" si="4"/>
        <v>-33894870</v>
      </c>
      <c r="Z25" s="170">
        <f>+IF(X25&lt;&gt;0,+(Y25/X25)*100,0)</f>
        <v>-18.950963027952263</v>
      </c>
      <c r="AA25" s="168">
        <f>+AA5+AA9+AA15+AA19+AA24</f>
        <v>237825722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101341045</v>
      </c>
      <c r="D28" s="153">
        <f>SUM(D29:D31)</f>
        <v>0</v>
      </c>
      <c r="E28" s="154">
        <f t="shared" si="5"/>
        <v>108107455</v>
      </c>
      <c r="F28" s="100">
        <f t="shared" si="5"/>
        <v>108107455</v>
      </c>
      <c r="G28" s="100">
        <f t="shared" si="5"/>
        <v>8020928</v>
      </c>
      <c r="H28" s="100">
        <f t="shared" si="5"/>
        <v>9248696</v>
      </c>
      <c r="I28" s="100">
        <f t="shared" si="5"/>
        <v>8742748</v>
      </c>
      <c r="J28" s="100">
        <f t="shared" si="5"/>
        <v>26012372</v>
      </c>
      <c r="K28" s="100">
        <f t="shared" si="5"/>
        <v>8356645</v>
      </c>
      <c r="L28" s="100">
        <f t="shared" si="5"/>
        <v>20255217</v>
      </c>
      <c r="M28" s="100">
        <f t="shared" si="5"/>
        <v>6363155</v>
      </c>
      <c r="N28" s="100">
        <f t="shared" si="5"/>
        <v>34975017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60987389</v>
      </c>
      <c r="X28" s="100">
        <f t="shared" si="5"/>
        <v>54053730</v>
      </c>
      <c r="Y28" s="100">
        <f t="shared" si="5"/>
        <v>6933659</v>
      </c>
      <c r="Z28" s="137">
        <f>+IF(X28&lt;&gt;0,+(Y28/X28)*100,0)</f>
        <v>12.82734604993957</v>
      </c>
      <c r="AA28" s="153">
        <f>SUM(AA29:AA31)</f>
        <v>108107455</v>
      </c>
    </row>
    <row r="29" spans="1:27" ht="12.75">
      <c r="A29" s="138" t="s">
        <v>75</v>
      </c>
      <c r="B29" s="136"/>
      <c r="C29" s="155">
        <v>35990118</v>
      </c>
      <c r="D29" s="155"/>
      <c r="E29" s="156">
        <v>33306444</v>
      </c>
      <c r="F29" s="60">
        <v>33306444</v>
      </c>
      <c r="G29" s="60">
        <v>2213222</v>
      </c>
      <c r="H29" s="60">
        <v>3034496</v>
      </c>
      <c r="I29" s="60">
        <v>3125365</v>
      </c>
      <c r="J29" s="60">
        <v>8373083</v>
      </c>
      <c r="K29" s="60">
        <v>3462292</v>
      </c>
      <c r="L29" s="60">
        <v>4031254</v>
      </c>
      <c r="M29" s="60">
        <v>2085552</v>
      </c>
      <c r="N29" s="60">
        <v>9579098</v>
      </c>
      <c r="O29" s="60"/>
      <c r="P29" s="60"/>
      <c r="Q29" s="60"/>
      <c r="R29" s="60"/>
      <c r="S29" s="60"/>
      <c r="T29" s="60"/>
      <c r="U29" s="60"/>
      <c r="V29" s="60"/>
      <c r="W29" s="60">
        <v>17952181</v>
      </c>
      <c r="X29" s="60">
        <v>16653222</v>
      </c>
      <c r="Y29" s="60">
        <v>1298959</v>
      </c>
      <c r="Z29" s="140">
        <v>7.8</v>
      </c>
      <c r="AA29" s="155">
        <v>33306444</v>
      </c>
    </row>
    <row r="30" spans="1:27" ht="12.75">
      <c r="A30" s="138" t="s">
        <v>76</v>
      </c>
      <c r="B30" s="136"/>
      <c r="C30" s="157">
        <v>39906993</v>
      </c>
      <c r="D30" s="157"/>
      <c r="E30" s="158">
        <v>74801011</v>
      </c>
      <c r="F30" s="159">
        <v>74801011</v>
      </c>
      <c r="G30" s="159">
        <v>3392749</v>
      </c>
      <c r="H30" s="159">
        <v>4439601</v>
      </c>
      <c r="I30" s="159">
        <v>3935343</v>
      </c>
      <c r="J30" s="159">
        <v>11767693</v>
      </c>
      <c r="K30" s="159">
        <v>2823794</v>
      </c>
      <c r="L30" s="159">
        <v>14382120</v>
      </c>
      <c r="M30" s="159">
        <v>2877690</v>
      </c>
      <c r="N30" s="159">
        <v>20083604</v>
      </c>
      <c r="O30" s="159"/>
      <c r="P30" s="159"/>
      <c r="Q30" s="159"/>
      <c r="R30" s="159"/>
      <c r="S30" s="159"/>
      <c r="T30" s="159"/>
      <c r="U30" s="159"/>
      <c r="V30" s="159"/>
      <c r="W30" s="159">
        <v>31851297</v>
      </c>
      <c r="X30" s="159">
        <v>37400508</v>
      </c>
      <c r="Y30" s="159">
        <v>-5549211</v>
      </c>
      <c r="Z30" s="141">
        <v>-14.84</v>
      </c>
      <c r="AA30" s="157">
        <v>74801011</v>
      </c>
    </row>
    <row r="31" spans="1:27" ht="12.75">
      <c r="A31" s="138" t="s">
        <v>77</v>
      </c>
      <c r="B31" s="136"/>
      <c r="C31" s="155">
        <v>25443934</v>
      </c>
      <c r="D31" s="155"/>
      <c r="E31" s="156"/>
      <c r="F31" s="60"/>
      <c r="G31" s="60">
        <v>2414957</v>
      </c>
      <c r="H31" s="60">
        <v>1774599</v>
      </c>
      <c r="I31" s="60">
        <v>1682040</v>
      </c>
      <c r="J31" s="60">
        <v>5871596</v>
      </c>
      <c r="K31" s="60">
        <v>2070559</v>
      </c>
      <c r="L31" s="60">
        <v>1841843</v>
      </c>
      <c r="M31" s="60">
        <v>1399913</v>
      </c>
      <c r="N31" s="60">
        <v>5312315</v>
      </c>
      <c r="O31" s="60"/>
      <c r="P31" s="60"/>
      <c r="Q31" s="60"/>
      <c r="R31" s="60"/>
      <c r="S31" s="60"/>
      <c r="T31" s="60"/>
      <c r="U31" s="60"/>
      <c r="V31" s="60"/>
      <c r="W31" s="60">
        <v>11183911</v>
      </c>
      <c r="X31" s="60"/>
      <c r="Y31" s="60">
        <v>11183911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45747904</v>
      </c>
      <c r="D32" s="153">
        <f>SUM(D33:D37)</f>
        <v>0</v>
      </c>
      <c r="E32" s="154">
        <f t="shared" si="6"/>
        <v>44225283</v>
      </c>
      <c r="F32" s="100">
        <f t="shared" si="6"/>
        <v>44225283</v>
      </c>
      <c r="G32" s="100">
        <f t="shared" si="6"/>
        <v>3761670</v>
      </c>
      <c r="H32" s="100">
        <f t="shared" si="6"/>
        <v>3807725</v>
      </c>
      <c r="I32" s="100">
        <f t="shared" si="6"/>
        <v>4501821</v>
      </c>
      <c r="J32" s="100">
        <f t="shared" si="6"/>
        <v>12071216</v>
      </c>
      <c r="K32" s="100">
        <f t="shared" si="6"/>
        <v>4133152</v>
      </c>
      <c r="L32" s="100">
        <f t="shared" si="6"/>
        <v>3531413</v>
      </c>
      <c r="M32" s="100">
        <f t="shared" si="6"/>
        <v>3017284</v>
      </c>
      <c r="N32" s="100">
        <f t="shared" si="6"/>
        <v>10681849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22753065</v>
      </c>
      <c r="X32" s="100">
        <f t="shared" si="6"/>
        <v>22112646</v>
      </c>
      <c r="Y32" s="100">
        <f t="shared" si="6"/>
        <v>640419</v>
      </c>
      <c r="Z32" s="137">
        <f>+IF(X32&lt;&gt;0,+(Y32/X32)*100,0)</f>
        <v>2.8961662932604266</v>
      </c>
      <c r="AA32" s="153">
        <f>SUM(AA33:AA37)</f>
        <v>44225283</v>
      </c>
    </row>
    <row r="33" spans="1:27" ht="12.75">
      <c r="A33" s="138" t="s">
        <v>79</v>
      </c>
      <c r="B33" s="136"/>
      <c r="C33" s="155">
        <v>34295958</v>
      </c>
      <c r="D33" s="155"/>
      <c r="E33" s="156">
        <v>31225256</v>
      </c>
      <c r="F33" s="60">
        <v>31225256</v>
      </c>
      <c r="G33" s="60">
        <v>3141435</v>
      </c>
      <c r="H33" s="60">
        <v>3257491</v>
      </c>
      <c r="I33" s="60">
        <v>3648621</v>
      </c>
      <c r="J33" s="60">
        <v>10047547</v>
      </c>
      <c r="K33" s="60">
        <v>3383771</v>
      </c>
      <c r="L33" s="60">
        <v>2908854</v>
      </c>
      <c r="M33" s="60">
        <v>2208022</v>
      </c>
      <c r="N33" s="60">
        <v>8500647</v>
      </c>
      <c r="O33" s="60"/>
      <c r="P33" s="60"/>
      <c r="Q33" s="60"/>
      <c r="R33" s="60"/>
      <c r="S33" s="60"/>
      <c r="T33" s="60"/>
      <c r="U33" s="60"/>
      <c r="V33" s="60"/>
      <c r="W33" s="60">
        <v>18548194</v>
      </c>
      <c r="X33" s="60">
        <v>15612630</v>
      </c>
      <c r="Y33" s="60">
        <v>2935564</v>
      </c>
      <c r="Z33" s="140">
        <v>18.8</v>
      </c>
      <c r="AA33" s="155">
        <v>31225256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11451946</v>
      </c>
      <c r="D35" s="155"/>
      <c r="E35" s="156">
        <v>13000027</v>
      </c>
      <c r="F35" s="60">
        <v>13000027</v>
      </c>
      <c r="G35" s="60">
        <v>620235</v>
      </c>
      <c r="H35" s="60">
        <v>550234</v>
      </c>
      <c r="I35" s="60">
        <v>853200</v>
      </c>
      <c r="J35" s="60">
        <v>2023669</v>
      </c>
      <c r="K35" s="60">
        <v>749381</v>
      </c>
      <c r="L35" s="60">
        <v>622559</v>
      </c>
      <c r="M35" s="60">
        <v>809262</v>
      </c>
      <c r="N35" s="60">
        <v>2181202</v>
      </c>
      <c r="O35" s="60"/>
      <c r="P35" s="60"/>
      <c r="Q35" s="60"/>
      <c r="R35" s="60"/>
      <c r="S35" s="60"/>
      <c r="T35" s="60"/>
      <c r="U35" s="60"/>
      <c r="V35" s="60"/>
      <c r="W35" s="60">
        <v>4204871</v>
      </c>
      <c r="X35" s="60">
        <v>6500016</v>
      </c>
      <c r="Y35" s="60">
        <v>-2295145</v>
      </c>
      <c r="Z35" s="140">
        <v>-35.31</v>
      </c>
      <c r="AA35" s="155">
        <v>13000027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24701293</v>
      </c>
      <c r="D38" s="153">
        <f>SUM(D39:D41)</f>
        <v>0</v>
      </c>
      <c r="E38" s="154">
        <f t="shared" si="7"/>
        <v>31063867</v>
      </c>
      <c r="F38" s="100">
        <f t="shared" si="7"/>
        <v>31063867</v>
      </c>
      <c r="G38" s="100">
        <f t="shared" si="7"/>
        <v>1327861</v>
      </c>
      <c r="H38" s="100">
        <f t="shared" si="7"/>
        <v>1359972</v>
      </c>
      <c r="I38" s="100">
        <f t="shared" si="7"/>
        <v>1627697</v>
      </c>
      <c r="J38" s="100">
        <f t="shared" si="7"/>
        <v>4315530</v>
      </c>
      <c r="K38" s="100">
        <f t="shared" si="7"/>
        <v>1661704</v>
      </c>
      <c r="L38" s="100">
        <f t="shared" si="7"/>
        <v>1533141</v>
      </c>
      <c r="M38" s="100">
        <f t="shared" si="7"/>
        <v>1772130</v>
      </c>
      <c r="N38" s="100">
        <f t="shared" si="7"/>
        <v>4966975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9282505</v>
      </c>
      <c r="X38" s="100">
        <f t="shared" si="7"/>
        <v>15531936</v>
      </c>
      <c r="Y38" s="100">
        <f t="shared" si="7"/>
        <v>-6249431</v>
      </c>
      <c r="Z38" s="137">
        <f>+IF(X38&lt;&gt;0,+(Y38/X38)*100,0)</f>
        <v>-40.236007925863206</v>
      </c>
      <c r="AA38" s="153">
        <f>SUM(AA39:AA41)</f>
        <v>31063867</v>
      </c>
    </row>
    <row r="39" spans="1:27" ht="12.75">
      <c r="A39" s="138" t="s">
        <v>85</v>
      </c>
      <c r="B39" s="136"/>
      <c r="C39" s="155">
        <v>24701293</v>
      </c>
      <c r="D39" s="155"/>
      <c r="E39" s="156">
        <v>31063867</v>
      </c>
      <c r="F39" s="60">
        <v>31063867</v>
      </c>
      <c r="G39" s="60">
        <v>1327861</v>
      </c>
      <c r="H39" s="60">
        <v>1359972</v>
      </c>
      <c r="I39" s="60">
        <v>1627697</v>
      </c>
      <c r="J39" s="60">
        <v>4315530</v>
      </c>
      <c r="K39" s="60">
        <v>1661704</v>
      </c>
      <c r="L39" s="60">
        <v>1533141</v>
      </c>
      <c r="M39" s="60">
        <v>1772130</v>
      </c>
      <c r="N39" s="60">
        <v>4966975</v>
      </c>
      <c r="O39" s="60"/>
      <c r="P39" s="60"/>
      <c r="Q39" s="60"/>
      <c r="R39" s="60"/>
      <c r="S39" s="60"/>
      <c r="T39" s="60"/>
      <c r="U39" s="60"/>
      <c r="V39" s="60"/>
      <c r="W39" s="60">
        <v>9282505</v>
      </c>
      <c r="X39" s="60">
        <v>15531936</v>
      </c>
      <c r="Y39" s="60">
        <v>-6249431</v>
      </c>
      <c r="Z39" s="140">
        <v>-40.24</v>
      </c>
      <c r="AA39" s="155">
        <v>31063867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1100000</v>
      </c>
      <c r="F42" s="100">
        <f t="shared" si="8"/>
        <v>1100000</v>
      </c>
      <c r="G42" s="100">
        <f t="shared" si="8"/>
        <v>0</v>
      </c>
      <c r="H42" s="100">
        <f t="shared" si="8"/>
        <v>48520</v>
      </c>
      <c r="I42" s="100">
        <f t="shared" si="8"/>
        <v>0</v>
      </c>
      <c r="J42" s="100">
        <f t="shared" si="8"/>
        <v>48520</v>
      </c>
      <c r="K42" s="100">
        <f t="shared" si="8"/>
        <v>48520</v>
      </c>
      <c r="L42" s="100">
        <f t="shared" si="8"/>
        <v>145941</v>
      </c>
      <c r="M42" s="100">
        <f t="shared" si="8"/>
        <v>0</v>
      </c>
      <c r="N42" s="100">
        <f t="shared" si="8"/>
        <v>194461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242981</v>
      </c>
      <c r="X42" s="100">
        <f t="shared" si="8"/>
        <v>550002</v>
      </c>
      <c r="Y42" s="100">
        <f t="shared" si="8"/>
        <v>-307021</v>
      </c>
      <c r="Z42" s="137">
        <f>+IF(X42&lt;&gt;0,+(Y42/X42)*100,0)</f>
        <v>-55.821797011647234</v>
      </c>
      <c r="AA42" s="153">
        <f>SUM(AA43:AA46)</f>
        <v>1100000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1100000</v>
      </c>
      <c r="F46" s="60">
        <v>1100000</v>
      </c>
      <c r="G46" s="60"/>
      <c r="H46" s="60">
        <v>48520</v>
      </c>
      <c r="I46" s="60"/>
      <c r="J46" s="60">
        <v>48520</v>
      </c>
      <c r="K46" s="60">
        <v>48520</v>
      </c>
      <c r="L46" s="60">
        <v>145941</v>
      </c>
      <c r="M46" s="60"/>
      <c r="N46" s="60">
        <v>194461</v>
      </c>
      <c r="O46" s="60"/>
      <c r="P46" s="60"/>
      <c r="Q46" s="60"/>
      <c r="R46" s="60"/>
      <c r="S46" s="60"/>
      <c r="T46" s="60"/>
      <c r="U46" s="60"/>
      <c r="V46" s="60"/>
      <c r="W46" s="60">
        <v>242981</v>
      </c>
      <c r="X46" s="60">
        <v>550002</v>
      </c>
      <c r="Y46" s="60">
        <v>-307021</v>
      </c>
      <c r="Z46" s="140">
        <v>-55.82</v>
      </c>
      <c r="AA46" s="155">
        <v>1100000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171790242</v>
      </c>
      <c r="D48" s="168">
        <f>+D28+D32+D38+D42+D47</f>
        <v>0</v>
      </c>
      <c r="E48" s="169">
        <f t="shared" si="9"/>
        <v>184496605</v>
      </c>
      <c r="F48" s="73">
        <f t="shared" si="9"/>
        <v>184496605</v>
      </c>
      <c r="G48" s="73">
        <f t="shared" si="9"/>
        <v>13110459</v>
      </c>
      <c r="H48" s="73">
        <f t="shared" si="9"/>
        <v>14464913</v>
      </c>
      <c r="I48" s="73">
        <f t="shared" si="9"/>
        <v>14872266</v>
      </c>
      <c r="J48" s="73">
        <f t="shared" si="9"/>
        <v>42447638</v>
      </c>
      <c r="K48" s="73">
        <f t="shared" si="9"/>
        <v>14200021</v>
      </c>
      <c r="L48" s="73">
        <f t="shared" si="9"/>
        <v>25465712</v>
      </c>
      <c r="M48" s="73">
        <f t="shared" si="9"/>
        <v>11152569</v>
      </c>
      <c r="N48" s="73">
        <f t="shared" si="9"/>
        <v>50818302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93265940</v>
      </c>
      <c r="X48" s="73">
        <f t="shared" si="9"/>
        <v>92248314</v>
      </c>
      <c r="Y48" s="73">
        <f t="shared" si="9"/>
        <v>1017626</v>
      </c>
      <c r="Z48" s="170">
        <f>+IF(X48&lt;&gt;0,+(Y48/X48)*100,0)</f>
        <v>1.103137776588524</v>
      </c>
      <c r="AA48" s="168">
        <f>+AA28+AA32+AA38+AA42+AA47</f>
        <v>184496605</v>
      </c>
    </row>
    <row r="49" spans="1:27" ht="12.75">
      <c r="A49" s="148" t="s">
        <v>49</v>
      </c>
      <c r="B49" s="149"/>
      <c r="C49" s="171">
        <f aca="true" t="shared" si="10" ref="C49:Y49">+C25-C48</f>
        <v>36918417</v>
      </c>
      <c r="D49" s="171">
        <f>+D25-D48</f>
        <v>0</v>
      </c>
      <c r="E49" s="172">
        <f t="shared" si="10"/>
        <v>53329117</v>
      </c>
      <c r="F49" s="173">
        <f t="shared" si="10"/>
        <v>53329117</v>
      </c>
      <c r="G49" s="173">
        <f t="shared" si="10"/>
        <v>55064069</v>
      </c>
      <c r="H49" s="173">
        <f t="shared" si="10"/>
        <v>-10294774</v>
      </c>
      <c r="I49" s="173">
        <f t="shared" si="10"/>
        <v>-7818518</v>
      </c>
      <c r="J49" s="173">
        <f t="shared" si="10"/>
        <v>36950777</v>
      </c>
      <c r="K49" s="173">
        <f t="shared" si="10"/>
        <v>-8907833</v>
      </c>
      <c r="L49" s="173">
        <f t="shared" si="10"/>
        <v>-19307924</v>
      </c>
      <c r="M49" s="173">
        <f t="shared" si="10"/>
        <v>42959830</v>
      </c>
      <c r="N49" s="173">
        <f t="shared" si="10"/>
        <v>14744073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51694850</v>
      </c>
      <c r="X49" s="173">
        <f>IF(F25=F48,0,X25-X48)</f>
        <v>86607346</v>
      </c>
      <c r="Y49" s="173">
        <f t="shared" si="10"/>
        <v>-34912496</v>
      </c>
      <c r="Z49" s="174">
        <f>+IF(X49&lt;&gt;0,+(Y49/X49)*100,0)</f>
        <v>-40.311241034911745</v>
      </c>
      <c r="AA49" s="171">
        <f>+AA25-AA48</f>
        <v>53329117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19829576</v>
      </c>
      <c r="D5" s="155">
        <v>0</v>
      </c>
      <c r="E5" s="156">
        <v>19516725</v>
      </c>
      <c r="F5" s="60">
        <v>19516725</v>
      </c>
      <c r="G5" s="60">
        <v>1664283</v>
      </c>
      <c r="H5" s="60">
        <v>1664283</v>
      </c>
      <c r="I5" s="60">
        <v>1664283</v>
      </c>
      <c r="J5" s="60">
        <v>4992849</v>
      </c>
      <c r="K5" s="60">
        <v>1787481</v>
      </c>
      <c r="L5" s="60">
        <v>1792009</v>
      </c>
      <c r="M5" s="60">
        <v>1664074</v>
      </c>
      <c r="N5" s="60">
        <v>5243564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10236413</v>
      </c>
      <c r="X5" s="60">
        <v>9758364</v>
      </c>
      <c r="Y5" s="60">
        <v>478049</v>
      </c>
      <c r="Z5" s="140">
        <v>4.9</v>
      </c>
      <c r="AA5" s="155">
        <v>19516725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283330</v>
      </c>
      <c r="D10" s="155">
        <v>0</v>
      </c>
      <c r="E10" s="156">
        <v>670836</v>
      </c>
      <c r="F10" s="54">
        <v>670836</v>
      </c>
      <c r="G10" s="54">
        <v>47457</v>
      </c>
      <c r="H10" s="54">
        <v>47457</v>
      </c>
      <c r="I10" s="54">
        <v>47457</v>
      </c>
      <c r="J10" s="54">
        <v>142371</v>
      </c>
      <c r="K10" s="54">
        <v>47457</v>
      </c>
      <c r="L10" s="54">
        <v>47457</v>
      </c>
      <c r="M10" s="54">
        <v>47457</v>
      </c>
      <c r="N10" s="54">
        <v>142371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284742</v>
      </c>
      <c r="X10" s="54">
        <v>335418</v>
      </c>
      <c r="Y10" s="54">
        <v>-50676</v>
      </c>
      <c r="Z10" s="184">
        <v>-15.11</v>
      </c>
      <c r="AA10" s="130">
        <v>670836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523000</v>
      </c>
      <c r="F12" s="60">
        <v>523000</v>
      </c>
      <c r="G12" s="60">
        <v>29289</v>
      </c>
      <c r="H12" s="60">
        <v>0</v>
      </c>
      <c r="I12" s="60">
        <v>29289</v>
      </c>
      <c r="J12" s="60">
        <v>58578</v>
      </c>
      <c r="K12" s="60">
        <v>29953</v>
      </c>
      <c r="L12" s="60">
        <v>29953</v>
      </c>
      <c r="M12" s="60">
        <v>29953</v>
      </c>
      <c r="N12" s="60">
        <v>89859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148437</v>
      </c>
      <c r="X12" s="60">
        <v>261498</v>
      </c>
      <c r="Y12" s="60">
        <v>-113061</v>
      </c>
      <c r="Z12" s="140">
        <v>-43.24</v>
      </c>
      <c r="AA12" s="155">
        <v>523000</v>
      </c>
    </row>
    <row r="13" spans="1:27" ht="12.75">
      <c r="A13" s="181" t="s">
        <v>109</v>
      </c>
      <c r="B13" s="185"/>
      <c r="C13" s="155">
        <v>806580</v>
      </c>
      <c r="D13" s="155">
        <v>0</v>
      </c>
      <c r="E13" s="156">
        <v>2290063</v>
      </c>
      <c r="F13" s="60">
        <v>2290063</v>
      </c>
      <c r="G13" s="60">
        <v>94968</v>
      </c>
      <c r="H13" s="60">
        <v>42118</v>
      </c>
      <c r="I13" s="60">
        <v>97064</v>
      </c>
      <c r="J13" s="60">
        <v>234150</v>
      </c>
      <c r="K13" s="60">
        <v>43342</v>
      </c>
      <c r="L13" s="60">
        <v>59997</v>
      </c>
      <c r="M13" s="60">
        <v>42655</v>
      </c>
      <c r="N13" s="60">
        <v>145994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380144</v>
      </c>
      <c r="X13" s="60">
        <v>1145034</v>
      </c>
      <c r="Y13" s="60">
        <v>-764890</v>
      </c>
      <c r="Z13" s="140">
        <v>-66.8</v>
      </c>
      <c r="AA13" s="155">
        <v>2290063</v>
      </c>
    </row>
    <row r="14" spans="1:27" ht="12.75">
      <c r="A14" s="181" t="s">
        <v>110</v>
      </c>
      <c r="B14" s="185"/>
      <c r="C14" s="155">
        <v>1268136</v>
      </c>
      <c r="D14" s="155">
        <v>0</v>
      </c>
      <c r="E14" s="156">
        <v>720904</v>
      </c>
      <c r="F14" s="60">
        <v>720904</v>
      </c>
      <c r="G14" s="60">
        <v>119027</v>
      </c>
      <c r="H14" s="60">
        <v>517237</v>
      </c>
      <c r="I14" s="60">
        <v>565350</v>
      </c>
      <c r="J14" s="60">
        <v>1201614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1201614</v>
      </c>
      <c r="X14" s="60">
        <v>360450</v>
      </c>
      <c r="Y14" s="60">
        <v>841164</v>
      </c>
      <c r="Z14" s="140">
        <v>233.36</v>
      </c>
      <c r="AA14" s="155">
        <v>720904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1608176</v>
      </c>
      <c r="D16" s="155">
        <v>0</v>
      </c>
      <c r="E16" s="156">
        <v>1824060</v>
      </c>
      <c r="F16" s="60">
        <v>1824060</v>
      </c>
      <c r="G16" s="60">
        <v>122182</v>
      </c>
      <c r="H16" s="60">
        <v>172056</v>
      </c>
      <c r="I16" s="60">
        <v>142491</v>
      </c>
      <c r="J16" s="60">
        <v>436729</v>
      </c>
      <c r="K16" s="60">
        <v>91</v>
      </c>
      <c r="L16" s="60">
        <v>39356</v>
      </c>
      <c r="M16" s="60">
        <v>19910</v>
      </c>
      <c r="N16" s="60">
        <v>59357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496086</v>
      </c>
      <c r="X16" s="60">
        <v>912030</v>
      </c>
      <c r="Y16" s="60">
        <v>-415944</v>
      </c>
      <c r="Z16" s="140">
        <v>-45.61</v>
      </c>
      <c r="AA16" s="155">
        <v>1824060</v>
      </c>
    </row>
    <row r="17" spans="1:27" ht="12.75">
      <c r="A17" s="181" t="s">
        <v>113</v>
      </c>
      <c r="B17" s="185"/>
      <c r="C17" s="155">
        <v>3882020</v>
      </c>
      <c r="D17" s="155">
        <v>0</v>
      </c>
      <c r="E17" s="156">
        <v>2830148</v>
      </c>
      <c r="F17" s="60">
        <v>2830148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500</v>
      </c>
      <c r="M17" s="60">
        <v>0</v>
      </c>
      <c r="N17" s="60">
        <v>500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500</v>
      </c>
      <c r="X17" s="60">
        <v>1415076</v>
      </c>
      <c r="Y17" s="60">
        <v>-1414576</v>
      </c>
      <c r="Z17" s="140">
        <v>-99.96</v>
      </c>
      <c r="AA17" s="155">
        <v>2830148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141677497</v>
      </c>
      <c r="D19" s="155">
        <v>0</v>
      </c>
      <c r="E19" s="156">
        <v>155279000</v>
      </c>
      <c r="F19" s="60">
        <v>155279000</v>
      </c>
      <c r="G19" s="60">
        <v>61480379</v>
      </c>
      <c r="H19" s="60">
        <v>778510</v>
      </c>
      <c r="I19" s="60">
        <v>1212761</v>
      </c>
      <c r="J19" s="60">
        <v>63471650</v>
      </c>
      <c r="K19" s="60">
        <v>784006</v>
      </c>
      <c r="L19" s="60">
        <v>694058</v>
      </c>
      <c r="M19" s="60">
        <v>49223190</v>
      </c>
      <c r="N19" s="60">
        <v>50701254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114172904</v>
      </c>
      <c r="X19" s="60">
        <v>116246900</v>
      </c>
      <c r="Y19" s="60">
        <v>-2073996</v>
      </c>
      <c r="Z19" s="140">
        <v>-1.78</v>
      </c>
      <c r="AA19" s="155">
        <v>155279000</v>
      </c>
    </row>
    <row r="20" spans="1:27" ht="12.75">
      <c r="A20" s="181" t="s">
        <v>35</v>
      </c>
      <c r="B20" s="185"/>
      <c r="C20" s="155">
        <v>2784582</v>
      </c>
      <c r="D20" s="155">
        <v>0</v>
      </c>
      <c r="E20" s="156">
        <v>1905986</v>
      </c>
      <c r="F20" s="54">
        <v>1905986</v>
      </c>
      <c r="G20" s="54">
        <v>216820</v>
      </c>
      <c r="H20" s="54">
        <v>54640</v>
      </c>
      <c r="I20" s="54">
        <v>351582</v>
      </c>
      <c r="J20" s="54">
        <v>623042</v>
      </c>
      <c r="K20" s="54">
        <v>468493</v>
      </c>
      <c r="L20" s="54">
        <v>390071</v>
      </c>
      <c r="M20" s="54">
        <v>36508</v>
      </c>
      <c r="N20" s="54">
        <v>895072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1518114</v>
      </c>
      <c r="X20" s="54">
        <v>1313446</v>
      </c>
      <c r="Y20" s="54">
        <v>204668</v>
      </c>
      <c r="Z20" s="184">
        <v>15.58</v>
      </c>
      <c r="AA20" s="130">
        <v>1905986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344454</v>
      </c>
      <c r="N21" s="60">
        <v>344454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344454</v>
      </c>
      <c r="X21" s="60"/>
      <c r="Y21" s="60">
        <v>344454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172139897</v>
      </c>
      <c r="D22" s="188">
        <f>SUM(D5:D21)</f>
        <v>0</v>
      </c>
      <c r="E22" s="189">
        <f t="shared" si="0"/>
        <v>185560722</v>
      </c>
      <c r="F22" s="190">
        <f t="shared" si="0"/>
        <v>185560722</v>
      </c>
      <c r="G22" s="190">
        <f t="shared" si="0"/>
        <v>63774405</v>
      </c>
      <c r="H22" s="190">
        <f t="shared" si="0"/>
        <v>3276301</v>
      </c>
      <c r="I22" s="190">
        <f t="shared" si="0"/>
        <v>4110277</v>
      </c>
      <c r="J22" s="190">
        <f t="shared" si="0"/>
        <v>71160983</v>
      </c>
      <c r="K22" s="190">
        <f t="shared" si="0"/>
        <v>3160823</v>
      </c>
      <c r="L22" s="190">
        <f t="shared" si="0"/>
        <v>3053401</v>
      </c>
      <c r="M22" s="190">
        <f t="shared" si="0"/>
        <v>51408201</v>
      </c>
      <c r="N22" s="190">
        <f t="shared" si="0"/>
        <v>57622425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128783408</v>
      </c>
      <c r="X22" s="190">
        <f t="shared" si="0"/>
        <v>131748216</v>
      </c>
      <c r="Y22" s="190">
        <f t="shared" si="0"/>
        <v>-2964808</v>
      </c>
      <c r="Z22" s="191">
        <f>+IF(X22&lt;&gt;0,+(Y22/X22)*100,0)</f>
        <v>-2.2503591244074226</v>
      </c>
      <c r="AA22" s="188">
        <f>SUM(AA5:AA21)</f>
        <v>185560722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61821949</v>
      </c>
      <c r="D25" s="155">
        <v>0</v>
      </c>
      <c r="E25" s="156">
        <v>66693546</v>
      </c>
      <c r="F25" s="60">
        <v>66693546</v>
      </c>
      <c r="G25" s="60">
        <v>4780003</v>
      </c>
      <c r="H25" s="60">
        <v>4890823</v>
      </c>
      <c r="I25" s="60">
        <v>5432948</v>
      </c>
      <c r="J25" s="60">
        <v>15103774</v>
      </c>
      <c r="K25" s="60">
        <v>5127491</v>
      </c>
      <c r="L25" s="60">
        <v>5024741</v>
      </c>
      <c r="M25" s="60">
        <v>6456943</v>
      </c>
      <c r="N25" s="60">
        <v>16609175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31712949</v>
      </c>
      <c r="X25" s="60">
        <v>33346776</v>
      </c>
      <c r="Y25" s="60">
        <v>-1633827</v>
      </c>
      <c r="Z25" s="140">
        <v>-4.9</v>
      </c>
      <c r="AA25" s="155">
        <v>66693546</v>
      </c>
    </row>
    <row r="26" spans="1:27" ht="12.75">
      <c r="A26" s="183" t="s">
        <v>38</v>
      </c>
      <c r="B26" s="182"/>
      <c r="C26" s="155">
        <v>8322952</v>
      </c>
      <c r="D26" s="155">
        <v>0</v>
      </c>
      <c r="E26" s="156">
        <v>15078821</v>
      </c>
      <c r="F26" s="60">
        <v>15078821</v>
      </c>
      <c r="G26" s="60">
        <v>1013376</v>
      </c>
      <c r="H26" s="60">
        <v>1013376</v>
      </c>
      <c r="I26" s="60">
        <v>1013376</v>
      </c>
      <c r="J26" s="60">
        <v>3040128</v>
      </c>
      <c r="K26" s="60">
        <v>1013376</v>
      </c>
      <c r="L26" s="60">
        <v>988686</v>
      </c>
      <c r="M26" s="60">
        <v>988686</v>
      </c>
      <c r="N26" s="60">
        <v>2990748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6030876</v>
      </c>
      <c r="X26" s="60">
        <v>7539408</v>
      </c>
      <c r="Y26" s="60">
        <v>-1508532</v>
      </c>
      <c r="Z26" s="140">
        <v>-20.01</v>
      </c>
      <c r="AA26" s="155">
        <v>15078821</v>
      </c>
    </row>
    <row r="27" spans="1:27" ht="12.75">
      <c r="A27" s="183" t="s">
        <v>118</v>
      </c>
      <c r="B27" s="182"/>
      <c r="C27" s="155">
        <v>2909386</v>
      </c>
      <c r="D27" s="155">
        <v>0</v>
      </c>
      <c r="E27" s="156">
        <v>10311009</v>
      </c>
      <c r="F27" s="60">
        <v>10311009</v>
      </c>
      <c r="G27" s="60">
        <v>0</v>
      </c>
      <c r="H27" s="60">
        <v>0</v>
      </c>
      <c r="I27" s="60">
        <v>0</v>
      </c>
      <c r="J27" s="60">
        <v>0</v>
      </c>
      <c r="K27" s="60">
        <v>10852</v>
      </c>
      <c r="L27" s="60">
        <v>11381826</v>
      </c>
      <c r="M27" s="60">
        <v>0</v>
      </c>
      <c r="N27" s="60">
        <v>11392678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11392678</v>
      </c>
      <c r="X27" s="60">
        <v>5155506</v>
      </c>
      <c r="Y27" s="60">
        <v>6237172</v>
      </c>
      <c r="Z27" s="140">
        <v>120.98</v>
      </c>
      <c r="AA27" s="155">
        <v>10311009</v>
      </c>
    </row>
    <row r="28" spans="1:27" ht="12.75">
      <c r="A28" s="183" t="s">
        <v>39</v>
      </c>
      <c r="B28" s="182"/>
      <c r="C28" s="155">
        <v>15307055</v>
      </c>
      <c r="D28" s="155">
        <v>0</v>
      </c>
      <c r="E28" s="156">
        <v>24928572</v>
      </c>
      <c r="F28" s="60">
        <v>24928572</v>
      </c>
      <c r="G28" s="60">
        <v>1447487</v>
      </c>
      <c r="H28" s="60">
        <v>2592749</v>
      </c>
      <c r="I28" s="60">
        <v>1407284</v>
      </c>
      <c r="J28" s="60">
        <v>5447520</v>
      </c>
      <c r="K28" s="60">
        <v>1264515</v>
      </c>
      <c r="L28" s="60">
        <v>1264759</v>
      </c>
      <c r="M28" s="60">
        <v>1264759</v>
      </c>
      <c r="N28" s="60">
        <v>3794033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9241553</v>
      </c>
      <c r="X28" s="60">
        <v>12464286</v>
      </c>
      <c r="Y28" s="60">
        <v>-3222733</v>
      </c>
      <c r="Z28" s="140">
        <v>-25.86</v>
      </c>
      <c r="AA28" s="155">
        <v>24928572</v>
      </c>
    </row>
    <row r="29" spans="1:27" ht="12.75">
      <c r="A29" s="183" t="s">
        <v>40</v>
      </c>
      <c r="B29" s="182"/>
      <c r="C29" s="155">
        <v>7970</v>
      </c>
      <c r="D29" s="155">
        <v>0</v>
      </c>
      <c r="E29" s="156">
        <v>0</v>
      </c>
      <c r="F29" s="60">
        <v>0</v>
      </c>
      <c r="G29" s="60">
        <v>14760</v>
      </c>
      <c r="H29" s="60">
        <v>11572</v>
      </c>
      <c r="I29" s="60">
        <v>9409</v>
      </c>
      <c r="J29" s="60">
        <v>35741</v>
      </c>
      <c r="K29" s="60">
        <v>10450</v>
      </c>
      <c r="L29" s="60">
        <v>10987</v>
      </c>
      <c r="M29" s="60">
        <v>37</v>
      </c>
      <c r="N29" s="60">
        <v>21474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57215</v>
      </c>
      <c r="X29" s="60">
        <v>49998</v>
      </c>
      <c r="Y29" s="60">
        <v>7217</v>
      </c>
      <c r="Z29" s="140">
        <v>14.43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606000</v>
      </c>
      <c r="F31" s="60">
        <v>606000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139998</v>
      </c>
      <c r="Y31" s="60">
        <v>-139998</v>
      </c>
      <c r="Z31" s="140">
        <v>-100</v>
      </c>
      <c r="AA31" s="155">
        <v>606000</v>
      </c>
    </row>
    <row r="32" spans="1:27" ht="12.75">
      <c r="A32" s="183" t="s">
        <v>121</v>
      </c>
      <c r="B32" s="182"/>
      <c r="C32" s="155">
        <v>32847639</v>
      </c>
      <c r="D32" s="155">
        <v>0</v>
      </c>
      <c r="E32" s="156">
        <v>28761203</v>
      </c>
      <c r="F32" s="60">
        <v>28761203</v>
      </c>
      <c r="G32" s="60">
        <v>2968353</v>
      </c>
      <c r="H32" s="60">
        <v>3289126</v>
      </c>
      <c r="I32" s="60">
        <v>4746414</v>
      </c>
      <c r="J32" s="60">
        <v>11003893</v>
      </c>
      <c r="K32" s="60">
        <v>4433252</v>
      </c>
      <c r="L32" s="60">
        <v>4084727</v>
      </c>
      <c r="M32" s="60">
        <v>1593027</v>
      </c>
      <c r="N32" s="60">
        <v>10111006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21114899</v>
      </c>
      <c r="X32" s="60">
        <v>14543604</v>
      </c>
      <c r="Y32" s="60">
        <v>6571295</v>
      </c>
      <c r="Z32" s="140">
        <v>45.18</v>
      </c>
      <c r="AA32" s="155">
        <v>28761203</v>
      </c>
    </row>
    <row r="33" spans="1:27" ht="12.75">
      <c r="A33" s="183" t="s">
        <v>42</v>
      </c>
      <c r="B33" s="182"/>
      <c r="C33" s="155">
        <v>1465748</v>
      </c>
      <c r="D33" s="155">
        <v>0</v>
      </c>
      <c r="E33" s="156">
        <v>6117040</v>
      </c>
      <c r="F33" s="60">
        <v>6117040</v>
      </c>
      <c r="G33" s="60">
        <v>32000</v>
      </c>
      <c r="H33" s="60">
        <v>181795</v>
      </c>
      <c r="I33" s="60">
        <v>210539</v>
      </c>
      <c r="J33" s="60">
        <v>424334</v>
      </c>
      <c r="K33" s="60">
        <v>38000</v>
      </c>
      <c r="L33" s="60">
        <v>38000</v>
      </c>
      <c r="M33" s="60">
        <v>121437</v>
      </c>
      <c r="N33" s="60">
        <v>197437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621771</v>
      </c>
      <c r="X33" s="60">
        <v>3058518</v>
      </c>
      <c r="Y33" s="60">
        <v>-2436747</v>
      </c>
      <c r="Z33" s="140">
        <v>-79.67</v>
      </c>
      <c r="AA33" s="155">
        <v>6117040</v>
      </c>
    </row>
    <row r="34" spans="1:27" ht="12.75">
      <c r="A34" s="183" t="s">
        <v>43</v>
      </c>
      <c r="B34" s="182"/>
      <c r="C34" s="155">
        <v>46068737</v>
      </c>
      <c r="D34" s="155">
        <v>0</v>
      </c>
      <c r="E34" s="156">
        <v>32000414</v>
      </c>
      <c r="F34" s="60">
        <v>32000414</v>
      </c>
      <c r="G34" s="60">
        <v>2819483</v>
      </c>
      <c r="H34" s="60">
        <v>2478706</v>
      </c>
      <c r="I34" s="60">
        <v>1992257</v>
      </c>
      <c r="J34" s="60">
        <v>7290446</v>
      </c>
      <c r="K34" s="60">
        <v>2301176</v>
      </c>
      <c r="L34" s="60">
        <v>2670310</v>
      </c>
      <c r="M34" s="60">
        <v>727680</v>
      </c>
      <c r="N34" s="60">
        <v>5699166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12989612</v>
      </c>
      <c r="X34" s="60">
        <v>15950208</v>
      </c>
      <c r="Y34" s="60">
        <v>-2960596</v>
      </c>
      <c r="Z34" s="140">
        <v>-18.56</v>
      </c>
      <c r="AA34" s="155">
        <v>32000414</v>
      </c>
    </row>
    <row r="35" spans="1:27" ht="12.75">
      <c r="A35" s="181" t="s">
        <v>122</v>
      </c>
      <c r="B35" s="185"/>
      <c r="C35" s="155">
        <v>3038806</v>
      </c>
      <c r="D35" s="155">
        <v>0</v>
      </c>
      <c r="E35" s="156">
        <v>0</v>
      </c>
      <c r="F35" s="60">
        <v>0</v>
      </c>
      <c r="G35" s="60">
        <v>34997</v>
      </c>
      <c r="H35" s="60">
        <v>6766</v>
      </c>
      <c r="I35" s="60">
        <v>60039</v>
      </c>
      <c r="J35" s="60">
        <v>101802</v>
      </c>
      <c r="K35" s="60">
        <v>909</v>
      </c>
      <c r="L35" s="60">
        <v>1676</v>
      </c>
      <c r="M35" s="60">
        <v>0</v>
      </c>
      <c r="N35" s="60">
        <v>2585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104387</v>
      </c>
      <c r="X35" s="60"/>
      <c r="Y35" s="60">
        <v>104387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171790242</v>
      </c>
      <c r="D36" s="188">
        <f>SUM(D25:D35)</f>
        <v>0</v>
      </c>
      <c r="E36" s="189">
        <f t="shared" si="1"/>
        <v>184496605</v>
      </c>
      <c r="F36" s="190">
        <f t="shared" si="1"/>
        <v>184496605</v>
      </c>
      <c r="G36" s="190">
        <f t="shared" si="1"/>
        <v>13110459</v>
      </c>
      <c r="H36" s="190">
        <f t="shared" si="1"/>
        <v>14464913</v>
      </c>
      <c r="I36" s="190">
        <f t="shared" si="1"/>
        <v>14872266</v>
      </c>
      <c r="J36" s="190">
        <f t="shared" si="1"/>
        <v>42447638</v>
      </c>
      <c r="K36" s="190">
        <f t="shared" si="1"/>
        <v>14200021</v>
      </c>
      <c r="L36" s="190">
        <f t="shared" si="1"/>
        <v>25465712</v>
      </c>
      <c r="M36" s="190">
        <f t="shared" si="1"/>
        <v>11152569</v>
      </c>
      <c r="N36" s="190">
        <f t="shared" si="1"/>
        <v>50818302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93265940</v>
      </c>
      <c r="X36" s="190">
        <f t="shared" si="1"/>
        <v>92248302</v>
      </c>
      <c r="Y36" s="190">
        <f t="shared" si="1"/>
        <v>1017638</v>
      </c>
      <c r="Z36" s="191">
        <f>+IF(X36&lt;&gt;0,+(Y36/X36)*100,0)</f>
        <v>1.103150928458282</v>
      </c>
      <c r="AA36" s="188">
        <f>SUM(AA25:AA35)</f>
        <v>184496605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349655</v>
      </c>
      <c r="D38" s="199">
        <f>+D22-D36</f>
        <v>0</v>
      </c>
      <c r="E38" s="200">
        <f t="shared" si="2"/>
        <v>1064117</v>
      </c>
      <c r="F38" s="106">
        <f t="shared" si="2"/>
        <v>1064117</v>
      </c>
      <c r="G38" s="106">
        <f t="shared" si="2"/>
        <v>50663946</v>
      </c>
      <c r="H38" s="106">
        <f t="shared" si="2"/>
        <v>-11188612</v>
      </c>
      <c r="I38" s="106">
        <f t="shared" si="2"/>
        <v>-10761989</v>
      </c>
      <c r="J38" s="106">
        <f t="shared" si="2"/>
        <v>28713345</v>
      </c>
      <c r="K38" s="106">
        <f t="shared" si="2"/>
        <v>-11039198</v>
      </c>
      <c r="L38" s="106">
        <f t="shared" si="2"/>
        <v>-22412311</v>
      </c>
      <c r="M38" s="106">
        <f t="shared" si="2"/>
        <v>40255632</v>
      </c>
      <c r="N38" s="106">
        <f t="shared" si="2"/>
        <v>6804123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35517468</v>
      </c>
      <c r="X38" s="106">
        <f>IF(F22=F36,0,X22-X36)</f>
        <v>39499914</v>
      </c>
      <c r="Y38" s="106">
        <f t="shared" si="2"/>
        <v>-3982446</v>
      </c>
      <c r="Z38" s="201">
        <f>+IF(X38&lt;&gt;0,+(Y38/X38)*100,0)</f>
        <v>-10.082163723191902</v>
      </c>
      <c r="AA38" s="199">
        <f>+AA22-AA36</f>
        <v>1064117</v>
      </c>
    </row>
    <row r="39" spans="1:27" ht="12.75">
      <c r="A39" s="181" t="s">
        <v>46</v>
      </c>
      <c r="B39" s="185"/>
      <c r="C39" s="155">
        <v>36568762</v>
      </c>
      <c r="D39" s="155">
        <v>0</v>
      </c>
      <c r="E39" s="156">
        <v>52265000</v>
      </c>
      <c r="F39" s="60">
        <v>52265000</v>
      </c>
      <c r="G39" s="60">
        <v>4400123</v>
      </c>
      <c r="H39" s="60">
        <v>893838</v>
      </c>
      <c r="I39" s="60">
        <v>2943471</v>
      </c>
      <c r="J39" s="60">
        <v>8237432</v>
      </c>
      <c r="K39" s="60">
        <v>2131365</v>
      </c>
      <c r="L39" s="60">
        <v>3104387</v>
      </c>
      <c r="M39" s="60">
        <v>2704198</v>
      </c>
      <c r="N39" s="60">
        <v>7939950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16177382</v>
      </c>
      <c r="X39" s="60">
        <v>47467900</v>
      </c>
      <c r="Y39" s="60">
        <v>-31290518</v>
      </c>
      <c r="Z39" s="140">
        <v>-65.92</v>
      </c>
      <c r="AA39" s="155">
        <v>52265000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36918417</v>
      </c>
      <c r="D42" s="206">
        <f>SUM(D38:D41)</f>
        <v>0</v>
      </c>
      <c r="E42" s="207">
        <f t="shared" si="3"/>
        <v>53329117</v>
      </c>
      <c r="F42" s="88">
        <f t="shared" si="3"/>
        <v>53329117</v>
      </c>
      <c r="G42" s="88">
        <f t="shared" si="3"/>
        <v>55064069</v>
      </c>
      <c r="H42" s="88">
        <f t="shared" si="3"/>
        <v>-10294774</v>
      </c>
      <c r="I42" s="88">
        <f t="shared" si="3"/>
        <v>-7818518</v>
      </c>
      <c r="J42" s="88">
        <f t="shared" si="3"/>
        <v>36950777</v>
      </c>
      <c r="K42" s="88">
        <f t="shared" si="3"/>
        <v>-8907833</v>
      </c>
      <c r="L42" s="88">
        <f t="shared" si="3"/>
        <v>-19307924</v>
      </c>
      <c r="M42" s="88">
        <f t="shared" si="3"/>
        <v>42959830</v>
      </c>
      <c r="N42" s="88">
        <f t="shared" si="3"/>
        <v>14744073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51694850</v>
      </c>
      <c r="X42" s="88">
        <f t="shared" si="3"/>
        <v>86967814</v>
      </c>
      <c r="Y42" s="88">
        <f t="shared" si="3"/>
        <v>-35272964</v>
      </c>
      <c r="Z42" s="208">
        <f>+IF(X42&lt;&gt;0,+(Y42/X42)*100,0)</f>
        <v>-40.55864161424133</v>
      </c>
      <c r="AA42" s="206">
        <f>SUM(AA38:AA41)</f>
        <v>53329117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36918417</v>
      </c>
      <c r="D44" s="210">
        <f>+D42-D43</f>
        <v>0</v>
      </c>
      <c r="E44" s="211">
        <f t="shared" si="4"/>
        <v>53329117</v>
      </c>
      <c r="F44" s="77">
        <f t="shared" si="4"/>
        <v>53329117</v>
      </c>
      <c r="G44" s="77">
        <f t="shared" si="4"/>
        <v>55064069</v>
      </c>
      <c r="H44" s="77">
        <f t="shared" si="4"/>
        <v>-10294774</v>
      </c>
      <c r="I44" s="77">
        <f t="shared" si="4"/>
        <v>-7818518</v>
      </c>
      <c r="J44" s="77">
        <f t="shared" si="4"/>
        <v>36950777</v>
      </c>
      <c r="K44" s="77">
        <f t="shared" si="4"/>
        <v>-8907833</v>
      </c>
      <c r="L44" s="77">
        <f t="shared" si="4"/>
        <v>-19307924</v>
      </c>
      <c r="M44" s="77">
        <f t="shared" si="4"/>
        <v>42959830</v>
      </c>
      <c r="N44" s="77">
        <f t="shared" si="4"/>
        <v>14744073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51694850</v>
      </c>
      <c r="X44" s="77">
        <f t="shared" si="4"/>
        <v>86967814</v>
      </c>
      <c r="Y44" s="77">
        <f t="shared" si="4"/>
        <v>-35272964</v>
      </c>
      <c r="Z44" s="212">
        <f>+IF(X44&lt;&gt;0,+(Y44/X44)*100,0)</f>
        <v>-40.55864161424133</v>
      </c>
      <c r="AA44" s="210">
        <f>+AA42-AA43</f>
        <v>53329117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36918417</v>
      </c>
      <c r="D46" s="206">
        <f>SUM(D44:D45)</f>
        <v>0</v>
      </c>
      <c r="E46" s="207">
        <f t="shared" si="5"/>
        <v>53329117</v>
      </c>
      <c r="F46" s="88">
        <f t="shared" si="5"/>
        <v>53329117</v>
      </c>
      <c r="G46" s="88">
        <f t="shared" si="5"/>
        <v>55064069</v>
      </c>
      <c r="H46" s="88">
        <f t="shared" si="5"/>
        <v>-10294774</v>
      </c>
      <c r="I46" s="88">
        <f t="shared" si="5"/>
        <v>-7818518</v>
      </c>
      <c r="J46" s="88">
        <f t="shared" si="5"/>
        <v>36950777</v>
      </c>
      <c r="K46" s="88">
        <f t="shared" si="5"/>
        <v>-8907833</v>
      </c>
      <c r="L46" s="88">
        <f t="shared" si="5"/>
        <v>-19307924</v>
      </c>
      <c r="M46" s="88">
        <f t="shared" si="5"/>
        <v>42959830</v>
      </c>
      <c r="N46" s="88">
        <f t="shared" si="5"/>
        <v>14744073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51694850</v>
      </c>
      <c r="X46" s="88">
        <f t="shared" si="5"/>
        <v>86967814</v>
      </c>
      <c r="Y46" s="88">
        <f t="shared" si="5"/>
        <v>-35272964</v>
      </c>
      <c r="Z46" s="208">
        <f>+IF(X46&lt;&gt;0,+(Y46/X46)*100,0)</f>
        <v>-40.55864161424133</v>
      </c>
      <c r="AA46" s="206">
        <f>SUM(AA44:AA45)</f>
        <v>53329117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36918417</v>
      </c>
      <c r="D48" s="217">
        <f>SUM(D46:D47)</f>
        <v>0</v>
      </c>
      <c r="E48" s="218">
        <f t="shared" si="6"/>
        <v>53329117</v>
      </c>
      <c r="F48" s="219">
        <f t="shared" si="6"/>
        <v>53329117</v>
      </c>
      <c r="G48" s="219">
        <f t="shared" si="6"/>
        <v>55064069</v>
      </c>
      <c r="H48" s="220">
        <f t="shared" si="6"/>
        <v>-10294774</v>
      </c>
      <c r="I48" s="220">
        <f t="shared" si="6"/>
        <v>-7818518</v>
      </c>
      <c r="J48" s="220">
        <f t="shared" si="6"/>
        <v>36950777</v>
      </c>
      <c r="K48" s="220">
        <f t="shared" si="6"/>
        <v>-8907833</v>
      </c>
      <c r="L48" s="220">
        <f t="shared" si="6"/>
        <v>-19307924</v>
      </c>
      <c r="M48" s="219">
        <f t="shared" si="6"/>
        <v>42959830</v>
      </c>
      <c r="N48" s="219">
        <f t="shared" si="6"/>
        <v>14744073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51694850</v>
      </c>
      <c r="X48" s="220">
        <f t="shared" si="6"/>
        <v>86967814</v>
      </c>
      <c r="Y48" s="220">
        <f t="shared" si="6"/>
        <v>-35272964</v>
      </c>
      <c r="Z48" s="221">
        <f>+IF(X48&lt;&gt;0,+(Y48/X48)*100,0)</f>
        <v>-40.55864161424133</v>
      </c>
      <c r="AA48" s="222">
        <f>SUM(AA46:AA47)</f>
        <v>53329117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384226</v>
      </c>
      <c r="D5" s="153">
        <f>SUM(D6:D8)</f>
        <v>0</v>
      </c>
      <c r="E5" s="154">
        <f t="shared" si="0"/>
        <v>350000</v>
      </c>
      <c r="F5" s="100">
        <f t="shared" si="0"/>
        <v>350000</v>
      </c>
      <c r="G5" s="100">
        <f t="shared" si="0"/>
        <v>1160</v>
      </c>
      <c r="H5" s="100">
        <f t="shared" si="0"/>
        <v>0</v>
      </c>
      <c r="I5" s="100">
        <f t="shared" si="0"/>
        <v>0</v>
      </c>
      <c r="J5" s="100">
        <f t="shared" si="0"/>
        <v>1160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1160</v>
      </c>
      <c r="X5" s="100">
        <f t="shared" si="0"/>
        <v>233334</v>
      </c>
      <c r="Y5" s="100">
        <f t="shared" si="0"/>
        <v>-232174</v>
      </c>
      <c r="Z5" s="137">
        <f>+IF(X5&lt;&gt;0,+(Y5/X5)*100,0)</f>
        <v>-99.50285856326124</v>
      </c>
      <c r="AA5" s="153">
        <f>SUM(AA6:AA8)</f>
        <v>350000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350000</v>
      </c>
      <c r="F7" s="159">
        <v>350000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233334</v>
      </c>
      <c r="Y7" s="159">
        <v>-233334</v>
      </c>
      <c r="Z7" s="141">
        <v>-100</v>
      </c>
      <c r="AA7" s="225">
        <v>350000</v>
      </c>
    </row>
    <row r="8" spans="1:27" ht="12.75">
      <c r="A8" s="138" t="s">
        <v>77</v>
      </c>
      <c r="B8" s="136"/>
      <c r="C8" s="155">
        <v>384226</v>
      </c>
      <c r="D8" s="155"/>
      <c r="E8" s="156"/>
      <c r="F8" s="60"/>
      <c r="G8" s="60">
        <v>1160</v>
      </c>
      <c r="H8" s="60"/>
      <c r="I8" s="60"/>
      <c r="J8" s="60">
        <v>1160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1160</v>
      </c>
      <c r="X8" s="60"/>
      <c r="Y8" s="60">
        <v>1160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27045520</v>
      </c>
      <c r="D9" s="153">
        <f>SUM(D10:D14)</f>
        <v>0</v>
      </c>
      <c r="E9" s="154">
        <f t="shared" si="1"/>
        <v>13279117</v>
      </c>
      <c r="F9" s="100">
        <f t="shared" si="1"/>
        <v>13279117</v>
      </c>
      <c r="G9" s="100">
        <f t="shared" si="1"/>
        <v>4159050</v>
      </c>
      <c r="H9" s="100">
        <f t="shared" si="1"/>
        <v>0</v>
      </c>
      <c r="I9" s="100">
        <f t="shared" si="1"/>
        <v>1006872</v>
      </c>
      <c r="J9" s="100">
        <f t="shared" si="1"/>
        <v>5165922</v>
      </c>
      <c r="K9" s="100">
        <f t="shared" si="1"/>
        <v>793753</v>
      </c>
      <c r="L9" s="100">
        <f t="shared" si="1"/>
        <v>545165</v>
      </c>
      <c r="M9" s="100">
        <f t="shared" si="1"/>
        <v>216948</v>
      </c>
      <c r="N9" s="100">
        <f t="shared" si="1"/>
        <v>1555866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6721788</v>
      </c>
      <c r="X9" s="100">
        <f t="shared" si="1"/>
        <v>6979556</v>
      </c>
      <c r="Y9" s="100">
        <f t="shared" si="1"/>
        <v>-257768</v>
      </c>
      <c r="Z9" s="137">
        <f>+IF(X9&lt;&gt;0,+(Y9/X9)*100,0)</f>
        <v>-3.6931862141374032</v>
      </c>
      <c r="AA9" s="102">
        <f>SUM(AA10:AA14)</f>
        <v>13279117</v>
      </c>
    </row>
    <row r="10" spans="1:27" ht="12.75">
      <c r="A10" s="138" t="s">
        <v>79</v>
      </c>
      <c r="B10" s="136"/>
      <c r="C10" s="155">
        <v>21965246</v>
      </c>
      <c r="D10" s="155"/>
      <c r="E10" s="156">
        <v>13079117</v>
      </c>
      <c r="F10" s="60">
        <v>13079117</v>
      </c>
      <c r="G10" s="60">
        <v>4105207</v>
      </c>
      <c r="H10" s="60"/>
      <c r="I10" s="60">
        <v>1006872</v>
      </c>
      <c r="J10" s="60">
        <v>5112079</v>
      </c>
      <c r="K10" s="60">
        <v>793753</v>
      </c>
      <c r="L10" s="60">
        <v>545165</v>
      </c>
      <c r="M10" s="60">
        <v>216948</v>
      </c>
      <c r="N10" s="60">
        <v>1555866</v>
      </c>
      <c r="O10" s="60"/>
      <c r="P10" s="60"/>
      <c r="Q10" s="60"/>
      <c r="R10" s="60"/>
      <c r="S10" s="60"/>
      <c r="T10" s="60"/>
      <c r="U10" s="60"/>
      <c r="V10" s="60"/>
      <c r="W10" s="60">
        <v>6667945</v>
      </c>
      <c r="X10" s="60">
        <v>6779556</v>
      </c>
      <c r="Y10" s="60">
        <v>-111611</v>
      </c>
      <c r="Z10" s="140">
        <v>-1.65</v>
      </c>
      <c r="AA10" s="62">
        <v>13079117</v>
      </c>
    </row>
    <row r="11" spans="1:27" ht="12.75">
      <c r="A11" s="138" t="s">
        <v>80</v>
      </c>
      <c r="B11" s="136"/>
      <c r="C11" s="155">
        <v>4883124</v>
      </c>
      <c r="D11" s="155"/>
      <c r="E11" s="156"/>
      <c r="F11" s="60"/>
      <c r="G11" s="60">
        <v>53843</v>
      </c>
      <c r="H11" s="60"/>
      <c r="I11" s="60"/>
      <c r="J11" s="60">
        <v>53843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53843</v>
      </c>
      <c r="X11" s="60"/>
      <c r="Y11" s="60">
        <v>53843</v>
      </c>
      <c r="Z11" s="140"/>
      <c r="AA11" s="62"/>
    </row>
    <row r="12" spans="1:27" ht="12.75">
      <c r="A12" s="138" t="s">
        <v>81</v>
      </c>
      <c r="B12" s="136"/>
      <c r="C12" s="155">
        <v>197150</v>
      </c>
      <c r="D12" s="155"/>
      <c r="E12" s="156">
        <v>200000</v>
      </c>
      <c r="F12" s="60">
        <v>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200000</v>
      </c>
      <c r="Y12" s="60">
        <v>-200000</v>
      </c>
      <c r="Z12" s="140">
        <v>-100</v>
      </c>
      <c r="AA12" s="62">
        <v>200000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11150194</v>
      </c>
      <c r="D15" s="153">
        <f>SUM(D16:D18)</f>
        <v>0</v>
      </c>
      <c r="E15" s="154">
        <f t="shared" si="2"/>
        <v>21400000</v>
      </c>
      <c r="F15" s="100">
        <f t="shared" si="2"/>
        <v>21400000</v>
      </c>
      <c r="G15" s="100">
        <f t="shared" si="2"/>
        <v>0</v>
      </c>
      <c r="H15" s="100">
        <f t="shared" si="2"/>
        <v>704866</v>
      </c>
      <c r="I15" s="100">
        <f t="shared" si="2"/>
        <v>1932307</v>
      </c>
      <c r="J15" s="100">
        <f t="shared" si="2"/>
        <v>2637173</v>
      </c>
      <c r="K15" s="100">
        <f t="shared" si="2"/>
        <v>2007188</v>
      </c>
      <c r="L15" s="100">
        <f t="shared" si="2"/>
        <v>2189219</v>
      </c>
      <c r="M15" s="100">
        <f t="shared" si="2"/>
        <v>2098882</v>
      </c>
      <c r="N15" s="100">
        <f t="shared" si="2"/>
        <v>6295289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8932462</v>
      </c>
      <c r="X15" s="100">
        <f t="shared" si="2"/>
        <v>11050000</v>
      </c>
      <c r="Y15" s="100">
        <f t="shared" si="2"/>
        <v>-2117538</v>
      </c>
      <c r="Z15" s="137">
        <f>+IF(X15&lt;&gt;0,+(Y15/X15)*100,0)</f>
        <v>-19.163239819004524</v>
      </c>
      <c r="AA15" s="102">
        <f>SUM(AA16:AA18)</f>
        <v>21400000</v>
      </c>
    </row>
    <row r="16" spans="1:27" ht="12.75">
      <c r="A16" s="138" t="s">
        <v>85</v>
      </c>
      <c r="B16" s="136"/>
      <c r="C16" s="155">
        <v>11150194</v>
      </c>
      <c r="D16" s="155"/>
      <c r="E16" s="156">
        <v>700000</v>
      </c>
      <c r="F16" s="60">
        <v>700000</v>
      </c>
      <c r="G16" s="60"/>
      <c r="H16" s="60">
        <v>704866</v>
      </c>
      <c r="I16" s="60">
        <v>1932307</v>
      </c>
      <c r="J16" s="60">
        <v>2637173</v>
      </c>
      <c r="K16" s="60">
        <v>2007188</v>
      </c>
      <c r="L16" s="60">
        <v>2189219</v>
      </c>
      <c r="M16" s="60">
        <v>2098882</v>
      </c>
      <c r="N16" s="60">
        <v>6295289</v>
      </c>
      <c r="O16" s="60"/>
      <c r="P16" s="60"/>
      <c r="Q16" s="60"/>
      <c r="R16" s="60"/>
      <c r="S16" s="60"/>
      <c r="T16" s="60"/>
      <c r="U16" s="60"/>
      <c r="V16" s="60"/>
      <c r="W16" s="60">
        <v>8932462</v>
      </c>
      <c r="X16" s="60">
        <v>700000</v>
      </c>
      <c r="Y16" s="60">
        <v>8232462</v>
      </c>
      <c r="Z16" s="140">
        <v>1176.07</v>
      </c>
      <c r="AA16" s="62">
        <v>700000</v>
      </c>
    </row>
    <row r="17" spans="1:27" ht="12.75">
      <c r="A17" s="138" t="s">
        <v>86</v>
      </c>
      <c r="B17" s="136"/>
      <c r="C17" s="155"/>
      <c r="D17" s="155"/>
      <c r="E17" s="156">
        <v>20700000</v>
      </c>
      <c r="F17" s="60">
        <v>20700000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10350000</v>
      </c>
      <c r="Y17" s="60">
        <v>-10350000</v>
      </c>
      <c r="Z17" s="140">
        <v>-100</v>
      </c>
      <c r="AA17" s="62">
        <v>20700000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21802766</v>
      </c>
      <c r="D19" s="153">
        <f>SUM(D20:D23)</f>
        <v>0</v>
      </c>
      <c r="E19" s="154">
        <f t="shared" si="3"/>
        <v>18300000</v>
      </c>
      <c r="F19" s="100">
        <f t="shared" si="3"/>
        <v>18300000</v>
      </c>
      <c r="G19" s="100">
        <f t="shared" si="3"/>
        <v>2701136</v>
      </c>
      <c r="H19" s="100">
        <f t="shared" si="3"/>
        <v>1087929</v>
      </c>
      <c r="I19" s="100">
        <f t="shared" si="3"/>
        <v>0</v>
      </c>
      <c r="J19" s="100">
        <f t="shared" si="3"/>
        <v>3789065</v>
      </c>
      <c r="K19" s="100">
        <f t="shared" si="3"/>
        <v>6830947</v>
      </c>
      <c r="L19" s="100">
        <f t="shared" si="3"/>
        <v>2602943</v>
      </c>
      <c r="M19" s="100">
        <f t="shared" si="3"/>
        <v>0</v>
      </c>
      <c r="N19" s="100">
        <f t="shared" si="3"/>
        <v>9433890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13222955</v>
      </c>
      <c r="X19" s="100">
        <f t="shared" si="3"/>
        <v>9300000</v>
      </c>
      <c r="Y19" s="100">
        <f t="shared" si="3"/>
        <v>3922955</v>
      </c>
      <c r="Z19" s="137">
        <f>+IF(X19&lt;&gt;0,+(Y19/X19)*100,0)</f>
        <v>42.182311827956994</v>
      </c>
      <c r="AA19" s="102">
        <f>SUM(AA20:AA23)</f>
        <v>18300000</v>
      </c>
    </row>
    <row r="20" spans="1:27" ht="12.75">
      <c r="A20" s="138" t="s">
        <v>89</v>
      </c>
      <c r="B20" s="136"/>
      <c r="C20" s="155">
        <v>21802766</v>
      </c>
      <c r="D20" s="155"/>
      <c r="E20" s="156">
        <v>18000000</v>
      </c>
      <c r="F20" s="60">
        <v>18000000</v>
      </c>
      <c r="G20" s="60">
        <v>2701136</v>
      </c>
      <c r="H20" s="60">
        <v>1087929</v>
      </c>
      <c r="I20" s="60"/>
      <c r="J20" s="60">
        <v>3789065</v>
      </c>
      <c r="K20" s="60">
        <v>6830947</v>
      </c>
      <c r="L20" s="60">
        <v>2602943</v>
      </c>
      <c r="M20" s="60"/>
      <c r="N20" s="60">
        <v>9433890</v>
      </c>
      <c r="O20" s="60"/>
      <c r="P20" s="60"/>
      <c r="Q20" s="60"/>
      <c r="R20" s="60"/>
      <c r="S20" s="60"/>
      <c r="T20" s="60"/>
      <c r="U20" s="60"/>
      <c r="V20" s="60"/>
      <c r="W20" s="60">
        <v>13222955</v>
      </c>
      <c r="X20" s="60">
        <v>9000000</v>
      </c>
      <c r="Y20" s="60">
        <v>4222955</v>
      </c>
      <c r="Z20" s="140">
        <v>46.92</v>
      </c>
      <c r="AA20" s="62">
        <v>18000000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300000</v>
      </c>
      <c r="F23" s="60">
        <v>300000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300000</v>
      </c>
      <c r="Y23" s="60">
        <v>-300000</v>
      </c>
      <c r="Z23" s="140">
        <v>-100</v>
      </c>
      <c r="AA23" s="62">
        <v>300000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60382706</v>
      </c>
      <c r="D25" s="217">
        <f>+D5+D9+D15+D19+D24</f>
        <v>0</v>
      </c>
      <c r="E25" s="230">
        <f t="shared" si="4"/>
        <v>53329117</v>
      </c>
      <c r="F25" s="219">
        <f t="shared" si="4"/>
        <v>53329117</v>
      </c>
      <c r="G25" s="219">
        <f t="shared" si="4"/>
        <v>6861346</v>
      </c>
      <c r="H25" s="219">
        <f t="shared" si="4"/>
        <v>1792795</v>
      </c>
      <c r="I25" s="219">
        <f t="shared" si="4"/>
        <v>2939179</v>
      </c>
      <c r="J25" s="219">
        <f t="shared" si="4"/>
        <v>11593320</v>
      </c>
      <c r="K25" s="219">
        <f t="shared" si="4"/>
        <v>9631888</v>
      </c>
      <c r="L25" s="219">
        <f t="shared" si="4"/>
        <v>5337327</v>
      </c>
      <c r="M25" s="219">
        <f t="shared" si="4"/>
        <v>2315830</v>
      </c>
      <c r="N25" s="219">
        <f t="shared" si="4"/>
        <v>17285045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28878365</v>
      </c>
      <c r="X25" s="219">
        <f t="shared" si="4"/>
        <v>27562890</v>
      </c>
      <c r="Y25" s="219">
        <f t="shared" si="4"/>
        <v>1315475</v>
      </c>
      <c r="Z25" s="231">
        <f>+IF(X25&lt;&gt;0,+(Y25/X25)*100,0)</f>
        <v>4.7726308815947815</v>
      </c>
      <c r="AA25" s="232">
        <f>+AA5+AA9+AA15+AA19+AA24</f>
        <v>53329117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54698501</v>
      </c>
      <c r="D28" s="155"/>
      <c r="E28" s="156">
        <v>52265000</v>
      </c>
      <c r="F28" s="60">
        <v>52265000</v>
      </c>
      <c r="G28" s="60">
        <v>6861346</v>
      </c>
      <c r="H28" s="60">
        <v>1792795</v>
      </c>
      <c r="I28" s="60">
        <v>2939179</v>
      </c>
      <c r="J28" s="60">
        <v>11593320</v>
      </c>
      <c r="K28" s="60">
        <v>9631888</v>
      </c>
      <c r="L28" s="60">
        <v>5337327</v>
      </c>
      <c r="M28" s="60">
        <v>2315830</v>
      </c>
      <c r="N28" s="60">
        <v>17285045</v>
      </c>
      <c r="O28" s="60"/>
      <c r="P28" s="60"/>
      <c r="Q28" s="60"/>
      <c r="R28" s="60"/>
      <c r="S28" s="60"/>
      <c r="T28" s="60"/>
      <c r="U28" s="60"/>
      <c r="V28" s="60"/>
      <c r="W28" s="60">
        <v>28878365</v>
      </c>
      <c r="X28" s="60">
        <v>25649556</v>
      </c>
      <c r="Y28" s="60">
        <v>3228809</v>
      </c>
      <c r="Z28" s="140">
        <v>12.59</v>
      </c>
      <c r="AA28" s="155">
        <v>52265000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480000</v>
      </c>
      <c r="Y29" s="60">
        <v>-480000</v>
      </c>
      <c r="Z29" s="140">
        <v>-100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54698501</v>
      </c>
      <c r="D32" s="210">
        <f>SUM(D28:D31)</f>
        <v>0</v>
      </c>
      <c r="E32" s="211">
        <f t="shared" si="5"/>
        <v>52265000</v>
      </c>
      <c r="F32" s="77">
        <f t="shared" si="5"/>
        <v>52265000</v>
      </c>
      <c r="G32" s="77">
        <f t="shared" si="5"/>
        <v>6861346</v>
      </c>
      <c r="H32" s="77">
        <f t="shared" si="5"/>
        <v>1792795</v>
      </c>
      <c r="I32" s="77">
        <f t="shared" si="5"/>
        <v>2939179</v>
      </c>
      <c r="J32" s="77">
        <f t="shared" si="5"/>
        <v>11593320</v>
      </c>
      <c r="K32" s="77">
        <f t="shared" si="5"/>
        <v>9631888</v>
      </c>
      <c r="L32" s="77">
        <f t="shared" si="5"/>
        <v>5337327</v>
      </c>
      <c r="M32" s="77">
        <f t="shared" si="5"/>
        <v>2315830</v>
      </c>
      <c r="N32" s="77">
        <f t="shared" si="5"/>
        <v>17285045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28878365</v>
      </c>
      <c r="X32" s="77">
        <f t="shared" si="5"/>
        <v>26129556</v>
      </c>
      <c r="Y32" s="77">
        <f t="shared" si="5"/>
        <v>2748809</v>
      </c>
      <c r="Z32" s="212">
        <f>+IF(X32&lt;&gt;0,+(Y32/X32)*100,0)</f>
        <v>10.519922343877562</v>
      </c>
      <c r="AA32" s="79">
        <f>SUM(AA28:AA31)</f>
        <v>52265000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5684205</v>
      </c>
      <c r="D35" s="155"/>
      <c r="E35" s="156">
        <v>1064117</v>
      </c>
      <c r="F35" s="60">
        <v>1064117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1433334</v>
      </c>
      <c r="Y35" s="60">
        <v>-1433334</v>
      </c>
      <c r="Z35" s="140">
        <v>-100</v>
      </c>
      <c r="AA35" s="62">
        <v>1064117</v>
      </c>
    </row>
    <row r="36" spans="1:27" ht="12.75">
      <c r="A36" s="238" t="s">
        <v>139</v>
      </c>
      <c r="B36" s="149"/>
      <c r="C36" s="222">
        <f aca="true" t="shared" si="6" ref="C36:Y36">SUM(C32:C35)</f>
        <v>60382706</v>
      </c>
      <c r="D36" s="222">
        <f>SUM(D32:D35)</f>
        <v>0</v>
      </c>
      <c r="E36" s="218">
        <f t="shared" si="6"/>
        <v>53329117</v>
      </c>
      <c r="F36" s="220">
        <f t="shared" si="6"/>
        <v>53329117</v>
      </c>
      <c r="G36" s="220">
        <f t="shared" si="6"/>
        <v>6861346</v>
      </c>
      <c r="H36" s="220">
        <f t="shared" si="6"/>
        <v>1792795</v>
      </c>
      <c r="I36" s="220">
        <f t="shared" si="6"/>
        <v>2939179</v>
      </c>
      <c r="J36" s="220">
        <f t="shared" si="6"/>
        <v>11593320</v>
      </c>
      <c r="K36" s="220">
        <f t="shared" si="6"/>
        <v>9631888</v>
      </c>
      <c r="L36" s="220">
        <f t="shared" si="6"/>
        <v>5337327</v>
      </c>
      <c r="M36" s="220">
        <f t="shared" si="6"/>
        <v>2315830</v>
      </c>
      <c r="N36" s="220">
        <f t="shared" si="6"/>
        <v>17285045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28878365</v>
      </c>
      <c r="X36" s="220">
        <f t="shared" si="6"/>
        <v>27562890</v>
      </c>
      <c r="Y36" s="220">
        <f t="shared" si="6"/>
        <v>1315475</v>
      </c>
      <c r="Z36" s="221">
        <f>+IF(X36&lt;&gt;0,+(Y36/X36)*100,0)</f>
        <v>4.7726308815947815</v>
      </c>
      <c r="AA36" s="239">
        <f>SUM(AA32:AA35)</f>
        <v>53329117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34628448</v>
      </c>
      <c r="D6" s="155"/>
      <c r="E6" s="59">
        <v>30582779</v>
      </c>
      <c r="F6" s="60">
        <v>30582779</v>
      </c>
      <c r="G6" s="60">
        <v>22670518</v>
      </c>
      <c r="H6" s="60">
        <v>82103988</v>
      </c>
      <c r="I6" s="60">
        <v>69302414</v>
      </c>
      <c r="J6" s="60">
        <v>69302414</v>
      </c>
      <c r="K6" s="60">
        <v>61010010</v>
      </c>
      <c r="L6" s="60">
        <v>50861996</v>
      </c>
      <c r="M6" s="60">
        <v>131938214</v>
      </c>
      <c r="N6" s="60">
        <v>131938214</v>
      </c>
      <c r="O6" s="60"/>
      <c r="P6" s="60"/>
      <c r="Q6" s="60"/>
      <c r="R6" s="60"/>
      <c r="S6" s="60"/>
      <c r="T6" s="60"/>
      <c r="U6" s="60"/>
      <c r="V6" s="60"/>
      <c r="W6" s="60">
        <v>131938214</v>
      </c>
      <c r="X6" s="60">
        <v>15291390</v>
      </c>
      <c r="Y6" s="60">
        <v>116646824</v>
      </c>
      <c r="Z6" s="140">
        <v>762.83</v>
      </c>
      <c r="AA6" s="62">
        <v>30582779</v>
      </c>
    </row>
    <row r="7" spans="1:27" ht="12.75">
      <c r="A7" s="249" t="s">
        <v>144</v>
      </c>
      <c r="B7" s="182"/>
      <c r="C7" s="155"/>
      <c r="D7" s="155"/>
      <c r="E7" s="59">
        <v>24518542</v>
      </c>
      <c r="F7" s="60">
        <v>24518542</v>
      </c>
      <c r="G7" s="60">
        <v>12278329</v>
      </c>
      <c r="H7" s="60">
        <v>12373297</v>
      </c>
      <c r="I7" s="60">
        <v>12339813</v>
      </c>
      <c r="J7" s="60">
        <v>12339813</v>
      </c>
      <c r="K7" s="60">
        <v>12478268</v>
      </c>
      <c r="L7" s="60">
        <v>12538229</v>
      </c>
      <c r="M7" s="60">
        <v>12618904</v>
      </c>
      <c r="N7" s="60">
        <v>12618904</v>
      </c>
      <c r="O7" s="60"/>
      <c r="P7" s="60"/>
      <c r="Q7" s="60"/>
      <c r="R7" s="60"/>
      <c r="S7" s="60"/>
      <c r="T7" s="60"/>
      <c r="U7" s="60"/>
      <c r="V7" s="60"/>
      <c r="W7" s="60">
        <v>12618904</v>
      </c>
      <c r="X7" s="60">
        <v>12259271</v>
      </c>
      <c r="Y7" s="60">
        <v>359633</v>
      </c>
      <c r="Z7" s="140">
        <v>2.93</v>
      </c>
      <c r="AA7" s="62">
        <v>24518542</v>
      </c>
    </row>
    <row r="8" spans="1:27" ht="12.75">
      <c r="A8" s="249" t="s">
        <v>145</v>
      </c>
      <c r="B8" s="182"/>
      <c r="C8" s="155">
        <v>1278328</v>
      </c>
      <c r="D8" s="155"/>
      <c r="E8" s="59">
        <v>20100976</v>
      </c>
      <c r="F8" s="60">
        <v>20100976</v>
      </c>
      <c r="G8" s="60">
        <v>43266300</v>
      </c>
      <c r="H8" s="60"/>
      <c r="I8" s="60">
        <v>41870312</v>
      </c>
      <c r="J8" s="60">
        <v>41870312</v>
      </c>
      <c r="K8" s="60">
        <v>43140004</v>
      </c>
      <c r="L8" s="60">
        <v>44757162</v>
      </c>
      <c r="M8" s="60">
        <v>33651786</v>
      </c>
      <c r="N8" s="60">
        <v>33651786</v>
      </c>
      <c r="O8" s="60"/>
      <c r="P8" s="60"/>
      <c r="Q8" s="60"/>
      <c r="R8" s="60"/>
      <c r="S8" s="60"/>
      <c r="T8" s="60"/>
      <c r="U8" s="60"/>
      <c r="V8" s="60"/>
      <c r="W8" s="60">
        <v>33651786</v>
      </c>
      <c r="X8" s="60">
        <v>10050488</v>
      </c>
      <c r="Y8" s="60">
        <v>23601298</v>
      </c>
      <c r="Z8" s="140">
        <v>234.83</v>
      </c>
      <c r="AA8" s="62">
        <v>20100976</v>
      </c>
    </row>
    <row r="9" spans="1:27" ht="12.75">
      <c r="A9" s="249" t="s">
        <v>146</v>
      </c>
      <c r="B9" s="182"/>
      <c r="C9" s="155">
        <v>11799202</v>
      </c>
      <c r="D9" s="155"/>
      <c r="E9" s="59">
        <v>254418</v>
      </c>
      <c r="F9" s="60">
        <v>254418</v>
      </c>
      <c r="G9" s="60">
        <v>1195321</v>
      </c>
      <c r="H9" s="60">
        <v>52403848</v>
      </c>
      <c r="I9" s="60">
        <v>1149639</v>
      </c>
      <c r="J9" s="60">
        <v>1149639</v>
      </c>
      <c r="K9" s="60">
        <v>926482</v>
      </c>
      <c r="L9" s="60">
        <v>1854270</v>
      </c>
      <c r="M9" s="60">
        <v>1458672</v>
      </c>
      <c r="N9" s="60">
        <v>1458672</v>
      </c>
      <c r="O9" s="60"/>
      <c r="P9" s="60"/>
      <c r="Q9" s="60"/>
      <c r="R9" s="60"/>
      <c r="S9" s="60"/>
      <c r="T9" s="60"/>
      <c r="U9" s="60"/>
      <c r="V9" s="60"/>
      <c r="W9" s="60">
        <v>1458672</v>
      </c>
      <c r="X9" s="60">
        <v>127209</v>
      </c>
      <c r="Y9" s="60">
        <v>1331463</v>
      </c>
      <c r="Z9" s="140">
        <v>1046.67</v>
      </c>
      <c r="AA9" s="62">
        <v>254418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17388</v>
      </c>
      <c r="H10" s="159">
        <v>17388</v>
      </c>
      <c r="I10" s="159">
        <v>17388</v>
      </c>
      <c r="J10" s="60">
        <v>17388</v>
      </c>
      <c r="K10" s="159">
        <v>17388</v>
      </c>
      <c r="L10" s="159">
        <v>17388</v>
      </c>
      <c r="M10" s="60">
        <v>17388</v>
      </c>
      <c r="N10" s="159">
        <v>17388</v>
      </c>
      <c r="O10" s="159"/>
      <c r="P10" s="159"/>
      <c r="Q10" s="60"/>
      <c r="R10" s="159"/>
      <c r="S10" s="159"/>
      <c r="T10" s="60"/>
      <c r="U10" s="159"/>
      <c r="V10" s="159"/>
      <c r="W10" s="159">
        <v>17388</v>
      </c>
      <c r="X10" s="60"/>
      <c r="Y10" s="159">
        <v>17388</v>
      </c>
      <c r="Z10" s="141"/>
      <c r="AA10" s="225"/>
    </row>
    <row r="11" spans="1:27" ht="12.75">
      <c r="A11" s="249" t="s">
        <v>148</v>
      </c>
      <c r="B11" s="182"/>
      <c r="C11" s="155">
        <v>126206</v>
      </c>
      <c r="D11" s="155"/>
      <c r="E11" s="59">
        <v>1310000</v>
      </c>
      <c r="F11" s="60">
        <v>1310000</v>
      </c>
      <c r="G11" s="60">
        <v>169142</v>
      </c>
      <c r="H11" s="60">
        <v>85184</v>
      </c>
      <c r="I11" s="60">
        <v>229533</v>
      </c>
      <c r="J11" s="60">
        <v>229533</v>
      </c>
      <c r="K11" s="60">
        <v>461221</v>
      </c>
      <c r="L11" s="60">
        <v>825442</v>
      </c>
      <c r="M11" s="60">
        <v>930842</v>
      </c>
      <c r="N11" s="60">
        <v>930842</v>
      </c>
      <c r="O11" s="60"/>
      <c r="P11" s="60"/>
      <c r="Q11" s="60"/>
      <c r="R11" s="60"/>
      <c r="S11" s="60"/>
      <c r="T11" s="60"/>
      <c r="U11" s="60"/>
      <c r="V11" s="60"/>
      <c r="W11" s="60">
        <v>930842</v>
      </c>
      <c r="X11" s="60">
        <v>655000</v>
      </c>
      <c r="Y11" s="60">
        <v>275842</v>
      </c>
      <c r="Z11" s="140">
        <v>42.11</v>
      </c>
      <c r="AA11" s="62">
        <v>1310000</v>
      </c>
    </row>
    <row r="12" spans="1:27" ht="12.75">
      <c r="A12" s="250" t="s">
        <v>56</v>
      </c>
      <c r="B12" s="251"/>
      <c r="C12" s="168">
        <f aca="true" t="shared" si="0" ref="C12:Y12">SUM(C6:C11)</f>
        <v>47832184</v>
      </c>
      <c r="D12" s="168">
        <f>SUM(D6:D11)</f>
        <v>0</v>
      </c>
      <c r="E12" s="72">
        <f t="shared" si="0"/>
        <v>76766715</v>
      </c>
      <c r="F12" s="73">
        <f t="shared" si="0"/>
        <v>76766715</v>
      </c>
      <c r="G12" s="73">
        <f t="shared" si="0"/>
        <v>79596998</v>
      </c>
      <c r="H12" s="73">
        <f t="shared" si="0"/>
        <v>146983705</v>
      </c>
      <c r="I12" s="73">
        <f t="shared" si="0"/>
        <v>124909099</v>
      </c>
      <c r="J12" s="73">
        <f t="shared" si="0"/>
        <v>124909099</v>
      </c>
      <c r="K12" s="73">
        <f t="shared" si="0"/>
        <v>118033373</v>
      </c>
      <c r="L12" s="73">
        <f t="shared" si="0"/>
        <v>110854487</v>
      </c>
      <c r="M12" s="73">
        <f t="shared" si="0"/>
        <v>180615806</v>
      </c>
      <c r="N12" s="73">
        <f t="shared" si="0"/>
        <v>180615806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180615806</v>
      </c>
      <c r="X12" s="73">
        <f t="shared" si="0"/>
        <v>38383358</v>
      </c>
      <c r="Y12" s="73">
        <f t="shared" si="0"/>
        <v>142232448</v>
      </c>
      <c r="Z12" s="170">
        <f>+IF(X12&lt;&gt;0,+(Y12/X12)*100,0)</f>
        <v>370.5575942573862</v>
      </c>
      <c r="AA12" s="74">
        <f>SUM(AA6:AA11)</f>
        <v>76766715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288549507</v>
      </c>
      <c r="D19" s="155"/>
      <c r="E19" s="59">
        <v>250015493</v>
      </c>
      <c r="F19" s="60">
        <v>250015493</v>
      </c>
      <c r="G19" s="60">
        <v>242790186</v>
      </c>
      <c r="H19" s="60">
        <v>296072706</v>
      </c>
      <c r="I19" s="60">
        <v>304443083</v>
      </c>
      <c r="J19" s="60">
        <v>304443083</v>
      </c>
      <c r="K19" s="60">
        <v>296158668</v>
      </c>
      <c r="L19" s="60">
        <v>298681606</v>
      </c>
      <c r="M19" s="60">
        <v>304413140</v>
      </c>
      <c r="N19" s="60">
        <v>304413140</v>
      </c>
      <c r="O19" s="60"/>
      <c r="P19" s="60"/>
      <c r="Q19" s="60"/>
      <c r="R19" s="60"/>
      <c r="S19" s="60"/>
      <c r="T19" s="60"/>
      <c r="U19" s="60"/>
      <c r="V19" s="60"/>
      <c r="W19" s="60">
        <v>304413140</v>
      </c>
      <c r="X19" s="60">
        <v>125007747</v>
      </c>
      <c r="Y19" s="60">
        <v>179405393</v>
      </c>
      <c r="Z19" s="140">
        <v>143.52</v>
      </c>
      <c r="AA19" s="62">
        <v>250015493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1078775</v>
      </c>
      <c r="D22" s="155"/>
      <c r="E22" s="59"/>
      <c r="F22" s="60"/>
      <c r="G22" s="60">
        <v>1001235</v>
      </c>
      <c r="H22" s="60">
        <v>1001235</v>
      </c>
      <c r="I22" s="60">
        <v>1001235</v>
      </c>
      <c r="J22" s="60">
        <v>1001235</v>
      </c>
      <c r="K22" s="60">
        <v>916908</v>
      </c>
      <c r="L22" s="60">
        <v>916908</v>
      </c>
      <c r="M22" s="60">
        <v>916908</v>
      </c>
      <c r="N22" s="60">
        <v>916908</v>
      </c>
      <c r="O22" s="60"/>
      <c r="P22" s="60"/>
      <c r="Q22" s="60"/>
      <c r="R22" s="60"/>
      <c r="S22" s="60"/>
      <c r="T22" s="60"/>
      <c r="U22" s="60"/>
      <c r="V22" s="60"/>
      <c r="W22" s="60">
        <v>916908</v>
      </c>
      <c r="X22" s="60"/>
      <c r="Y22" s="60">
        <v>916908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289628282</v>
      </c>
      <c r="D24" s="168">
        <f>SUM(D15:D23)</f>
        <v>0</v>
      </c>
      <c r="E24" s="76">
        <f t="shared" si="1"/>
        <v>250015493</v>
      </c>
      <c r="F24" s="77">
        <f t="shared" si="1"/>
        <v>250015493</v>
      </c>
      <c r="G24" s="77">
        <f t="shared" si="1"/>
        <v>243791421</v>
      </c>
      <c r="H24" s="77">
        <f t="shared" si="1"/>
        <v>297073941</v>
      </c>
      <c r="I24" s="77">
        <f t="shared" si="1"/>
        <v>305444318</v>
      </c>
      <c r="J24" s="77">
        <f t="shared" si="1"/>
        <v>305444318</v>
      </c>
      <c r="K24" s="77">
        <f t="shared" si="1"/>
        <v>297075576</v>
      </c>
      <c r="L24" s="77">
        <f t="shared" si="1"/>
        <v>299598514</v>
      </c>
      <c r="M24" s="77">
        <f t="shared" si="1"/>
        <v>305330048</v>
      </c>
      <c r="N24" s="77">
        <f t="shared" si="1"/>
        <v>305330048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305330048</v>
      </c>
      <c r="X24" s="77">
        <f t="shared" si="1"/>
        <v>125007747</v>
      </c>
      <c r="Y24" s="77">
        <f t="shared" si="1"/>
        <v>180322301</v>
      </c>
      <c r="Z24" s="212">
        <f>+IF(X24&lt;&gt;0,+(Y24/X24)*100,0)</f>
        <v>144.24890083012215</v>
      </c>
      <c r="AA24" s="79">
        <f>SUM(AA15:AA23)</f>
        <v>250015493</v>
      </c>
    </row>
    <row r="25" spans="1:27" ht="12.75">
      <c r="A25" s="250" t="s">
        <v>159</v>
      </c>
      <c r="B25" s="251"/>
      <c r="C25" s="168">
        <f aca="true" t="shared" si="2" ref="C25:Y25">+C12+C24</f>
        <v>337460466</v>
      </c>
      <c r="D25" s="168">
        <f>+D12+D24</f>
        <v>0</v>
      </c>
      <c r="E25" s="72">
        <f t="shared" si="2"/>
        <v>326782208</v>
      </c>
      <c r="F25" s="73">
        <f t="shared" si="2"/>
        <v>326782208</v>
      </c>
      <c r="G25" s="73">
        <f t="shared" si="2"/>
        <v>323388419</v>
      </c>
      <c r="H25" s="73">
        <f t="shared" si="2"/>
        <v>444057646</v>
      </c>
      <c r="I25" s="73">
        <f t="shared" si="2"/>
        <v>430353417</v>
      </c>
      <c r="J25" s="73">
        <f t="shared" si="2"/>
        <v>430353417</v>
      </c>
      <c r="K25" s="73">
        <f t="shared" si="2"/>
        <v>415108949</v>
      </c>
      <c r="L25" s="73">
        <f t="shared" si="2"/>
        <v>410453001</v>
      </c>
      <c r="M25" s="73">
        <f t="shared" si="2"/>
        <v>485945854</v>
      </c>
      <c r="N25" s="73">
        <f t="shared" si="2"/>
        <v>485945854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485945854</v>
      </c>
      <c r="X25" s="73">
        <f t="shared" si="2"/>
        <v>163391105</v>
      </c>
      <c r="Y25" s="73">
        <f t="shared" si="2"/>
        <v>322554749</v>
      </c>
      <c r="Z25" s="170">
        <f>+IF(X25&lt;&gt;0,+(Y25/X25)*100,0)</f>
        <v>197.41267371929456</v>
      </c>
      <c r="AA25" s="74">
        <f>+AA12+AA24</f>
        <v>326782208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20481983</v>
      </c>
      <c r="D32" s="155"/>
      <c r="E32" s="59">
        <v>10940291</v>
      </c>
      <c r="F32" s="60">
        <v>10940291</v>
      </c>
      <c r="G32" s="60">
        <v>28805256</v>
      </c>
      <c r="H32" s="60">
        <v>15456735</v>
      </c>
      <c r="I32" s="60">
        <v>48840757</v>
      </c>
      <c r="J32" s="60">
        <v>48840757</v>
      </c>
      <c r="K32" s="60">
        <v>37710360</v>
      </c>
      <c r="L32" s="60">
        <v>41670677</v>
      </c>
      <c r="M32" s="60">
        <v>90922889</v>
      </c>
      <c r="N32" s="60">
        <v>90922889</v>
      </c>
      <c r="O32" s="60"/>
      <c r="P32" s="60"/>
      <c r="Q32" s="60"/>
      <c r="R32" s="60"/>
      <c r="S32" s="60"/>
      <c r="T32" s="60"/>
      <c r="U32" s="60"/>
      <c r="V32" s="60"/>
      <c r="W32" s="60">
        <v>90922889</v>
      </c>
      <c r="X32" s="60">
        <v>5470146</v>
      </c>
      <c r="Y32" s="60">
        <v>85452743</v>
      </c>
      <c r="Z32" s="140">
        <v>1562.17</v>
      </c>
      <c r="AA32" s="62">
        <v>10940291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37411059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20481983</v>
      </c>
      <c r="D34" s="168">
        <f>SUM(D29:D33)</f>
        <v>0</v>
      </c>
      <c r="E34" s="72">
        <f t="shared" si="3"/>
        <v>10940291</v>
      </c>
      <c r="F34" s="73">
        <f t="shared" si="3"/>
        <v>10940291</v>
      </c>
      <c r="G34" s="73">
        <f t="shared" si="3"/>
        <v>28805256</v>
      </c>
      <c r="H34" s="73">
        <f t="shared" si="3"/>
        <v>52867794</v>
      </c>
      <c r="I34" s="73">
        <f t="shared" si="3"/>
        <v>48840757</v>
      </c>
      <c r="J34" s="73">
        <f t="shared" si="3"/>
        <v>48840757</v>
      </c>
      <c r="K34" s="73">
        <f t="shared" si="3"/>
        <v>37710360</v>
      </c>
      <c r="L34" s="73">
        <f t="shared" si="3"/>
        <v>41670677</v>
      </c>
      <c r="M34" s="73">
        <f t="shared" si="3"/>
        <v>90922889</v>
      </c>
      <c r="N34" s="73">
        <f t="shared" si="3"/>
        <v>90922889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90922889</v>
      </c>
      <c r="X34" s="73">
        <f t="shared" si="3"/>
        <v>5470146</v>
      </c>
      <c r="Y34" s="73">
        <f t="shared" si="3"/>
        <v>85452743</v>
      </c>
      <c r="Z34" s="170">
        <f>+IF(X34&lt;&gt;0,+(Y34/X34)*100,0)</f>
        <v>1562.16567162924</v>
      </c>
      <c r="AA34" s="74">
        <f>SUM(AA29:AA33)</f>
        <v>10940291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14042099</v>
      </c>
      <c r="D38" s="155"/>
      <c r="E38" s="59">
        <v>22517334</v>
      </c>
      <c r="F38" s="60">
        <v>22517334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11258667</v>
      </c>
      <c r="Y38" s="60">
        <v>-11258667</v>
      </c>
      <c r="Z38" s="140">
        <v>-100</v>
      </c>
      <c r="AA38" s="62">
        <v>22517334</v>
      </c>
    </row>
    <row r="39" spans="1:27" ht="12.75">
      <c r="A39" s="250" t="s">
        <v>59</v>
      </c>
      <c r="B39" s="253"/>
      <c r="C39" s="168">
        <f aca="true" t="shared" si="4" ref="C39:Y39">SUM(C37:C38)</f>
        <v>14042099</v>
      </c>
      <c r="D39" s="168">
        <f>SUM(D37:D38)</f>
        <v>0</v>
      </c>
      <c r="E39" s="76">
        <f t="shared" si="4"/>
        <v>22517334</v>
      </c>
      <c r="F39" s="77">
        <f t="shared" si="4"/>
        <v>22517334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11258667</v>
      </c>
      <c r="Y39" s="77">
        <f t="shared" si="4"/>
        <v>-11258667</v>
      </c>
      <c r="Z39" s="212">
        <f>+IF(X39&lt;&gt;0,+(Y39/X39)*100,0)</f>
        <v>-100</v>
      </c>
      <c r="AA39" s="79">
        <f>SUM(AA37:AA38)</f>
        <v>22517334</v>
      </c>
    </row>
    <row r="40" spans="1:27" ht="12.75">
      <c r="A40" s="250" t="s">
        <v>167</v>
      </c>
      <c r="B40" s="251"/>
      <c r="C40" s="168">
        <f aca="true" t="shared" si="5" ref="C40:Y40">+C34+C39</f>
        <v>34524082</v>
      </c>
      <c r="D40" s="168">
        <f>+D34+D39</f>
        <v>0</v>
      </c>
      <c r="E40" s="72">
        <f t="shared" si="5"/>
        <v>33457625</v>
      </c>
      <c r="F40" s="73">
        <f t="shared" si="5"/>
        <v>33457625</v>
      </c>
      <c r="G40" s="73">
        <f t="shared" si="5"/>
        <v>28805256</v>
      </c>
      <c r="H40" s="73">
        <f t="shared" si="5"/>
        <v>52867794</v>
      </c>
      <c r="I40" s="73">
        <f t="shared" si="5"/>
        <v>48840757</v>
      </c>
      <c r="J40" s="73">
        <f t="shared" si="5"/>
        <v>48840757</v>
      </c>
      <c r="K40" s="73">
        <f t="shared" si="5"/>
        <v>37710360</v>
      </c>
      <c r="L40" s="73">
        <f t="shared" si="5"/>
        <v>41670677</v>
      </c>
      <c r="M40" s="73">
        <f t="shared" si="5"/>
        <v>90922889</v>
      </c>
      <c r="N40" s="73">
        <f t="shared" si="5"/>
        <v>90922889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90922889</v>
      </c>
      <c r="X40" s="73">
        <f t="shared" si="5"/>
        <v>16728813</v>
      </c>
      <c r="Y40" s="73">
        <f t="shared" si="5"/>
        <v>74194076</v>
      </c>
      <c r="Z40" s="170">
        <f>+IF(X40&lt;&gt;0,+(Y40/X40)*100,0)</f>
        <v>443.51070216398494</v>
      </c>
      <c r="AA40" s="74">
        <f>+AA34+AA39</f>
        <v>33457625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302936384</v>
      </c>
      <c r="D42" s="257">
        <f>+D25-D40</f>
        <v>0</v>
      </c>
      <c r="E42" s="258">
        <f t="shared" si="6"/>
        <v>293324583</v>
      </c>
      <c r="F42" s="259">
        <f t="shared" si="6"/>
        <v>293324583</v>
      </c>
      <c r="G42" s="259">
        <f t="shared" si="6"/>
        <v>294583163</v>
      </c>
      <c r="H42" s="259">
        <f t="shared" si="6"/>
        <v>391189852</v>
      </c>
      <c r="I42" s="259">
        <f t="shared" si="6"/>
        <v>381512660</v>
      </c>
      <c r="J42" s="259">
        <f t="shared" si="6"/>
        <v>381512660</v>
      </c>
      <c r="K42" s="259">
        <f t="shared" si="6"/>
        <v>377398589</v>
      </c>
      <c r="L42" s="259">
        <f t="shared" si="6"/>
        <v>368782324</v>
      </c>
      <c r="M42" s="259">
        <f t="shared" si="6"/>
        <v>395022965</v>
      </c>
      <c r="N42" s="259">
        <f t="shared" si="6"/>
        <v>395022965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395022965</v>
      </c>
      <c r="X42" s="259">
        <f t="shared" si="6"/>
        <v>146662292</v>
      </c>
      <c r="Y42" s="259">
        <f t="shared" si="6"/>
        <v>248360673</v>
      </c>
      <c r="Z42" s="260">
        <f>+IF(X42&lt;&gt;0,+(Y42/X42)*100,0)</f>
        <v>169.3418735062452</v>
      </c>
      <c r="AA42" s="261">
        <f>+AA25-AA40</f>
        <v>293324583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302936384</v>
      </c>
      <c r="D45" s="155"/>
      <c r="E45" s="59">
        <v>293324583</v>
      </c>
      <c r="F45" s="60">
        <v>293324583</v>
      </c>
      <c r="G45" s="60">
        <v>294583161</v>
      </c>
      <c r="H45" s="60">
        <v>391189852</v>
      </c>
      <c r="I45" s="60">
        <v>381512660</v>
      </c>
      <c r="J45" s="60">
        <v>381512660</v>
      </c>
      <c r="K45" s="60">
        <v>377398589</v>
      </c>
      <c r="L45" s="60">
        <v>368782323</v>
      </c>
      <c r="M45" s="60">
        <v>395022964</v>
      </c>
      <c r="N45" s="60">
        <v>395022964</v>
      </c>
      <c r="O45" s="60"/>
      <c r="P45" s="60"/>
      <c r="Q45" s="60"/>
      <c r="R45" s="60"/>
      <c r="S45" s="60"/>
      <c r="T45" s="60"/>
      <c r="U45" s="60"/>
      <c r="V45" s="60"/>
      <c r="W45" s="60">
        <v>395022964</v>
      </c>
      <c r="X45" s="60">
        <v>146662292</v>
      </c>
      <c r="Y45" s="60">
        <v>248360672</v>
      </c>
      <c r="Z45" s="139">
        <v>169.34</v>
      </c>
      <c r="AA45" s="62">
        <v>293324583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302936384</v>
      </c>
      <c r="D48" s="217">
        <f>SUM(D45:D47)</f>
        <v>0</v>
      </c>
      <c r="E48" s="264">
        <f t="shared" si="7"/>
        <v>293324583</v>
      </c>
      <c r="F48" s="219">
        <f t="shared" si="7"/>
        <v>293324583</v>
      </c>
      <c r="G48" s="219">
        <f t="shared" si="7"/>
        <v>294583161</v>
      </c>
      <c r="H48" s="219">
        <f t="shared" si="7"/>
        <v>391189852</v>
      </c>
      <c r="I48" s="219">
        <f t="shared" si="7"/>
        <v>381512660</v>
      </c>
      <c r="J48" s="219">
        <f t="shared" si="7"/>
        <v>381512660</v>
      </c>
      <c r="K48" s="219">
        <f t="shared" si="7"/>
        <v>377398589</v>
      </c>
      <c r="L48" s="219">
        <f t="shared" si="7"/>
        <v>368782323</v>
      </c>
      <c r="M48" s="219">
        <f t="shared" si="7"/>
        <v>395022964</v>
      </c>
      <c r="N48" s="219">
        <f t="shared" si="7"/>
        <v>395022964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395022964</v>
      </c>
      <c r="X48" s="219">
        <f t="shared" si="7"/>
        <v>146662292</v>
      </c>
      <c r="Y48" s="219">
        <f t="shared" si="7"/>
        <v>248360672</v>
      </c>
      <c r="Z48" s="265">
        <f>+IF(X48&lt;&gt;0,+(Y48/X48)*100,0)</f>
        <v>169.3418728244067</v>
      </c>
      <c r="AA48" s="232">
        <f>SUM(AA45:AA47)</f>
        <v>293324583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20402035</v>
      </c>
      <c r="D6" s="155"/>
      <c r="E6" s="59">
        <v>14637543</v>
      </c>
      <c r="F6" s="60">
        <v>14637543</v>
      </c>
      <c r="G6" s="60">
        <v>215685</v>
      </c>
      <c r="H6" s="60">
        <v>196024</v>
      </c>
      <c r="I6" s="60">
        <v>7036238</v>
      </c>
      <c r="J6" s="60">
        <v>7447947</v>
      </c>
      <c r="K6" s="60">
        <v>205671</v>
      </c>
      <c r="L6" s="60">
        <v>229754</v>
      </c>
      <c r="M6" s="60">
        <v>1478653</v>
      </c>
      <c r="N6" s="60">
        <v>1914078</v>
      </c>
      <c r="O6" s="60"/>
      <c r="P6" s="60"/>
      <c r="Q6" s="60"/>
      <c r="R6" s="60"/>
      <c r="S6" s="60"/>
      <c r="T6" s="60"/>
      <c r="U6" s="60"/>
      <c r="V6" s="60"/>
      <c r="W6" s="60">
        <v>9362025</v>
      </c>
      <c r="X6" s="60">
        <v>13137543</v>
      </c>
      <c r="Y6" s="60">
        <v>-3775518</v>
      </c>
      <c r="Z6" s="140">
        <v>-28.74</v>
      </c>
      <c r="AA6" s="62">
        <v>14637543</v>
      </c>
    </row>
    <row r="7" spans="1:27" ht="12.75">
      <c r="A7" s="249" t="s">
        <v>32</v>
      </c>
      <c r="B7" s="182"/>
      <c r="C7" s="155">
        <v>142439</v>
      </c>
      <c r="D7" s="155"/>
      <c r="E7" s="59">
        <v>536664</v>
      </c>
      <c r="F7" s="60">
        <v>536664</v>
      </c>
      <c r="G7" s="60">
        <v>29235</v>
      </c>
      <c r="H7" s="60"/>
      <c r="I7" s="60">
        <v>34416</v>
      </c>
      <c r="J7" s="60">
        <v>63651</v>
      </c>
      <c r="K7" s="60">
        <v>18052</v>
      </c>
      <c r="L7" s="60">
        <v>16256</v>
      </c>
      <c r="M7" s="60">
        <v>5778</v>
      </c>
      <c r="N7" s="60">
        <v>40086</v>
      </c>
      <c r="O7" s="60"/>
      <c r="P7" s="60"/>
      <c r="Q7" s="60"/>
      <c r="R7" s="60"/>
      <c r="S7" s="60"/>
      <c r="T7" s="60"/>
      <c r="U7" s="60"/>
      <c r="V7" s="60"/>
      <c r="W7" s="60">
        <v>103737</v>
      </c>
      <c r="X7" s="60">
        <v>268332</v>
      </c>
      <c r="Y7" s="60">
        <v>-164595</v>
      </c>
      <c r="Z7" s="140">
        <v>-61.34</v>
      </c>
      <c r="AA7" s="62">
        <v>536664</v>
      </c>
    </row>
    <row r="8" spans="1:27" ht="12.75">
      <c r="A8" s="249" t="s">
        <v>178</v>
      </c>
      <c r="B8" s="182"/>
      <c r="C8" s="155">
        <v>5659808</v>
      </c>
      <c r="D8" s="155"/>
      <c r="E8" s="59">
        <v>6092080</v>
      </c>
      <c r="F8" s="60">
        <v>6092080</v>
      </c>
      <c r="G8" s="60">
        <v>299406</v>
      </c>
      <c r="H8" s="60">
        <v>434958</v>
      </c>
      <c r="I8" s="60">
        <v>828221</v>
      </c>
      <c r="J8" s="60">
        <v>1562585</v>
      </c>
      <c r="K8" s="60">
        <v>385077</v>
      </c>
      <c r="L8" s="60">
        <v>58099</v>
      </c>
      <c r="M8" s="60">
        <v>414218</v>
      </c>
      <c r="N8" s="60">
        <v>857394</v>
      </c>
      <c r="O8" s="60"/>
      <c r="P8" s="60"/>
      <c r="Q8" s="60"/>
      <c r="R8" s="60"/>
      <c r="S8" s="60"/>
      <c r="T8" s="60"/>
      <c r="U8" s="60"/>
      <c r="V8" s="60"/>
      <c r="W8" s="60">
        <v>2419979</v>
      </c>
      <c r="X8" s="60">
        <v>3046040</v>
      </c>
      <c r="Y8" s="60">
        <v>-626061</v>
      </c>
      <c r="Z8" s="140">
        <v>-20.55</v>
      </c>
      <c r="AA8" s="62">
        <v>6092080</v>
      </c>
    </row>
    <row r="9" spans="1:27" ht="12.75">
      <c r="A9" s="249" t="s">
        <v>179</v>
      </c>
      <c r="B9" s="182"/>
      <c r="C9" s="155">
        <v>178138762</v>
      </c>
      <c r="D9" s="155"/>
      <c r="E9" s="59">
        <v>155279000</v>
      </c>
      <c r="F9" s="60">
        <v>155279000</v>
      </c>
      <c r="G9" s="60">
        <v>60698000</v>
      </c>
      <c r="H9" s="60">
        <v>2662000</v>
      </c>
      <c r="I9" s="60">
        <v>1000000</v>
      </c>
      <c r="J9" s="60">
        <v>64360000</v>
      </c>
      <c r="K9" s="60">
        <v>18750054</v>
      </c>
      <c r="L9" s="60">
        <v>1421000</v>
      </c>
      <c r="M9" s="60">
        <v>60062092</v>
      </c>
      <c r="N9" s="60">
        <v>80233146</v>
      </c>
      <c r="O9" s="60"/>
      <c r="P9" s="60"/>
      <c r="Q9" s="60"/>
      <c r="R9" s="60"/>
      <c r="S9" s="60"/>
      <c r="T9" s="60"/>
      <c r="U9" s="60"/>
      <c r="V9" s="60"/>
      <c r="W9" s="60">
        <v>144593146</v>
      </c>
      <c r="X9" s="60">
        <v>116246900</v>
      </c>
      <c r="Y9" s="60">
        <v>28346246</v>
      </c>
      <c r="Z9" s="140">
        <v>24.38</v>
      </c>
      <c r="AA9" s="62">
        <v>155279000</v>
      </c>
    </row>
    <row r="10" spans="1:27" ht="12.75">
      <c r="A10" s="249" t="s">
        <v>180</v>
      </c>
      <c r="B10" s="182"/>
      <c r="C10" s="155"/>
      <c r="D10" s="155"/>
      <c r="E10" s="59">
        <v>52265000</v>
      </c>
      <c r="F10" s="60">
        <v>52265000</v>
      </c>
      <c r="G10" s="60">
        <v>22000000</v>
      </c>
      <c r="H10" s="60"/>
      <c r="I10" s="60"/>
      <c r="J10" s="60">
        <v>22000000</v>
      </c>
      <c r="K10" s="60">
        <v>4000000</v>
      </c>
      <c r="L10" s="60"/>
      <c r="M10" s="60">
        <v>30000000</v>
      </c>
      <c r="N10" s="60">
        <v>34000000</v>
      </c>
      <c r="O10" s="60"/>
      <c r="P10" s="60"/>
      <c r="Q10" s="60"/>
      <c r="R10" s="60"/>
      <c r="S10" s="60"/>
      <c r="T10" s="60"/>
      <c r="U10" s="60"/>
      <c r="V10" s="60"/>
      <c r="W10" s="60">
        <v>56000000</v>
      </c>
      <c r="X10" s="60">
        <v>47467900</v>
      </c>
      <c r="Y10" s="60">
        <v>8532100</v>
      </c>
      <c r="Z10" s="140">
        <v>17.97</v>
      </c>
      <c r="AA10" s="62">
        <v>52265000</v>
      </c>
    </row>
    <row r="11" spans="1:27" ht="12.75">
      <c r="A11" s="249" t="s">
        <v>181</v>
      </c>
      <c r="B11" s="182"/>
      <c r="C11" s="155">
        <v>3273313</v>
      </c>
      <c r="D11" s="155"/>
      <c r="E11" s="59">
        <v>1832052</v>
      </c>
      <c r="F11" s="60">
        <v>1832052</v>
      </c>
      <c r="G11" s="60">
        <v>94968</v>
      </c>
      <c r="H11" s="60">
        <v>42118</v>
      </c>
      <c r="I11" s="60">
        <v>97064</v>
      </c>
      <c r="J11" s="60">
        <v>234150</v>
      </c>
      <c r="K11" s="60">
        <v>43342</v>
      </c>
      <c r="L11" s="60">
        <v>98055</v>
      </c>
      <c r="M11" s="60">
        <v>42655</v>
      </c>
      <c r="N11" s="60">
        <v>184052</v>
      </c>
      <c r="O11" s="60"/>
      <c r="P11" s="60"/>
      <c r="Q11" s="60"/>
      <c r="R11" s="60"/>
      <c r="S11" s="60"/>
      <c r="T11" s="60"/>
      <c r="U11" s="60"/>
      <c r="V11" s="60"/>
      <c r="W11" s="60">
        <v>418202</v>
      </c>
      <c r="X11" s="60">
        <v>916026</v>
      </c>
      <c r="Y11" s="60">
        <v>-497824</v>
      </c>
      <c r="Z11" s="140">
        <v>-54.35</v>
      </c>
      <c r="AA11" s="62">
        <v>1832052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-152823825</v>
      </c>
      <c r="D14" s="155"/>
      <c r="E14" s="59">
        <v>-143039988</v>
      </c>
      <c r="F14" s="60">
        <v>-143039988</v>
      </c>
      <c r="G14" s="60">
        <v>-7243436</v>
      </c>
      <c r="H14" s="60">
        <v>-11552822</v>
      </c>
      <c r="I14" s="60">
        <v>-16339433</v>
      </c>
      <c r="J14" s="60">
        <v>-35135691</v>
      </c>
      <c r="K14" s="60">
        <v>-15228088</v>
      </c>
      <c r="L14" s="60">
        <v>-28656135</v>
      </c>
      <c r="M14" s="60">
        <v>-22532916</v>
      </c>
      <c r="N14" s="60">
        <v>-66417139</v>
      </c>
      <c r="O14" s="60"/>
      <c r="P14" s="60"/>
      <c r="Q14" s="60"/>
      <c r="R14" s="60"/>
      <c r="S14" s="60"/>
      <c r="T14" s="60"/>
      <c r="U14" s="60"/>
      <c r="V14" s="60"/>
      <c r="W14" s="60">
        <v>-101552830</v>
      </c>
      <c r="X14" s="60">
        <v>-71519994</v>
      </c>
      <c r="Y14" s="60">
        <v>-30032836</v>
      </c>
      <c r="Z14" s="140">
        <v>41.99</v>
      </c>
      <c r="AA14" s="62">
        <v>-143039988</v>
      </c>
    </row>
    <row r="15" spans="1:27" ht="12.75">
      <c r="A15" s="249" t="s">
        <v>40</v>
      </c>
      <c r="B15" s="182"/>
      <c r="C15" s="155">
        <v>-8069</v>
      </c>
      <c r="D15" s="155"/>
      <c r="E15" s="59"/>
      <c r="F15" s="60"/>
      <c r="G15" s="60">
        <v>-680</v>
      </c>
      <c r="H15" s="60"/>
      <c r="I15" s="60"/>
      <c r="J15" s="60">
        <v>-680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-680</v>
      </c>
      <c r="X15" s="60"/>
      <c r="Y15" s="60">
        <v>-680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-6117036</v>
      </c>
      <c r="F16" s="60">
        <v>-6117036</v>
      </c>
      <c r="G16" s="60">
        <v>-32000</v>
      </c>
      <c r="H16" s="60">
        <v>-181795</v>
      </c>
      <c r="I16" s="60">
        <v>-210539</v>
      </c>
      <c r="J16" s="60">
        <v>-424334</v>
      </c>
      <c r="K16" s="60">
        <v>-38000</v>
      </c>
      <c r="L16" s="60">
        <v>-38000</v>
      </c>
      <c r="M16" s="60">
        <v>-123437</v>
      </c>
      <c r="N16" s="60">
        <v>-199437</v>
      </c>
      <c r="O16" s="60"/>
      <c r="P16" s="60"/>
      <c r="Q16" s="60"/>
      <c r="R16" s="60"/>
      <c r="S16" s="60"/>
      <c r="T16" s="60"/>
      <c r="U16" s="60"/>
      <c r="V16" s="60"/>
      <c r="W16" s="60">
        <v>-623771</v>
      </c>
      <c r="X16" s="60">
        <v>-3058518</v>
      </c>
      <c r="Y16" s="60">
        <v>2434747</v>
      </c>
      <c r="Z16" s="140">
        <v>-79.61</v>
      </c>
      <c r="AA16" s="62">
        <v>-6117036</v>
      </c>
    </row>
    <row r="17" spans="1:27" ht="12.75">
      <c r="A17" s="250" t="s">
        <v>185</v>
      </c>
      <c r="B17" s="251"/>
      <c r="C17" s="168">
        <f aca="true" t="shared" si="0" ref="C17:Y17">SUM(C6:C16)</f>
        <v>54784463</v>
      </c>
      <c r="D17" s="168">
        <f t="shared" si="0"/>
        <v>0</v>
      </c>
      <c r="E17" s="72">
        <f t="shared" si="0"/>
        <v>81485315</v>
      </c>
      <c r="F17" s="73">
        <f t="shared" si="0"/>
        <v>81485315</v>
      </c>
      <c r="G17" s="73">
        <f t="shared" si="0"/>
        <v>76061178</v>
      </c>
      <c r="H17" s="73">
        <f t="shared" si="0"/>
        <v>-8399517</v>
      </c>
      <c r="I17" s="73">
        <f t="shared" si="0"/>
        <v>-7554033</v>
      </c>
      <c r="J17" s="73">
        <f t="shared" si="0"/>
        <v>60107628</v>
      </c>
      <c r="K17" s="73">
        <f t="shared" si="0"/>
        <v>8136108</v>
      </c>
      <c r="L17" s="73">
        <f t="shared" si="0"/>
        <v>-26870971</v>
      </c>
      <c r="M17" s="73">
        <f t="shared" si="0"/>
        <v>69347043</v>
      </c>
      <c r="N17" s="73">
        <f t="shared" si="0"/>
        <v>50612180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110719808</v>
      </c>
      <c r="X17" s="73">
        <f t="shared" si="0"/>
        <v>106504229</v>
      </c>
      <c r="Y17" s="73">
        <f t="shared" si="0"/>
        <v>4215579</v>
      </c>
      <c r="Z17" s="170">
        <f>+IF(X17&lt;&gt;0,+(Y17/X17)*100,0)</f>
        <v>3.958132967658965</v>
      </c>
      <c r="AA17" s="74">
        <f>SUM(AA6:AA16)</f>
        <v>81485315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-38416793</v>
      </c>
      <c r="D26" s="155"/>
      <c r="E26" s="59">
        <v>-53329113</v>
      </c>
      <c r="F26" s="60">
        <v>-53329113</v>
      </c>
      <c r="G26" s="60">
        <v>-6861346</v>
      </c>
      <c r="H26" s="60">
        <v>-1792795</v>
      </c>
      <c r="I26" s="60">
        <v>-2939179</v>
      </c>
      <c r="J26" s="60">
        <v>-11593320</v>
      </c>
      <c r="K26" s="60">
        <v>-9631889</v>
      </c>
      <c r="L26" s="60">
        <v>-5337327</v>
      </c>
      <c r="M26" s="60">
        <v>-2315830</v>
      </c>
      <c r="N26" s="60">
        <v>-17285046</v>
      </c>
      <c r="O26" s="60"/>
      <c r="P26" s="60"/>
      <c r="Q26" s="60"/>
      <c r="R26" s="60"/>
      <c r="S26" s="60"/>
      <c r="T26" s="60"/>
      <c r="U26" s="60"/>
      <c r="V26" s="60"/>
      <c r="W26" s="60">
        <v>-28878366</v>
      </c>
      <c r="X26" s="60">
        <v>-27562890</v>
      </c>
      <c r="Y26" s="60">
        <v>-1315476</v>
      </c>
      <c r="Z26" s="140">
        <v>4.77</v>
      </c>
      <c r="AA26" s="62">
        <v>-53329113</v>
      </c>
    </row>
    <row r="27" spans="1:27" ht="12.75">
      <c r="A27" s="250" t="s">
        <v>192</v>
      </c>
      <c r="B27" s="251"/>
      <c r="C27" s="168">
        <f aca="true" t="shared" si="1" ref="C27:Y27">SUM(C21:C26)</f>
        <v>-38416793</v>
      </c>
      <c r="D27" s="168">
        <f>SUM(D21:D26)</f>
        <v>0</v>
      </c>
      <c r="E27" s="72">
        <f t="shared" si="1"/>
        <v>-53329113</v>
      </c>
      <c r="F27" s="73">
        <f t="shared" si="1"/>
        <v>-53329113</v>
      </c>
      <c r="G27" s="73">
        <f t="shared" si="1"/>
        <v>-6861346</v>
      </c>
      <c r="H27" s="73">
        <f t="shared" si="1"/>
        <v>-1792795</v>
      </c>
      <c r="I27" s="73">
        <f t="shared" si="1"/>
        <v>-2939179</v>
      </c>
      <c r="J27" s="73">
        <f t="shared" si="1"/>
        <v>-11593320</v>
      </c>
      <c r="K27" s="73">
        <f t="shared" si="1"/>
        <v>-9631889</v>
      </c>
      <c r="L27" s="73">
        <f t="shared" si="1"/>
        <v>-5337327</v>
      </c>
      <c r="M27" s="73">
        <f t="shared" si="1"/>
        <v>-2315830</v>
      </c>
      <c r="N27" s="73">
        <f t="shared" si="1"/>
        <v>-17285046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-28878366</v>
      </c>
      <c r="X27" s="73">
        <f t="shared" si="1"/>
        <v>-27562890</v>
      </c>
      <c r="Y27" s="73">
        <f t="shared" si="1"/>
        <v>-1315476</v>
      </c>
      <c r="Z27" s="170">
        <f>+IF(X27&lt;&gt;0,+(Y27/X27)*100,0)</f>
        <v>4.772634509661359</v>
      </c>
      <c r="AA27" s="74">
        <f>SUM(AA21:AA26)</f>
        <v>-53329113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16367670</v>
      </c>
      <c r="D38" s="153">
        <f>+D17+D27+D36</f>
        <v>0</v>
      </c>
      <c r="E38" s="99">
        <f t="shared" si="3"/>
        <v>28156202</v>
      </c>
      <c r="F38" s="100">
        <f t="shared" si="3"/>
        <v>28156202</v>
      </c>
      <c r="G38" s="100">
        <f t="shared" si="3"/>
        <v>69199832</v>
      </c>
      <c r="H38" s="100">
        <f t="shared" si="3"/>
        <v>-10192312</v>
      </c>
      <c r="I38" s="100">
        <f t="shared" si="3"/>
        <v>-10493212</v>
      </c>
      <c r="J38" s="100">
        <f t="shared" si="3"/>
        <v>48514308</v>
      </c>
      <c r="K38" s="100">
        <f t="shared" si="3"/>
        <v>-1495781</v>
      </c>
      <c r="L38" s="100">
        <f t="shared" si="3"/>
        <v>-32208298</v>
      </c>
      <c r="M38" s="100">
        <f t="shared" si="3"/>
        <v>67031213</v>
      </c>
      <c r="N38" s="100">
        <f t="shared" si="3"/>
        <v>33327134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81841442</v>
      </c>
      <c r="X38" s="100">
        <f t="shared" si="3"/>
        <v>78941339</v>
      </c>
      <c r="Y38" s="100">
        <f t="shared" si="3"/>
        <v>2900103</v>
      </c>
      <c r="Z38" s="137">
        <f>+IF(X38&lt;&gt;0,+(Y38/X38)*100,0)</f>
        <v>3.6737443736544675</v>
      </c>
      <c r="AA38" s="102">
        <f>+AA17+AA27+AA36</f>
        <v>28156202</v>
      </c>
    </row>
    <row r="39" spans="1:27" ht="12.75">
      <c r="A39" s="249" t="s">
        <v>200</v>
      </c>
      <c r="B39" s="182"/>
      <c r="C39" s="153">
        <v>18260777</v>
      </c>
      <c r="D39" s="153"/>
      <c r="E39" s="99">
        <v>26945131</v>
      </c>
      <c r="F39" s="100">
        <v>26945131</v>
      </c>
      <c r="G39" s="100">
        <v>34628447</v>
      </c>
      <c r="H39" s="100">
        <v>103828279</v>
      </c>
      <c r="I39" s="100">
        <v>93635967</v>
      </c>
      <c r="J39" s="100">
        <v>34628447</v>
      </c>
      <c r="K39" s="100">
        <v>83142755</v>
      </c>
      <c r="L39" s="100">
        <v>81646974</v>
      </c>
      <c r="M39" s="100">
        <v>49438676</v>
      </c>
      <c r="N39" s="100">
        <v>83142755</v>
      </c>
      <c r="O39" s="100"/>
      <c r="P39" s="100"/>
      <c r="Q39" s="100"/>
      <c r="R39" s="100"/>
      <c r="S39" s="100"/>
      <c r="T39" s="100"/>
      <c r="U39" s="100"/>
      <c r="V39" s="100"/>
      <c r="W39" s="100">
        <v>34628447</v>
      </c>
      <c r="X39" s="100">
        <v>26945131</v>
      </c>
      <c r="Y39" s="100">
        <v>7683316</v>
      </c>
      <c r="Z39" s="137">
        <v>28.51</v>
      </c>
      <c r="AA39" s="102">
        <v>26945131</v>
      </c>
    </row>
    <row r="40" spans="1:27" ht="12.75">
      <c r="A40" s="269" t="s">
        <v>201</v>
      </c>
      <c r="B40" s="256"/>
      <c r="C40" s="257">
        <v>34628447</v>
      </c>
      <c r="D40" s="257"/>
      <c r="E40" s="258">
        <v>55101332</v>
      </c>
      <c r="F40" s="259">
        <v>55101332</v>
      </c>
      <c r="G40" s="259">
        <v>103828279</v>
      </c>
      <c r="H40" s="259">
        <v>93635967</v>
      </c>
      <c r="I40" s="259">
        <v>83142755</v>
      </c>
      <c r="J40" s="259">
        <v>83142755</v>
      </c>
      <c r="K40" s="259">
        <v>81646974</v>
      </c>
      <c r="L40" s="259">
        <v>49438676</v>
      </c>
      <c r="M40" s="259">
        <v>116469889</v>
      </c>
      <c r="N40" s="259">
        <v>116469889</v>
      </c>
      <c r="O40" s="259"/>
      <c r="P40" s="259"/>
      <c r="Q40" s="259"/>
      <c r="R40" s="259"/>
      <c r="S40" s="259"/>
      <c r="T40" s="259"/>
      <c r="U40" s="259"/>
      <c r="V40" s="259"/>
      <c r="W40" s="259">
        <v>116469889</v>
      </c>
      <c r="X40" s="259">
        <v>105886469</v>
      </c>
      <c r="Y40" s="259">
        <v>10583420</v>
      </c>
      <c r="Z40" s="260">
        <v>10</v>
      </c>
      <c r="AA40" s="261">
        <v>55101332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60382706</v>
      </c>
      <c r="D5" s="200">
        <f t="shared" si="0"/>
        <v>0</v>
      </c>
      <c r="E5" s="106">
        <f t="shared" si="0"/>
        <v>53329117</v>
      </c>
      <c r="F5" s="106">
        <f t="shared" si="0"/>
        <v>53329117</v>
      </c>
      <c r="G5" s="106">
        <f t="shared" si="0"/>
        <v>6861346</v>
      </c>
      <c r="H5" s="106">
        <f t="shared" si="0"/>
        <v>1792795</v>
      </c>
      <c r="I5" s="106">
        <f t="shared" si="0"/>
        <v>2939179</v>
      </c>
      <c r="J5" s="106">
        <f t="shared" si="0"/>
        <v>11593320</v>
      </c>
      <c r="K5" s="106">
        <f t="shared" si="0"/>
        <v>9631888</v>
      </c>
      <c r="L5" s="106">
        <f t="shared" si="0"/>
        <v>5337327</v>
      </c>
      <c r="M5" s="106">
        <f t="shared" si="0"/>
        <v>2315830</v>
      </c>
      <c r="N5" s="106">
        <f t="shared" si="0"/>
        <v>17285045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28878365</v>
      </c>
      <c r="X5" s="106">
        <f t="shared" si="0"/>
        <v>26664559</v>
      </c>
      <c r="Y5" s="106">
        <f t="shared" si="0"/>
        <v>2213806</v>
      </c>
      <c r="Z5" s="201">
        <f>+IF(X5&lt;&gt;0,+(Y5/X5)*100,0)</f>
        <v>8.30242870320863</v>
      </c>
      <c r="AA5" s="199">
        <f>SUM(AA11:AA18)</f>
        <v>53329117</v>
      </c>
    </row>
    <row r="6" spans="1:27" ht="12.75">
      <c r="A6" s="291" t="s">
        <v>206</v>
      </c>
      <c r="B6" s="142"/>
      <c r="C6" s="62">
        <v>7575767</v>
      </c>
      <c r="D6" s="156"/>
      <c r="E6" s="60">
        <v>20700000</v>
      </c>
      <c r="F6" s="60">
        <v>20700000</v>
      </c>
      <c r="G6" s="60"/>
      <c r="H6" s="60">
        <v>704866</v>
      </c>
      <c r="I6" s="60">
        <v>1932307</v>
      </c>
      <c r="J6" s="60">
        <v>2637173</v>
      </c>
      <c r="K6" s="60">
        <v>2007188</v>
      </c>
      <c r="L6" s="60">
        <v>2189219</v>
      </c>
      <c r="M6" s="60">
        <v>2098882</v>
      </c>
      <c r="N6" s="60">
        <v>6295289</v>
      </c>
      <c r="O6" s="60"/>
      <c r="P6" s="60"/>
      <c r="Q6" s="60"/>
      <c r="R6" s="60"/>
      <c r="S6" s="60"/>
      <c r="T6" s="60"/>
      <c r="U6" s="60"/>
      <c r="V6" s="60"/>
      <c r="W6" s="60">
        <v>8932462</v>
      </c>
      <c r="X6" s="60">
        <v>10350000</v>
      </c>
      <c r="Y6" s="60">
        <v>-1417538</v>
      </c>
      <c r="Z6" s="140">
        <v>-13.7</v>
      </c>
      <c r="AA6" s="155">
        <v>20700000</v>
      </c>
    </row>
    <row r="7" spans="1:27" ht="12.75">
      <c r="A7" s="291" t="s">
        <v>207</v>
      </c>
      <c r="B7" s="142"/>
      <c r="C7" s="62">
        <v>21802766</v>
      </c>
      <c r="D7" s="156"/>
      <c r="E7" s="60">
        <v>18000000</v>
      </c>
      <c r="F7" s="60">
        <v>18000000</v>
      </c>
      <c r="G7" s="60">
        <v>2701136</v>
      </c>
      <c r="H7" s="60">
        <v>1087929</v>
      </c>
      <c r="I7" s="60"/>
      <c r="J7" s="60">
        <v>3789065</v>
      </c>
      <c r="K7" s="60">
        <v>6830947</v>
      </c>
      <c r="L7" s="60">
        <v>2602943</v>
      </c>
      <c r="M7" s="60"/>
      <c r="N7" s="60">
        <v>9433890</v>
      </c>
      <c r="O7" s="60"/>
      <c r="P7" s="60"/>
      <c r="Q7" s="60"/>
      <c r="R7" s="60"/>
      <c r="S7" s="60"/>
      <c r="T7" s="60"/>
      <c r="U7" s="60"/>
      <c r="V7" s="60"/>
      <c r="W7" s="60">
        <v>13222955</v>
      </c>
      <c r="X7" s="60">
        <v>9000000</v>
      </c>
      <c r="Y7" s="60">
        <v>4222955</v>
      </c>
      <c r="Z7" s="140">
        <v>46.92</v>
      </c>
      <c r="AA7" s="155">
        <v>18000000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300000</v>
      </c>
      <c r="F10" s="60">
        <v>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</v>
      </c>
      <c r="Y10" s="60">
        <v>-150000</v>
      </c>
      <c r="Z10" s="140">
        <v>-100</v>
      </c>
      <c r="AA10" s="155">
        <v>300000</v>
      </c>
    </row>
    <row r="11" spans="1:27" ht="12.75">
      <c r="A11" s="292" t="s">
        <v>211</v>
      </c>
      <c r="B11" s="142"/>
      <c r="C11" s="293">
        <f aca="true" t="shared" si="1" ref="C11:Y11">SUM(C6:C10)</f>
        <v>29378533</v>
      </c>
      <c r="D11" s="294">
        <f t="shared" si="1"/>
        <v>0</v>
      </c>
      <c r="E11" s="295">
        <f t="shared" si="1"/>
        <v>39000000</v>
      </c>
      <c r="F11" s="295">
        <f t="shared" si="1"/>
        <v>39000000</v>
      </c>
      <c r="G11" s="295">
        <f t="shared" si="1"/>
        <v>2701136</v>
      </c>
      <c r="H11" s="295">
        <f t="shared" si="1"/>
        <v>1792795</v>
      </c>
      <c r="I11" s="295">
        <f t="shared" si="1"/>
        <v>1932307</v>
      </c>
      <c r="J11" s="295">
        <f t="shared" si="1"/>
        <v>6426238</v>
      </c>
      <c r="K11" s="295">
        <f t="shared" si="1"/>
        <v>8838135</v>
      </c>
      <c r="L11" s="295">
        <f t="shared" si="1"/>
        <v>4792162</v>
      </c>
      <c r="M11" s="295">
        <f t="shared" si="1"/>
        <v>2098882</v>
      </c>
      <c r="N11" s="295">
        <f t="shared" si="1"/>
        <v>15729179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22155417</v>
      </c>
      <c r="X11" s="295">
        <f t="shared" si="1"/>
        <v>19500000</v>
      </c>
      <c r="Y11" s="295">
        <f t="shared" si="1"/>
        <v>2655417</v>
      </c>
      <c r="Z11" s="296">
        <f>+IF(X11&lt;&gt;0,+(Y11/X11)*100,0)</f>
        <v>13.617523076923078</v>
      </c>
      <c r="AA11" s="297">
        <f>SUM(AA6:AA10)</f>
        <v>39000000</v>
      </c>
    </row>
    <row r="12" spans="1:27" ht="12.75">
      <c r="A12" s="298" t="s">
        <v>212</v>
      </c>
      <c r="B12" s="136"/>
      <c r="C12" s="62">
        <v>26848370</v>
      </c>
      <c r="D12" s="156"/>
      <c r="E12" s="60">
        <v>12599117</v>
      </c>
      <c r="F12" s="60">
        <v>12599117</v>
      </c>
      <c r="G12" s="60">
        <v>4159050</v>
      </c>
      <c r="H12" s="60"/>
      <c r="I12" s="60">
        <v>1006872</v>
      </c>
      <c r="J12" s="60">
        <v>5165922</v>
      </c>
      <c r="K12" s="60">
        <v>793753</v>
      </c>
      <c r="L12" s="60">
        <v>545165</v>
      </c>
      <c r="M12" s="60">
        <v>216948</v>
      </c>
      <c r="N12" s="60">
        <v>1555866</v>
      </c>
      <c r="O12" s="60"/>
      <c r="P12" s="60"/>
      <c r="Q12" s="60"/>
      <c r="R12" s="60"/>
      <c r="S12" s="60"/>
      <c r="T12" s="60"/>
      <c r="U12" s="60"/>
      <c r="V12" s="60"/>
      <c r="W12" s="60">
        <v>6721788</v>
      </c>
      <c r="X12" s="60">
        <v>6299559</v>
      </c>
      <c r="Y12" s="60">
        <v>422229</v>
      </c>
      <c r="Z12" s="140">
        <v>6.7</v>
      </c>
      <c r="AA12" s="155">
        <v>12599117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4155803</v>
      </c>
      <c r="D15" s="156"/>
      <c r="E15" s="60">
        <v>1530000</v>
      </c>
      <c r="F15" s="60">
        <v>1530000</v>
      </c>
      <c r="G15" s="60">
        <v>1160</v>
      </c>
      <c r="H15" s="60"/>
      <c r="I15" s="60"/>
      <c r="J15" s="60">
        <v>1160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1160</v>
      </c>
      <c r="X15" s="60">
        <v>765000</v>
      </c>
      <c r="Y15" s="60">
        <v>-763840</v>
      </c>
      <c r="Z15" s="140">
        <v>-99.85</v>
      </c>
      <c r="AA15" s="155">
        <v>1530000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200000</v>
      </c>
      <c r="F18" s="82">
        <v>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100000</v>
      </c>
      <c r="Y18" s="82">
        <v>-100000</v>
      </c>
      <c r="Z18" s="270">
        <v>-100</v>
      </c>
      <c r="AA18" s="278">
        <v>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7575767</v>
      </c>
      <c r="D36" s="156">
        <f t="shared" si="4"/>
        <v>0</v>
      </c>
      <c r="E36" s="60">
        <f t="shared" si="4"/>
        <v>20700000</v>
      </c>
      <c r="F36" s="60">
        <f t="shared" si="4"/>
        <v>20700000</v>
      </c>
      <c r="G36" s="60">
        <f t="shared" si="4"/>
        <v>0</v>
      </c>
      <c r="H36" s="60">
        <f t="shared" si="4"/>
        <v>704866</v>
      </c>
      <c r="I36" s="60">
        <f t="shared" si="4"/>
        <v>1932307</v>
      </c>
      <c r="J36" s="60">
        <f t="shared" si="4"/>
        <v>2637173</v>
      </c>
      <c r="K36" s="60">
        <f t="shared" si="4"/>
        <v>2007188</v>
      </c>
      <c r="L36" s="60">
        <f t="shared" si="4"/>
        <v>2189219</v>
      </c>
      <c r="M36" s="60">
        <f t="shared" si="4"/>
        <v>2098882</v>
      </c>
      <c r="N36" s="60">
        <f t="shared" si="4"/>
        <v>6295289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8932462</v>
      </c>
      <c r="X36" s="60">
        <f t="shared" si="4"/>
        <v>10350000</v>
      </c>
      <c r="Y36" s="60">
        <f t="shared" si="4"/>
        <v>-1417538</v>
      </c>
      <c r="Z36" s="140">
        <f aca="true" t="shared" si="5" ref="Z36:Z49">+IF(X36&lt;&gt;0,+(Y36/X36)*100,0)</f>
        <v>-13.696019323671498</v>
      </c>
      <c r="AA36" s="155">
        <f>AA6+AA21</f>
        <v>20700000</v>
      </c>
    </row>
    <row r="37" spans="1:27" ht="12.75">
      <c r="A37" s="291" t="s">
        <v>207</v>
      </c>
      <c r="B37" s="142"/>
      <c r="C37" s="62">
        <f t="shared" si="4"/>
        <v>21802766</v>
      </c>
      <c r="D37" s="156">
        <f t="shared" si="4"/>
        <v>0</v>
      </c>
      <c r="E37" s="60">
        <f t="shared" si="4"/>
        <v>18000000</v>
      </c>
      <c r="F37" s="60">
        <f t="shared" si="4"/>
        <v>18000000</v>
      </c>
      <c r="G37" s="60">
        <f t="shared" si="4"/>
        <v>2701136</v>
      </c>
      <c r="H37" s="60">
        <f t="shared" si="4"/>
        <v>1087929</v>
      </c>
      <c r="I37" s="60">
        <f t="shared" si="4"/>
        <v>0</v>
      </c>
      <c r="J37" s="60">
        <f t="shared" si="4"/>
        <v>3789065</v>
      </c>
      <c r="K37" s="60">
        <f t="shared" si="4"/>
        <v>6830947</v>
      </c>
      <c r="L37" s="60">
        <f t="shared" si="4"/>
        <v>2602943</v>
      </c>
      <c r="M37" s="60">
        <f t="shared" si="4"/>
        <v>0</v>
      </c>
      <c r="N37" s="60">
        <f t="shared" si="4"/>
        <v>9433890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13222955</v>
      </c>
      <c r="X37" s="60">
        <f t="shared" si="4"/>
        <v>9000000</v>
      </c>
      <c r="Y37" s="60">
        <f t="shared" si="4"/>
        <v>4222955</v>
      </c>
      <c r="Z37" s="140">
        <f t="shared" si="5"/>
        <v>46.92172222222222</v>
      </c>
      <c r="AA37" s="155">
        <f>AA7+AA22</f>
        <v>18000000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300000</v>
      </c>
      <c r="F40" s="60">
        <f t="shared" si="4"/>
        <v>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</v>
      </c>
      <c r="Y40" s="60">
        <f t="shared" si="4"/>
        <v>-150000</v>
      </c>
      <c r="Z40" s="140">
        <f t="shared" si="5"/>
        <v>-100</v>
      </c>
      <c r="AA40" s="155">
        <f>AA10+AA25</f>
        <v>300000</v>
      </c>
    </row>
    <row r="41" spans="1:27" ht="12.75">
      <c r="A41" s="292" t="s">
        <v>211</v>
      </c>
      <c r="B41" s="142"/>
      <c r="C41" s="293">
        <f aca="true" t="shared" si="6" ref="C41:Y41">SUM(C36:C40)</f>
        <v>29378533</v>
      </c>
      <c r="D41" s="294">
        <f t="shared" si="6"/>
        <v>0</v>
      </c>
      <c r="E41" s="295">
        <f t="shared" si="6"/>
        <v>39000000</v>
      </c>
      <c r="F41" s="295">
        <f t="shared" si="6"/>
        <v>39000000</v>
      </c>
      <c r="G41" s="295">
        <f t="shared" si="6"/>
        <v>2701136</v>
      </c>
      <c r="H41" s="295">
        <f t="shared" si="6"/>
        <v>1792795</v>
      </c>
      <c r="I41" s="295">
        <f t="shared" si="6"/>
        <v>1932307</v>
      </c>
      <c r="J41" s="295">
        <f t="shared" si="6"/>
        <v>6426238</v>
      </c>
      <c r="K41" s="295">
        <f t="shared" si="6"/>
        <v>8838135</v>
      </c>
      <c r="L41" s="295">
        <f t="shared" si="6"/>
        <v>4792162</v>
      </c>
      <c r="M41" s="295">
        <f t="shared" si="6"/>
        <v>2098882</v>
      </c>
      <c r="N41" s="295">
        <f t="shared" si="6"/>
        <v>15729179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22155417</v>
      </c>
      <c r="X41" s="295">
        <f t="shared" si="6"/>
        <v>19500000</v>
      </c>
      <c r="Y41" s="295">
        <f t="shared" si="6"/>
        <v>2655417</v>
      </c>
      <c r="Z41" s="296">
        <f t="shared" si="5"/>
        <v>13.617523076923078</v>
      </c>
      <c r="AA41" s="297">
        <f>SUM(AA36:AA40)</f>
        <v>39000000</v>
      </c>
    </row>
    <row r="42" spans="1:27" ht="12.75">
      <c r="A42" s="298" t="s">
        <v>212</v>
      </c>
      <c r="B42" s="136"/>
      <c r="C42" s="95">
        <f aca="true" t="shared" si="7" ref="C42:Y48">C12+C27</f>
        <v>26848370</v>
      </c>
      <c r="D42" s="129">
        <f t="shared" si="7"/>
        <v>0</v>
      </c>
      <c r="E42" s="54">
        <f t="shared" si="7"/>
        <v>12599117</v>
      </c>
      <c r="F42" s="54">
        <f t="shared" si="7"/>
        <v>12599117</v>
      </c>
      <c r="G42" s="54">
        <f t="shared" si="7"/>
        <v>4159050</v>
      </c>
      <c r="H42" s="54">
        <f t="shared" si="7"/>
        <v>0</v>
      </c>
      <c r="I42" s="54">
        <f t="shared" si="7"/>
        <v>1006872</v>
      </c>
      <c r="J42" s="54">
        <f t="shared" si="7"/>
        <v>5165922</v>
      </c>
      <c r="K42" s="54">
        <f t="shared" si="7"/>
        <v>793753</v>
      </c>
      <c r="L42" s="54">
        <f t="shared" si="7"/>
        <v>545165</v>
      </c>
      <c r="M42" s="54">
        <f t="shared" si="7"/>
        <v>216948</v>
      </c>
      <c r="N42" s="54">
        <f t="shared" si="7"/>
        <v>1555866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6721788</v>
      </c>
      <c r="X42" s="54">
        <f t="shared" si="7"/>
        <v>6299559</v>
      </c>
      <c r="Y42" s="54">
        <f t="shared" si="7"/>
        <v>422229</v>
      </c>
      <c r="Z42" s="184">
        <f t="shared" si="5"/>
        <v>6.702516795223285</v>
      </c>
      <c r="AA42" s="130">
        <f aca="true" t="shared" si="8" ref="AA42:AA48">AA12+AA27</f>
        <v>12599117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4155803</v>
      </c>
      <c r="D45" s="129">
        <f t="shared" si="7"/>
        <v>0</v>
      </c>
      <c r="E45" s="54">
        <f t="shared" si="7"/>
        <v>1530000</v>
      </c>
      <c r="F45" s="54">
        <f t="shared" si="7"/>
        <v>1530000</v>
      </c>
      <c r="G45" s="54">
        <f t="shared" si="7"/>
        <v>1160</v>
      </c>
      <c r="H45" s="54">
        <f t="shared" si="7"/>
        <v>0</v>
      </c>
      <c r="I45" s="54">
        <f t="shared" si="7"/>
        <v>0</v>
      </c>
      <c r="J45" s="54">
        <f t="shared" si="7"/>
        <v>1160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1160</v>
      </c>
      <c r="X45" s="54">
        <f t="shared" si="7"/>
        <v>765000</v>
      </c>
      <c r="Y45" s="54">
        <f t="shared" si="7"/>
        <v>-763840</v>
      </c>
      <c r="Z45" s="184">
        <f t="shared" si="5"/>
        <v>-99.8483660130719</v>
      </c>
      <c r="AA45" s="130">
        <f t="shared" si="8"/>
        <v>1530000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</v>
      </c>
      <c r="F48" s="54">
        <f t="shared" si="7"/>
        <v>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</v>
      </c>
      <c r="Y48" s="54">
        <f t="shared" si="7"/>
        <v>-100000</v>
      </c>
      <c r="Z48" s="184">
        <f t="shared" si="5"/>
        <v>-100</v>
      </c>
      <c r="AA48" s="130">
        <f t="shared" si="8"/>
        <v>200000</v>
      </c>
    </row>
    <row r="49" spans="1:27" ht="12.75">
      <c r="A49" s="308" t="s">
        <v>221</v>
      </c>
      <c r="B49" s="149"/>
      <c r="C49" s="239">
        <f aca="true" t="shared" si="9" ref="C49:Y49">SUM(C41:C48)</f>
        <v>60382706</v>
      </c>
      <c r="D49" s="218">
        <f t="shared" si="9"/>
        <v>0</v>
      </c>
      <c r="E49" s="220">
        <f t="shared" si="9"/>
        <v>53329117</v>
      </c>
      <c r="F49" s="220">
        <f t="shared" si="9"/>
        <v>53329117</v>
      </c>
      <c r="G49" s="220">
        <f t="shared" si="9"/>
        <v>6861346</v>
      </c>
      <c r="H49" s="220">
        <f t="shared" si="9"/>
        <v>1792795</v>
      </c>
      <c r="I49" s="220">
        <f t="shared" si="9"/>
        <v>2939179</v>
      </c>
      <c r="J49" s="220">
        <f t="shared" si="9"/>
        <v>11593320</v>
      </c>
      <c r="K49" s="220">
        <f t="shared" si="9"/>
        <v>9631888</v>
      </c>
      <c r="L49" s="220">
        <f t="shared" si="9"/>
        <v>5337327</v>
      </c>
      <c r="M49" s="220">
        <f t="shared" si="9"/>
        <v>2315830</v>
      </c>
      <c r="N49" s="220">
        <f t="shared" si="9"/>
        <v>17285045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28878365</v>
      </c>
      <c r="X49" s="220">
        <f t="shared" si="9"/>
        <v>26664559</v>
      </c>
      <c r="Y49" s="220">
        <f t="shared" si="9"/>
        <v>2213806</v>
      </c>
      <c r="Z49" s="221">
        <f t="shared" si="5"/>
        <v>8.30242870320863</v>
      </c>
      <c r="AA49" s="222">
        <f>SUM(AA41:AA48)</f>
        <v>53329117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4990387</v>
      </c>
      <c r="F51" s="54">
        <f t="shared" si="10"/>
        <v>4990387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2495194</v>
      </c>
      <c r="Y51" s="54">
        <f t="shared" si="10"/>
        <v>-2495194</v>
      </c>
      <c r="Z51" s="184">
        <f>+IF(X51&lt;&gt;0,+(Y51/X51)*100,0)</f>
        <v>-100</v>
      </c>
      <c r="AA51" s="130">
        <f>SUM(AA57:AA61)</f>
        <v>4990387</v>
      </c>
    </row>
    <row r="52" spans="1:27" ht="12.75">
      <c r="A52" s="310" t="s">
        <v>206</v>
      </c>
      <c r="B52" s="142"/>
      <c r="C52" s="62"/>
      <c r="D52" s="156"/>
      <c r="E52" s="60">
        <v>1600000</v>
      </c>
      <c r="F52" s="60">
        <v>1600000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800000</v>
      </c>
      <c r="Y52" s="60">
        <v>-800000</v>
      </c>
      <c r="Z52" s="140">
        <v>-100</v>
      </c>
      <c r="AA52" s="155">
        <v>1600000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1600000</v>
      </c>
      <c r="F57" s="295">
        <f t="shared" si="11"/>
        <v>1600000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800000</v>
      </c>
      <c r="Y57" s="295">
        <f t="shared" si="11"/>
        <v>-800000</v>
      </c>
      <c r="Z57" s="296">
        <f>+IF(X57&lt;&gt;0,+(Y57/X57)*100,0)</f>
        <v>-100</v>
      </c>
      <c r="AA57" s="297">
        <f>SUM(AA52:AA56)</f>
        <v>1600000</v>
      </c>
    </row>
    <row r="58" spans="1:27" ht="12.75">
      <c r="A58" s="311" t="s">
        <v>212</v>
      </c>
      <c r="B58" s="136"/>
      <c r="C58" s="62"/>
      <c r="D58" s="156"/>
      <c r="E58" s="60">
        <v>526000</v>
      </c>
      <c r="F58" s="60">
        <v>526000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263000</v>
      </c>
      <c r="Y58" s="60">
        <v>-263000</v>
      </c>
      <c r="Z58" s="140">
        <v>-100</v>
      </c>
      <c r="AA58" s="155">
        <v>526000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2864387</v>
      </c>
      <c r="F61" s="60">
        <v>2864387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1432194</v>
      </c>
      <c r="Y61" s="60">
        <v>-1432194</v>
      </c>
      <c r="Z61" s="140">
        <v>-100</v>
      </c>
      <c r="AA61" s="155">
        <v>2864387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251542</v>
      </c>
      <c r="H67" s="60">
        <v>153354</v>
      </c>
      <c r="I67" s="60">
        <v>189900</v>
      </c>
      <c r="J67" s="60">
        <v>594796</v>
      </c>
      <c r="K67" s="60">
        <v>371766</v>
      </c>
      <c r="L67" s="60">
        <v>566331</v>
      </c>
      <c r="M67" s="60">
        <v>236124</v>
      </c>
      <c r="N67" s="60">
        <v>1174221</v>
      </c>
      <c r="O67" s="60"/>
      <c r="P67" s="60"/>
      <c r="Q67" s="60"/>
      <c r="R67" s="60"/>
      <c r="S67" s="60"/>
      <c r="T67" s="60"/>
      <c r="U67" s="60"/>
      <c r="V67" s="60"/>
      <c r="W67" s="60">
        <v>1769017</v>
      </c>
      <c r="X67" s="60"/>
      <c r="Y67" s="60">
        <v>1769017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240000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240000</v>
      </c>
      <c r="F69" s="220">
        <f t="shared" si="12"/>
        <v>0</v>
      </c>
      <c r="G69" s="220">
        <f t="shared" si="12"/>
        <v>251542</v>
      </c>
      <c r="H69" s="220">
        <f t="shared" si="12"/>
        <v>153354</v>
      </c>
      <c r="I69" s="220">
        <f t="shared" si="12"/>
        <v>189900</v>
      </c>
      <c r="J69" s="220">
        <f t="shared" si="12"/>
        <v>594796</v>
      </c>
      <c r="K69" s="220">
        <f t="shared" si="12"/>
        <v>371766</v>
      </c>
      <c r="L69" s="220">
        <f t="shared" si="12"/>
        <v>566331</v>
      </c>
      <c r="M69" s="220">
        <f t="shared" si="12"/>
        <v>236124</v>
      </c>
      <c r="N69" s="220">
        <f t="shared" si="12"/>
        <v>1174221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1769017</v>
      </c>
      <c r="X69" s="220">
        <f t="shared" si="12"/>
        <v>0</v>
      </c>
      <c r="Y69" s="220">
        <f t="shared" si="12"/>
        <v>1769017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29378533</v>
      </c>
      <c r="D5" s="357">
        <f t="shared" si="0"/>
        <v>0</v>
      </c>
      <c r="E5" s="356">
        <f t="shared" si="0"/>
        <v>39000000</v>
      </c>
      <c r="F5" s="358">
        <f t="shared" si="0"/>
        <v>39000000</v>
      </c>
      <c r="G5" s="358">
        <f t="shared" si="0"/>
        <v>2701136</v>
      </c>
      <c r="H5" s="356">
        <f t="shared" si="0"/>
        <v>1792795</v>
      </c>
      <c r="I5" s="356">
        <f t="shared" si="0"/>
        <v>1932307</v>
      </c>
      <c r="J5" s="358">
        <f t="shared" si="0"/>
        <v>6426238</v>
      </c>
      <c r="K5" s="358">
        <f t="shared" si="0"/>
        <v>8838135</v>
      </c>
      <c r="L5" s="356">
        <f t="shared" si="0"/>
        <v>4792162</v>
      </c>
      <c r="M5" s="356">
        <f t="shared" si="0"/>
        <v>2098882</v>
      </c>
      <c r="N5" s="358">
        <f t="shared" si="0"/>
        <v>15729179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22155417</v>
      </c>
      <c r="X5" s="356">
        <f t="shared" si="0"/>
        <v>19500000</v>
      </c>
      <c r="Y5" s="358">
        <f t="shared" si="0"/>
        <v>2655417</v>
      </c>
      <c r="Z5" s="359">
        <f>+IF(X5&lt;&gt;0,+(Y5/X5)*100,0)</f>
        <v>13.617523076923078</v>
      </c>
      <c r="AA5" s="360">
        <f>+AA6+AA8+AA11+AA13+AA15</f>
        <v>39000000</v>
      </c>
    </row>
    <row r="6" spans="1:27" ht="12.75">
      <c r="A6" s="361" t="s">
        <v>206</v>
      </c>
      <c r="B6" s="142"/>
      <c r="C6" s="60">
        <f>+C7</f>
        <v>7575767</v>
      </c>
      <c r="D6" s="340">
        <f aca="true" t="shared" si="1" ref="D6:AA6">+D7</f>
        <v>0</v>
      </c>
      <c r="E6" s="60">
        <f t="shared" si="1"/>
        <v>20700000</v>
      </c>
      <c r="F6" s="59">
        <f t="shared" si="1"/>
        <v>20700000</v>
      </c>
      <c r="G6" s="59">
        <f t="shared" si="1"/>
        <v>0</v>
      </c>
      <c r="H6" s="60">
        <f t="shared" si="1"/>
        <v>704866</v>
      </c>
      <c r="I6" s="60">
        <f t="shared" si="1"/>
        <v>1932307</v>
      </c>
      <c r="J6" s="59">
        <f t="shared" si="1"/>
        <v>2637173</v>
      </c>
      <c r="K6" s="59">
        <f t="shared" si="1"/>
        <v>2007188</v>
      </c>
      <c r="L6" s="60">
        <f t="shared" si="1"/>
        <v>2189219</v>
      </c>
      <c r="M6" s="60">
        <f t="shared" si="1"/>
        <v>2098882</v>
      </c>
      <c r="N6" s="59">
        <f t="shared" si="1"/>
        <v>6295289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8932462</v>
      </c>
      <c r="X6" s="60">
        <f t="shared" si="1"/>
        <v>10350000</v>
      </c>
      <c r="Y6" s="59">
        <f t="shared" si="1"/>
        <v>-1417538</v>
      </c>
      <c r="Z6" s="61">
        <f>+IF(X6&lt;&gt;0,+(Y6/X6)*100,0)</f>
        <v>-13.696019323671498</v>
      </c>
      <c r="AA6" s="62">
        <f t="shared" si="1"/>
        <v>20700000</v>
      </c>
    </row>
    <row r="7" spans="1:27" ht="12.75">
      <c r="A7" s="291" t="s">
        <v>230</v>
      </c>
      <c r="B7" s="142"/>
      <c r="C7" s="60">
        <v>7575767</v>
      </c>
      <c r="D7" s="340"/>
      <c r="E7" s="60">
        <v>20700000</v>
      </c>
      <c r="F7" s="59">
        <v>20700000</v>
      </c>
      <c r="G7" s="59"/>
      <c r="H7" s="60">
        <v>704866</v>
      </c>
      <c r="I7" s="60">
        <v>1932307</v>
      </c>
      <c r="J7" s="59">
        <v>2637173</v>
      </c>
      <c r="K7" s="59">
        <v>2007188</v>
      </c>
      <c r="L7" s="60">
        <v>2189219</v>
      </c>
      <c r="M7" s="60">
        <v>2098882</v>
      </c>
      <c r="N7" s="59">
        <v>6295289</v>
      </c>
      <c r="O7" s="59"/>
      <c r="P7" s="60"/>
      <c r="Q7" s="60"/>
      <c r="R7" s="59"/>
      <c r="S7" s="59"/>
      <c r="T7" s="60"/>
      <c r="U7" s="60"/>
      <c r="V7" s="59"/>
      <c r="W7" s="59">
        <v>8932462</v>
      </c>
      <c r="X7" s="60">
        <v>10350000</v>
      </c>
      <c r="Y7" s="59">
        <v>-1417538</v>
      </c>
      <c r="Z7" s="61">
        <v>-13.7</v>
      </c>
      <c r="AA7" s="62">
        <v>20700000</v>
      </c>
    </row>
    <row r="8" spans="1:27" ht="12.75">
      <c r="A8" s="361" t="s">
        <v>207</v>
      </c>
      <c r="B8" s="142"/>
      <c r="C8" s="60">
        <f aca="true" t="shared" si="2" ref="C8:Y8">SUM(C9:C10)</f>
        <v>21802766</v>
      </c>
      <c r="D8" s="340">
        <f t="shared" si="2"/>
        <v>0</v>
      </c>
      <c r="E8" s="60">
        <f t="shared" si="2"/>
        <v>18000000</v>
      </c>
      <c r="F8" s="59">
        <f t="shared" si="2"/>
        <v>18000000</v>
      </c>
      <c r="G8" s="59">
        <f t="shared" si="2"/>
        <v>2701136</v>
      </c>
      <c r="H8" s="60">
        <f t="shared" si="2"/>
        <v>1087929</v>
      </c>
      <c r="I8" s="60">
        <f t="shared" si="2"/>
        <v>0</v>
      </c>
      <c r="J8" s="59">
        <f t="shared" si="2"/>
        <v>3789065</v>
      </c>
      <c r="K8" s="59">
        <f t="shared" si="2"/>
        <v>6830947</v>
      </c>
      <c r="L8" s="60">
        <f t="shared" si="2"/>
        <v>2602943</v>
      </c>
      <c r="M8" s="60">
        <f t="shared" si="2"/>
        <v>0</v>
      </c>
      <c r="N8" s="59">
        <f t="shared" si="2"/>
        <v>9433890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13222955</v>
      </c>
      <c r="X8" s="60">
        <f t="shared" si="2"/>
        <v>9000000</v>
      </c>
      <c r="Y8" s="59">
        <f t="shared" si="2"/>
        <v>4222955</v>
      </c>
      <c r="Z8" s="61">
        <f>+IF(X8&lt;&gt;0,+(Y8/X8)*100,0)</f>
        <v>46.92172222222222</v>
      </c>
      <c r="AA8" s="62">
        <f>SUM(AA9:AA10)</f>
        <v>18000000</v>
      </c>
    </row>
    <row r="9" spans="1:27" ht="12.75">
      <c r="A9" s="291" t="s">
        <v>231</v>
      </c>
      <c r="B9" s="142"/>
      <c r="C9" s="60">
        <v>21802766</v>
      </c>
      <c r="D9" s="340"/>
      <c r="E9" s="60">
        <v>18000000</v>
      </c>
      <c r="F9" s="59">
        <v>18000000</v>
      </c>
      <c r="G9" s="59">
        <v>2701136</v>
      </c>
      <c r="H9" s="60">
        <v>1087929</v>
      </c>
      <c r="I9" s="60"/>
      <c r="J9" s="59">
        <v>3789065</v>
      </c>
      <c r="K9" s="59">
        <v>6830947</v>
      </c>
      <c r="L9" s="60">
        <v>2602943</v>
      </c>
      <c r="M9" s="60"/>
      <c r="N9" s="59">
        <v>9433890</v>
      </c>
      <c r="O9" s="59"/>
      <c r="P9" s="60"/>
      <c r="Q9" s="60"/>
      <c r="R9" s="59"/>
      <c r="S9" s="59"/>
      <c r="T9" s="60"/>
      <c r="U9" s="60"/>
      <c r="V9" s="59"/>
      <c r="W9" s="59">
        <v>13222955</v>
      </c>
      <c r="X9" s="60">
        <v>9000000</v>
      </c>
      <c r="Y9" s="59">
        <v>4222955</v>
      </c>
      <c r="Z9" s="61">
        <v>46.92</v>
      </c>
      <c r="AA9" s="62">
        <v>18000000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</v>
      </c>
      <c r="Y15" s="59">
        <f t="shared" si="5"/>
        <v>-150000</v>
      </c>
      <c r="Z15" s="61">
        <f>+IF(X15&lt;&gt;0,+(Y15/X15)*100,0)</f>
        <v>-100</v>
      </c>
      <c r="AA15" s="62">
        <f>SUM(AA16:AA20)</f>
        <v>300000</v>
      </c>
    </row>
    <row r="16" spans="1:27" ht="12.75">
      <c r="A16" s="291" t="s">
        <v>235</v>
      </c>
      <c r="B16" s="300"/>
      <c r="C16" s="60"/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</v>
      </c>
      <c r="Y16" s="59">
        <v>-150000</v>
      </c>
      <c r="Z16" s="61">
        <v>-100</v>
      </c>
      <c r="AA16" s="62">
        <v>300000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26848370</v>
      </c>
      <c r="D22" s="344">
        <f t="shared" si="6"/>
        <v>0</v>
      </c>
      <c r="E22" s="343">
        <f t="shared" si="6"/>
        <v>12599117</v>
      </c>
      <c r="F22" s="345">
        <f t="shared" si="6"/>
        <v>12599117</v>
      </c>
      <c r="G22" s="345">
        <f t="shared" si="6"/>
        <v>4159050</v>
      </c>
      <c r="H22" s="343">
        <f t="shared" si="6"/>
        <v>0</v>
      </c>
      <c r="I22" s="343">
        <f t="shared" si="6"/>
        <v>1006872</v>
      </c>
      <c r="J22" s="345">
        <f t="shared" si="6"/>
        <v>5165922</v>
      </c>
      <c r="K22" s="345">
        <f t="shared" si="6"/>
        <v>793753</v>
      </c>
      <c r="L22" s="343">
        <f t="shared" si="6"/>
        <v>545165</v>
      </c>
      <c r="M22" s="343">
        <f t="shared" si="6"/>
        <v>216948</v>
      </c>
      <c r="N22" s="345">
        <f t="shared" si="6"/>
        <v>1555866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6721788</v>
      </c>
      <c r="X22" s="343">
        <f t="shared" si="6"/>
        <v>6299559</v>
      </c>
      <c r="Y22" s="345">
        <f t="shared" si="6"/>
        <v>422229</v>
      </c>
      <c r="Z22" s="336">
        <f>+IF(X22&lt;&gt;0,+(Y22/X22)*100,0)</f>
        <v>6.702516795223285</v>
      </c>
      <c r="AA22" s="350">
        <f>SUM(AA23:AA32)</f>
        <v>12599117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4883124</v>
      </c>
      <c r="D24" s="340"/>
      <c r="E24" s="60"/>
      <c r="F24" s="59"/>
      <c r="G24" s="59">
        <v>53843</v>
      </c>
      <c r="H24" s="60"/>
      <c r="I24" s="60"/>
      <c r="J24" s="59">
        <v>53843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53843</v>
      </c>
      <c r="X24" s="60"/>
      <c r="Y24" s="59">
        <v>53843</v>
      </c>
      <c r="Z24" s="61"/>
      <c r="AA24" s="62"/>
    </row>
    <row r="25" spans="1:27" ht="12.75">
      <c r="A25" s="361" t="s">
        <v>240</v>
      </c>
      <c r="B25" s="142"/>
      <c r="C25" s="60">
        <v>21965246</v>
      </c>
      <c r="D25" s="340"/>
      <c r="E25" s="60">
        <v>12599117</v>
      </c>
      <c r="F25" s="59">
        <v>12599117</v>
      </c>
      <c r="G25" s="59">
        <v>4105207</v>
      </c>
      <c r="H25" s="60"/>
      <c r="I25" s="60">
        <v>1006872</v>
      </c>
      <c r="J25" s="59">
        <v>5112079</v>
      </c>
      <c r="K25" s="59">
        <v>793753</v>
      </c>
      <c r="L25" s="60">
        <v>545165</v>
      </c>
      <c r="M25" s="60">
        <v>216948</v>
      </c>
      <c r="N25" s="59">
        <v>1555866</v>
      </c>
      <c r="O25" s="59"/>
      <c r="P25" s="60"/>
      <c r="Q25" s="60"/>
      <c r="R25" s="59"/>
      <c r="S25" s="59"/>
      <c r="T25" s="60"/>
      <c r="U25" s="60"/>
      <c r="V25" s="59"/>
      <c r="W25" s="59">
        <v>6667945</v>
      </c>
      <c r="X25" s="60">
        <v>6299559</v>
      </c>
      <c r="Y25" s="59">
        <v>368386</v>
      </c>
      <c r="Z25" s="61">
        <v>5.85</v>
      </c>
      <c r="AA25" s="62">
        <v>12599117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4155803</v>
      </c>
      <c r="D40" s="344">
        <f t="shared" si="9"/>
        <v>0</v>
      </c>
      <c r="E40" s="343">
        <f t="shared" si="9"/>
        <v>1530000</v>
      </c>
      <c r="F40" s="345">
        <f t="shared" si="9"/>
        <v>1530000</v>
      </c>
      <c r="G40" s="345">
        <f t="shared" si="9"/>
        <v>1160</v>
      </c>
      <c r="H40" s="343">
        <f t="shared" si="9"/>
        <v>0</v>
      </c>
      <c r="I40" s="343">
        <f t="shared" si="9"/>
        <v>0</v>
      </c>
      <c r="J40" s="345">
        <f t="shared" si="9"/>
        <v>1160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1160</v>
      </c>
      <c r="X40" s="343">
        <f t="shared" si="9"/>
        <v>765000</v>
      </c>
      <c r="Y40" s="345">
        <f t="shared" si="9"/>
        <v>-763840</v>
      </c>
      <c r="Z40" s="336">
        <f>+IF(X40&lt;&gt;0,+(Y40/X40)*100,0)</f>
        <v>-99.8483660130719</v>
      </c>
      <c r="AA40" s="350">
        <f>SUM(AA41:AA49)</f>
        <v>1530000</v>
      </c>
    </row>
    <row r="41" spans="1:27" ht="12.75">
      <c r="A41" s="361" t="s">
        <v>249</v>
      </c>
      <c r="B41" s="142"/>
      <c r="C41" s="362"/>
      <c r="D41" s="363"/>
      <c r="E41" s="362">
        <v>880000</v>
      </c>
      <c r="F41" s="364">
        <v>880000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440000</v>
      </c>
      <c r="Y41" s="364">
        <v>-440000</v>
      </c>
      <c r="Z41" s="365">
        <v>-100</v>
      </c>
      <c r="AA41" s="366">
        <v>880000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3574427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384226</v>
      </c>
      <c r="D44" s="368"/>
      <c r="E44" s="54">
        <v>450000</v>
      </c>
      <c r="F44" s="53">
        <v>450000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225000</v>
      </c>
      <c r="Y44" s="53">
        <v>-225000</v>
      </c>
      <c r="Z44" s="94">
        <v>-100</v>
      </c>
      <c r="AA44" s="95">
        <v>450000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197150</v>
      </c>
      <c r="D49" s="368"/>
      <c r="E49" s="54">
        <v>200000</v>
      </c>
      <c r="F49" s="53">
        <v>200000</v>
      </c>
      <c r="G49" s="53">
        <v>1160</v>
      </c>
      <c r="H49" s="54"/>
      <c r="I49" s="54"/>
      <c r="J49" s="53">
        <v>1160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1160</v>
      </c>
      <c r="X49" s="54">
        <v>100000</v>
      </c>
      <c r="Y49" s="53">
        <v>-98840</v>
      </c>
      <c r="Z49" s="94">
        <v>-98.84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</v>
      </c>
      <c r="F57" s="345">
        <f t="shared" si="13"/>
        <v>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100000</v>
      </c>
      <c r="Y57" s="345">
        <f t="shared" si="13"/>
        <v>-100000</v>
      </c>
      <c r="Z57" s="336">
        <f>+IF(X57&lt;&gt;0,+(Y57/X57)*100,0)</f>
        <v>-100</v>
      </c>
      <c r="AA57" s="350">
        <f t="shared" si="13"/>
        <v>200000</v>
      </c>
    </row>
    <row r="58" spans="1:27" ht="12.75">
      <c r="A58" s="361" t="s">
        <v>218</v>
      </c>
      <c r="B58" s="136"/>
      <c r="C58" s="60"/>
      <c r="D58" s="340"/>
      <c r="E58" s="60">
        <v>200000</v>
      </c>
      <c r="F58" s="59">
        <v>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</v>
      </c>
      <c r="Y58" s="59">
        <v>-100000</v>
      </c>
      <c r="Z58" s="61">
        <v>-100</v>
      </c>
      <c r="AA58" s="62">
        <v>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60382706</v>
      </c>
      <c r="D60" s="346">
        <f t="shared" si="14"/>
        <v>0</v>
      </c>
      <c r="E60" s="219">
        <f t="shared" si="14"/>
        <v>53329117</v>
      </c>
      <c r="F60" s="264">
        <f t="shared" si="14"/>
        <v>53329117</v>
      </c>
      <c r="G60" s="264">
        <f t="shared" si="14"/>
        <v>6861346</v>
      </c>
      <c r="H60" s="219">
        <f t="shared" si="14"/>
        <v>1792795</v>
      </c>
      <c r="I60" s="219">
        <f t="shared" si="14"/>
        <v>2939179</v>
      </c>
      <c r="J60" s="264">
        <f t="shared" si="14"/>
        <v>11593320</v>
      </c>
      <c r="K60" s="264">
        <f t="shared" si="14"/>
        <v>9631888</v>
      </c>
      <c r="L60" s="219">
        <f t="shared" si="14"/>
        <v>5337327</v>
      </c>
      <c r="M60" s="219">
        <f t="shared" si="14"/>
        <v>2315830</v>
      </c>
      <c r="N60" s="264">
        <f t="shared" si="14"/>
        <v>17285045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28878365</v>
      </c>
      <c r="X60" s="219">
        <f t="shared" si="14"/>
        <v>26664559</v>
      </c>
      <c r="Y60" s="264">
        <f t="shared" si="14"/>
        <v>2213806</v>
      </c>
      <c r="Z60" s="337">
        <f>+IF(X60&lt;&gt;0,+(Y60/X60)*100,0)</f>
        <v>8.30242870320863</v>
      </c>
      <c r="AA60" s="232">
        <f>+AA57+AA54+AA51+AA40+AA37+AA34+AA22+AA5</f>
        <v>53329117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2019-02-01T06:24:24Z</dcterms:created>
  <dcterms:modified xsi:type="dcterms:W3CDTF">2019-02-01T06:24:28Z</dcterms:modified>
  <cp:category/>
  <cp:version/>
  <cp:contentType/>
  <cp:contentStatus/>
</cp:coreProperties>
</file>