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<sst xmlns="http://schemas.openxmlformats.org/spreadsheetml/2006/main" count="859" uniqueCount="304">
  <si>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Jozini(KZN272)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</si>
  <si>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</si>
  <si>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</si>
  <si>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</si>
  <si>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</si>
  <si>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</si>
  <si>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</si>
  <si>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</si>
  <si>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</si>
  <si>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</si>
  <si>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</si>
  <si>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</si>
  <si>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</si>
  <si>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</si>
  <si>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</si>
  <si>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</si>
  <si>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</si>
  <si>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</si>
  <si>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</si>
  <si>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</si>
  <si>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</si>
  <si>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</si>
  <si>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</si>
  <si>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</si>
  <si>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</si>
  <si>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</si>
  <si>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</si>
  <si>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</si>
  <si>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</si>
  <si>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</si>
  <si>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</si>
  <si>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</si>
  <si>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</si>
  <si>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</si>
  <si>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</si>
  <si>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</si>
  <si>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</si>
  <si>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</si>
  <si>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</si>
  <si>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</si>
  <si>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</si>
  <si>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</si>
  <si>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</si>
  <si>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</si>
  <si>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</si>
  <si>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</si>
  <si>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</si>
  <si>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</si>
  <si>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</si>
  <si>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</si>
  <si>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</si>
  <si>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</si>
  <si>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</si>
  <si>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</si>
  <si>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</si>
  <si>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</si>
  <si>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</si>
  <si>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</si>
  <si>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</si>
  <si>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</si>
  <si>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</si>
  <si>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</si>
  <si>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</si>
  <si>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</si>
  <si>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</si>
  <si>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</si>
  <si>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</si>
  <si>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</si>
  <si>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</si>
  <si>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</si>
  <si>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</si>
  <si>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</si>
  <si>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</si>
  <si>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</si>
  <si>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</si>
  <si>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</si>
  <si>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</si>
  <si>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</si>
  <si>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</si>
  <si>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</si>
  <si>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</si>
  <si>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</si>
  <si>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</si>
  <si>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</si>
  <si>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</si>
  <si>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</si>
  <si>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</si>
  <si>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</si>
  <si>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</si>
  <si>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</si>
  <si>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</si>
  <si>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</si>
  <si>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</si>
  <si>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</si>
  <si>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</si>
  <si>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</si>
  <si>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</si>
  <si>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</si>
  <si>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</si>
  <si>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</si>
  <si>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</si>
  <si>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</si>
  <si>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</si>
  <si>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</si>
  <si>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</si>
  <si>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</si>
  <si>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</si>
  <si>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</si>
  <si>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</si>
  <si>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</si>
  <si>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</si>
  <si>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</si>
  <si>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</si>
  <si>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</si>
  <si>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</si>
  <si>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</si>
  <si>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</si>
  <si>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</si>
  <si>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</si>
  <si>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</si>
  <si>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</si>
  <si>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</si>
  <si>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</si>
  <si>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</si>
  <si>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</si>
  <si>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</si>
  <si>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</si>
  <si>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</si>
  <si>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</si>
  <si>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Jozini(KZN272)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</si>
  <si>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</si>
  <si>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</si>
  <si>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</si>
  <si>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</si>
  <si>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</si>
  <si>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</si>
  <si>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</si>
  <si>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</si>
  <si>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</si>
  <si>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</si>
  <si>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Jozini(KZN272)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</si>
  <si>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</si>
  <si>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</si>
  <si>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</si>
  <si>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</si>
  <si>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</si>
  <si>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</si>
  <si>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</si>
  <si>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</si>
  <si>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</si>
  <si>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</si>
  <si>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</si>
  <si>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</si>
  <si>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</si>
  <si>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</si>
  <si>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</si>
  <si>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</si>
  <si>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</si>
  <si>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</si>
  <si>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</si>
  <si>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</si>
  <si>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</si>
  <si>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</si>
  <si>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</si>
  <si>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</si>
  <si>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</si>
  <si>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</si>
  <si>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</si>
  <si>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</si>
  <si>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</si>
  <si>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</si>
  <si>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</si>
  <si>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</si>
  <si>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</si>
  <si>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</si>
  <si>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</si>
  <si>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</si>
  <si>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</si>
  <si>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</si>
  <si>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</si>
  <si>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</si>
  <si>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</si>
  <si>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</si>
  <si>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</si>
  <si>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</si>
  <si>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</si>
  <si>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</si>
  <si>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</si>
  <si>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</si>
  <si>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</si>
  <si>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</si>
  <si>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</si>
  <si>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</si>
  <si>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</si>
  <si>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</si>
  <si>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</si>
  <si>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</si>
  <si>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</si>
  <si>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</si>
  <si>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</si>
  <si>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</si>
  <si>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</si>
  <si>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Jozini(KZN272)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</si>
  <si>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</si>
  <si>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</si>
  <si>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</si>
  <si>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</si>
  <si>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</si>
  <si>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</si>
  <si>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</si>
  <si>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</si>
  <si>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</si>
  <si>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</si>
  <si>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</si>
  <si>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</si>
  <si>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</si>
  <si>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</si>
  <si>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</si>
  <si>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</si>
  <si>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</si>
  <si>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</si>
  <si>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</si>
  <si>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</si>
  <si>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</si>
  <si>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</si>
  <si>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</si>
  <si>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</si>
  <si>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</si>
  <si>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Jozini(KZN272)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</si>
  <si>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</si>
  <si>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</si>
  <si>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</si>
  <si>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</si>
  <si>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</si>
  <si>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</si>
  <si>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</si>
  <si>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</si>
  <si>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</si>
  <si>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</si>
  <si>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</si>
  <si>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</si>
  <si>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</si>
  <si>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</si>
  <si>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</si>
  <si>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</si>
  <si>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</si>
  <si>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</si>
  <si>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</si>
  <si>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</si>
  <si>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</si>
  <si>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</si>
  <si>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</si>
  <si>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</si>
  <si>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</si>
  <si>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</si>
  <si>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</si>
  <si>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</si>
  <si>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</si>
  <si>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</si>
  <si>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</si>
  <si>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</si>
  <si>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</si>
  <si>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</si>
  <si>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</si>
  <si>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Jozini(KZN272)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</si>
  <si>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</si>
  <si>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</si>
  <si>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Jozini(KZN272)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</si>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</sst>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27715944</v>
      </c>
      <c r="C5" s="19">
        <v>0</v>
      </c>
      <c r="D5" s="59">
        <v>29878402</v>
      </c>
      <c r="E5" s="60">
        <v>29878402</v>
      </c>
      <c r="F5" s="60">
        <v>15821798</v>
      </c>
      <c r="G5" s="60">
        <v>995760</v>
      </c>
      <c r="H5" s="60">
        <v>1136925</v>
      </c>
      <c r="I5" s="60">
        <v>17954483</v>
      </c>
      <c r="J5" s="60">
        <v>1136925</v>
      </c>
      <c r="K5" s="60">
        <v>1136925</v>
      </c>
      <c r="L5" s="60">
        <v>1136925</v>
      </c>
      <c r="M5" s="60">
        <v>3410775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21365258</v>
      </c>
      <c r="W5" s="60">
        <v>21729746</v>
      </c>
      <c r="X5" s="60">
        <v>-364488</v>
      </c>
      <c r="Y5" s="61">
        <v>-1.68</v>
      </c>
      <c r="Z5" s="62">
        <v>29878402</v>
      </c>
    </row>
    <row r="6" spans="1:26" ht="12.75">
      <c r="A6" s="58" t="s">
        <v>32</v>
      </c>
      <c r="B6" s="19">
        <v>3615080</v>
      </c>
      <c r="C6" s="19">
        <v>0</v>
      </c>
      <c r="D6" s="59">
        <v>4431430</v>
      </c>
      <c r="E6" s="60">
        <v>4431430</v>
      </c>
      <c r="F6" s="60">
        <v>340967</v>
      </c>
      <c r="G6" s="60">
        <v>304118</v>
      </c>
      <c r="H6" s="60">
        <v>304118</v>
      </c>
      <c r="I6" s="60">
        <v>949203</v>
      </c>
      <c r="J6" s="60">
        <v>304118</v>
      </c>
      <c r="K6" s="60">
        <v>304118</v>
      </c>
      <c r="L6" s="60">
        <v>304118</v>
      </c>
      <c r="M6" s="60">
        <v>912354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1861557</v>
      </c>
      <c r="W6" s="60">
        <v>2195862</v>
      </c>
      <c r="X6" s="60">
        <v>-334305</v>
      </c>
      <c r="Y6" s="61">
        <v>-15.22</v>
      </c>
      <c r="Z6" s="62">
        <v>4431430</v>
      </c>
    </row>
    <row r="7" spans="1:26" ht="12.75">
      <c r="A7" s="58" t="s">
        <v>33</v>
      </c>
      <c r="B7" s="19">
        <v>0</v>
      </c>
      <c r="C7" s="19">
        <v>0</v>
      </c>
      <c r="D7" s="59">
        <v>4052697</v>
      </c>
      <c r="E7" s="60">
        <v>4052697</v>
      </c>
      <c r="F7" s="60">
        <v>31224</v>
      </c>
      <c r="G7" s="60">
        <v>0</v>
      </c>
      <c r="H7" s="60">
        <v>0</v>
      </c>
      <c r="I7" s="60">
        <v>31224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31224</v>
      </c>
      <c r="W7" s="60">
        <v>2026350</v>
      </c>
      <c r="X7" s="60">
        <v>-1995126</v>
      </c>
      <c r="Y7" s="61">
        <v>-98.46</v>
      </c>
      <c r="Z7" s="62">
        <v>4052697</v>
      </c>
    </row>
    <row r="8" spans="1:26" ht="12.75">
      <c r="A8" s="58" t="s">
        <v>34</v>
      </c>
      <c r="B8" s="19">
        <v>150131492</v>
      </c>
      <c r="C8" s="19">
        <v>0</v>
      </c>
      <c r="D8" s="59">
        <v>171773000</v>
      </c>
      <c r="E8" s="60">
        <v>171773000</v>
      </c>
      <c r="F8" s="60">
        <v>67744176</v>
      </c>
      <c r="G8" s="60">
        <v>1026335</v>
      </c>
      <c r="H8" s="60">
        <v>1050113</v>
      </c>
      <c r="I8" s="60">
        <v>69820624</v>
      </c>
      <c r="J8" s="60">
        <v>0</v>
      </c>
      <c r="K8" s="60">
        <v>1109530</v>
      </c>
      <c r="L8" s="60">
        <v>55748782</v>
      </c>
      <c r="M8" s="60">
        <v>56858312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126678936</v>
      </c>
      <c r="W8" s="60">
        <v>114515334</v>
      </c>
      <c r="X8" s="60">
        <v>12163602</v>
      </c>
      <c r="Y8" s="61">
        <v>10.62</v>
      </c>
      <c r="Z8" s="62">
        <v>171773000</v>
      </c>
    </row>
    <row r="9" spans="1:26" ht="12.75">
      <c r="A9" s="58" t="s">
        <v>35</v>
      </c>
      <c r="B9" s="19">
        <v>28196651</v>
      </c>
      <c r="C9" s="19">
        <v>0</v>
      </c>
      <c r="D9" s="59">
        <v>14182391</v>
      </c>
      <c r="E9" s="60">
        <v>14182391</v>
      </c>
      <c r="F9" s="60">
        <v>1403973</v>
      </c>
      <c r="G9" s="60">
        <v>2508588</v>
      </c>
      <c r="H9" s="60">
        <v>2409458</v>
      </c>
      <c r="I9" s="60">
        <v>6322019</v>
      </c>
      <c r="J9" s="60">
        <v>2407990</v>
      </c>
      <c r="K9" s="60">
        <v>2395874</v>
      </c>
      <c r="L9" s="60">
        <v>2301808</v>
      </c>
      <c r="M9" s="60">
        <v>7105672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13427691</v>
      </c>
      <c r="W9" s="60">
        <v>7013826</v>
      </c>
      <c r="X9" s="60">
        <v>6413865</v>
      </c>
      <c r="Y9" s="61">
        <v>91.45</v>
      </c>
      <c r="Z9" s="62">
        <v>14182391</v>
      </c>
    </row>
    <row r="10" spans="1:26" ht="22.5">
      <c r="A10" s="63" t="s">
        <v>279</v>
      </c>
      <c r="B10" s="64">
        <f>SUM(B5:B9)</f>
        <v>209659167</v>
      </c>
      <c r="C10" s="64">
        <f>SUM(C5:C9)</f>
        <v>0</v>
      </c>
      <c r="D10" s="65">
        <f aca="true" t="shared" si="0" ref="D10:Z10">SUM(D5:D9)</f>
        <v>224317920</v>
      </c>
      <c r="E10" s="66">
        <f t="shared" si="0"/>
        <v>224317920</v>
      </c>
      <c r="F10" s="66">
        <f t="shared" si="0"/>
        <v>85342138</v>
      </c>
      <c r="G10" s="66">
        <f t="shared" si="0"/>
        <v>4834801</v>
      </c>
      <c r="H10" s="66">
        <f t="shared" si="0"/>
        <v>4900614</v>
      </c>
      <c r="I10" s="66">
        <f t="shared" si="0"/>
        <v>95077553</v>
      </c>
      <c r="J10" s="66">
        <f t="shared" si="0"/>
        <v>3849033</v>
      </c>
      <c r="K10" s="66">
        <f t="shared" si="0"/>
        <v>4946447</v>
      </c>
      <c r="L10" s="66">
        <f t="shared" si="0"/>
        <v>59491633</v>
      </c>
      <c r="M10" s="66">
        <f t="shared" si="0"/>
        <v>68287113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163364666</v>
      </c>
      <c r="W10" s="66">
        <f t="shared" si="0"/>
        <v>147481118</v>
      </c>
      <c r="X10" s="66">
        <f t="shared" si="0"/>
        <v>15883548</v>
      </c>
      <c r="Y10" s="67">
        <f>+IF(W10&lt;&gt;0,(X10/W10)*100,0)</f>
        <v>10.769885810060105</v>
      </c>
      <c r="Z10" s="68">
        <f t="shared" si="0"/>
        <v>224317920</v>
      </c>
    </row>
    <row r="11" spans="1:26" ht="12.75">
      <c r="A11" s="58" t="s">
        <v>37</v>
      </c>
      <c r="B11" s="19">
        <v>76790073</v>
      </c>
      <c r="C11" s="19">
        <v>0</v>
      </c>
      <c r="D11" s="59">
        <v>77367475</v>
      </c>
      <c r="E11" s="60">
        <v>77367475</v>
      </c>
      <c r="F11" s="60">
        <v>5085383</v>
      </c>
      <c r="G11" s="60">
        <v>6936253</v>
      </c>
      <c r="H11" s="60">
        <v>6214410</v>
      </c>
      <c r="I11" s="60">
        <v>18236046</v>
      </c>
      <c r="J11" s="60">
        <v>6370288</v>
      </c>
      <c r="K11" s="60">
        <v>6675141</v>
      </c>
      <c r="L11" s="60">
        <v>7148404</v>
      </c>
      <c r="M11" s="60">
        <v>20193833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38429879</v>
      </c>
      <c r="W11" s="60">
        <v>31423524</v>
      </c>
      <c r="X11" s="60">
        <v>7006355</v>
      </c>
      <c r="Y11" s="61">
        <v>22.3</v>
      </c>
      <c r="Z11" s="62">
        <v>77367475</v>
      </c>
    </row>
    <row r="12" spans="1:26" ht="12.75">
      <c r="A12" s="58" t="s">
        <v>38</v>
      </c>
      <c r="B12" s="19">
        <v>14291277</v>
      </c>
      <c r="C12" s="19">
        <v>0</v>
      </c>
      <c r="D12" s="59">
        <v>13085980</v>
      </c>
      <c r="E12" s="60">
        <v>13085980</v>
      </c>
      <c r="F12" s="60">
        <v>1568483</v>
      </c>
      <c r="G12" s="60">
        <v>1114888</v>
      </c>
      <c r="H12" s="60">
        <v>1114888</v>
      </c>
      <c r="I12" s="60">
        <v>3798259</v>
      </c>
      <c r="J12" s="60">
        <v>1114888</v>
      </c>
      <c r="K12" s="60">
        <v>1114888</v>
      </c>
      <c r="L12" s="60">
        <v>1114888</v>
      </c>
      <c r="M12" s="60">
        <v>3344664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7142923</v>
      </c>
      <c r="W12" s="60">
        <v>6542988</v>
      </c>
      <c r="X12" s="60">
        <v>599935</v>
      </c>
      <c r="Y12" s="61">
        <v>9.17</v>
      </c>
      <c r="Z12" s="62">
        <v>13085980</v>
      </c>
    </row>
    <row r="13" spans="1:26" ht="12.75">
      <c r="A13" s="58" t="s">
        <v>280</v>
      </c>
      <c r="B13" s="19">
        <v>47600240</v>
      </c>
      <c r="C13" s="19">
        <v>0</v>
      </c>
      <c r="D13" s="59">
        <v>20197562</v>
      </c>
      <c r="E13" s="60">
        <v>20197562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20197562</v>
      </c>
    </row>
    <row r="14" spans="1:26" ht="12.75">
      <c r="A14" s="58" t="s">
        <v>40</v>
      </c>
      <c r="B14" s="19">
        <v>0</v>
      </c>
      <c r="C14" s="19">
        <v>0</v>
      </c>
      <c r="D14" s="59">
        <v>14759</v>
      </c>
      <c r="E14" s="60">
        <v>14759</v>
      </c>
      <c r="F14" s="60">
        <v>8168</v>
      </c>
      <c r="G14" s="60">
        <v>8980</v>
      </c>
      <c r="H14" s="60">
        <v>10569</v>
      </c>
      <c r="I14" s="60">
        <v>27717</v>
      </c>
      <c r="J14" s="60">
        <v>9975</v>
      </c>
      <c r="K14" s="60">
        <v>13576</v>
      </c>
      <c r="L14" s="60">
        <v>15318</v>
      </c>
      <c r="M14" s="60">
        <v>38869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66586</v>
      </c>
      <c r="W14" s="60">
        <v>7380</v>
      </c>
      <c r="X14" s="60">
        <v>59206</v>
      </c>
      <c r="Y14" s="61">
        <v>802.25</v>
      </c>
      <c r="Z14" s="62">
        <v>14759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16556710</v>
      </c>
      <c r="C16" s="19">
        <v>0</v>
      </c>
      <c r="D16" s="59">
        <v>20099740</v>
      </c>
      <c r="E16" s="60">
        <v>20099740</v>
      </c>
      <c r="F16" s="60">
        <v>105600</v>
      </c>
      <c r="G16" s="60">
        <v>2000904</v>
      </c>
      <c r="H16" s="60">
        <v>1294100</v>
      </c>
      <c r="I16" s="60">
        <v>3400604</v>
      </c>
      <c r="J16" s="60">
        <v>2171411</v>
      </c>
      <c r="K16" s="60">
        <v>1218319</v>
      </c>
      <c r="L16" s="60">
        <v>2899280</v>
      </c>
      <c r="M16" s="60">
        <v>6289010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9689614</v>
      </c>
      <c r="W16" s="60">
        <v>10471974</v>
      </c>
      <c r="X16" s="60">
        <v>-782360</v>
      </c>
      <c r="Y16" s="61">
        <v>-7.47</v>
      </c>
      <c r="Z16" s="62">
        <v>20099740</v>
      </c>
    </row>
    <row r="17" spans="1:26" ht="12.75">
      <c r="A17" s="58" t="s">
        <v>43</v>
      </c>
      <c r="B17" s="19">
        <v>91443754</v>
      </c>
      <c r="C17" s="19">
        <v>0</v>
      </c>
      <c r="D17" s="59">
        <v>103007214</v>
      </c>
      <c r="E17" s="60">
        <v>103007214</v>
      </c>
      <c r="F17" s="60">
        <v>3411988</v>
      </c>
      <c r="G17" s="60">
        <v>6688787</v>
      </c>
      <c r="H17" s="60">
        <v>7362116</v>
      </c>
      <c r="I17" s="60">
        <v>17462891</v>
      </c>
      <c r="J17" s="60">
        <v>4209162</v>
      </c>
      <c r="K17" s="60">
        <v>7631782</v>
      </c>
      <c r="L17" s="60">
        <v>6745135</v>
      </c>
      <c r="M17" s="60">
        <v>18586079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36048970</v>
      </c>
      <c r="W17" s="60">
        <v>49037694</v>
      </c>
      <c r="X17" s="60">
        <v>-12988724</v>
      </c>
      <c r="Y17" s="61">
        <v>-26.49</v>
      </c>
      <c r="Z17" s="62">
        <v>103007214</v>
      </c>
    </row>
    <row r="18" spans="1:26" ht="12.75">
      <c r="A18" s="70" t="s">
        <v>44</v>
      </c>
      <c r="B18" s="71">
        <f>SUM(B11:B17)</f>
        <v>246682054</v>
      </c>
      <c r="C18" s="71">
        <f>SUM(C11:C17)</f>
        <v>0</v>
      </c>
      <c r="D18" s="72">
        <f aca="true" t="shared" si="1" ref="D18:Z18">SUM(D11:D17)</f>
        <v>233772730</v>
      </c>
      <c r="E18" s="73">
        <f t="shared" si="1"/>
        <v>233772730</v>
      </c>
      <c r="F18" s="73">
        <f t="shared" si="1"/>
        <v>10179622</v>
      </c>
      <c r="G18" s="73">
        <f t="shared" si="1"/>
        <v>16749812</v>
      </c>
      <c r="H18" s="73">
        <f t="shared" si="1"/>
        <v>15996083</v>
      </c>
      <c r="I18" s="73">
        <f t="shared" si="1"/>
        <v>42925517</v>
      </c>
      <c r="J18" s="73">
        <f t="shared" si="1"/>
        <v>13875724</v>
      </c>
      <c r="K18" s="73">
        <f t="shared" si="1"/>
        <v>16653706</v>
      </c>
      <c r="L18" s="73">
        <f t="shared" si="1"/>
        <v>17923025</v>
      </c>
      <c r="M18" s="73">
        <f t="shared" si="1"/>
        <v>48452455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91377972</v>
      </c>
      <c r="W18" s="73">
        <f t="shared" si="1"/>
        <v>97483560</v>
      </c>
      <c r="X18" s="73">
        <f t="shared" si="1"/>
        <v>-6105588</v>
      </c>
      <c r="Y18" s="67">
        <f>+IF(W18&lt;&gt;0,(X18/W18)*100,0)</f>
        <v>-6.26319760993546</v>
      </c>
      <c r="Z18" s="74">
        <f t="shared" si="1"/>
        <v>233772730</v>
      </c>
    </row>
    <row r="19" spans="1:26" ht="12.75">
      <c r="A19" s="70" t="s">
        <v>45</v>
      </c>
      <c r="B19" s="75">
        <f>+B10-B18</f>
        <v>-37022887</v>
      </c>
      <c r="C19" s="75">
        <f>+C10-C18</f>
        <v>0</v>
      </c>
      <c r="D19" s="76">
        <f aca="true" t="shared" si="2" ref="D19:Z19">+D10-D18</f>
        <v>-9454810</v>
      </c>
      <c r="E19" s="77">
        <f t="shared" si="2"/>
        <v>-9454810</v>
      </c>
      <c r="F19" s="77">
        <f t="shared" si="2"/>
        <v>75162516</v>
      </c>
      <c r="G19" s="77">
        <f t="shared" si="2"/>
        <v>-11915011</v>
      </c>
      <c r="H19" s="77">
        <f t="shared" si="2"/>
        <v>-11095469</v>
      </c>
      <c r="I19" s="77">
        <f t="shared" si="2"/>
        <v>52152036</v>
      </c>
      <c r="J19" s="77">
        <f t="shared" si="2"/>
        <v>-10026691</v>
      </c>
      <c r="K19" s="77">
        <f t="shared" si="2"/>
        <v>-11707259</v>
      </c>
      <c r="L19" s="77">
        <f t="shared" si="2"/>
        <v>41568608</v>
      </c>
      <c r="M19" s="77">
        <f t="shared" si="2"/>
        <v>19834658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71986694</v>
      </c>
      <c r="W19" s="77">
        <f>IF(E10=E18,0,W10-W18)</f>
        <v>49997558</v>
      </c>
      <c r="X19" s="77">
        <f t="shared" si="2"/>
        <v>21989136</v>
      </c>
      <c r="Y19" s="78">
        <f>+IF(W19&lt;&gt;0,(X19/W19)*100,0)</f>
        <v>43.980420003712986</v>
      </c>
      <c r="Z19" s="79">
        <f t="shared" si="2"/>
        <v>-9454810</v>
      </c>
    </row>
    <row r="20" spans="1:26" ht="12.75">
      <c r="A20" s="58" t="s">
        <v>46</v>
      </c>
      <c r="B20" s="19">
        <v>38003000</v>
      </c>
      <c r="C20" s="19">
        <v>0</v>
      </c>
      <c r="D20" s="59">
        <v>36687000</v>
      </c>
      <c r="E20" s="60">
        <v>36687000</v>
      </c>
      <c r="F20" s="60">
        <v>8339958</v>
      </c>
      <c r="G20" s="60">
        <v>1816043</v>
      </c>
      <c r="H20" s="60">
        <v>852308</v>
      </c>
      <c r="I20" s="60">
        <v>11008309</v>
      </c>
      <c r="J20" s="60">
        <v>0</v>
      </c>
      <c r="K20" s="60">
        <v>97750</v>
      </c>
      <c r="L20" s="60">
        <v>7102322</v>
      </c>
      <c r="M20" s="60">
        <v>7200072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18208381</v>
      </c>
      <c r="W20" s="60">
        <v>25843500</v>
      </c>
      <c r="X20" s="60">
        <v>-7635119</v>
      </c>
      <c r="Y20" s="61">
        <v>-29.54</v>
      </c>
      <c r="Z20" s="62">
        <v>36687000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980113</v>
      </c>
      <c r="C22" s="86">
        <f>SUM(C19:C21)</f>
        <v>0</v>
      </c>
      <c r="D22" s="87">
        <f aca="true" t="shared" si="3" ref="D22:Z22">SUM(D19:D21)</f>
        <v>27232190</v>
      </c>
      <c r="E22" s="88">
        <f t="shared" si="3"/>
        <v>27232190</v>
      </c>
      <c r="F22" s="88">
        <f t="shared" si="3"/>
        <v>83502474</v>
      </c>
      <c r="G22" s="88">
        <f t="shared" si="3"/>
        <v>-10098968</v>
      </c>
      <c r="H22" s="88">
        <f t="shared" si="3"/>
        <v>-10243161</v>
      </c>
      <c r="I22" s="88">
        <f t="shared" si="3"/>
        <v>63160345</v>
      </c>
      <c r="J22" s="88">
        <f t="shared" si="3"/>
        <v>-10026691</v>
      </c>
      <c r="K22" s="88">
        <f t="shared" si="3"/>
        <v>-11609509</v>
      </c>
      <c r="L22" s="88">
        <f t="shared" si="3"/>
        <v>48670930</v>
      </c>
      <c r="M22" s="88">
        <f t="shared" si="3"/>
        <v>27034730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90195075</v>
      </c>
      <c r="W22" s="88">
        <f t="shared" si="3"/>
        <v>75841058</v>
      </c>
      <c r="X22" s="88">
        <f t="shared" si="3"/>
        <v>14354017</v>
      </c>
      <c r="Y22" s="89">
        <f>+IF(W22&lt;&gt;0,(X22/W22)*100,0)</f>
        <v>18.926446147415295</v>
      </c>
      <c r="Z22" s="90">
        <f t="shared" si="3"/>
        <v>27232190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980113</v>
      </c>
      <c r="C24" s="75">
        <f>SUM(C22:C23)</f>
        <v>0</v>
      </c>
      <c r="D24" s="76">
        <f aca="true" t="shared" si="4" ref="D24:Z24">SUM(D22:D23)</f>
        <v>27232190</v>
      </c>
      <c r="E24" s="77">
        <f t="shared" si="4"/>
        <v>27232190</v>
      </c>
      <c r="F24" s="77">
        <f t="shared" si="4"/>
        <v>83502474</v>
      </c>
      <c r="G24" s="77">
        <f t="shared" si="4"/>
        <v>-10098968</v>
      </c>
      <c r="H24" s="77">
        <f t="shared" si="4"/>
        <v>-10243161</v>
      </c>
      <c r="I24" s="77">
        <f t="shared" si="4"/>
        <v>63160345</v>
      </c>
      <c r="J24" s="77">
        <f t="shared" si="4"/>
        <v>-10026691</v>
      </c>
      <c r="K24" s="77">
        <f t="shared" si="4"/>
        <v>-11609509</v>
      </c>
      <c r="L24" s="77">
        <f t="shared" si="4"/>
        <v>48670930</v>
      </c>
      <c r="M24" s="77">
        <f t="shared" si="4"/>
        <v>27034730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90195075</v>
      </c>
      <c r="W24" s="77">
        <f t="shared" si="4"/>
        <v>75841058</v>
      </c>
      <c r="X24" s="77">
        <f t="shared" si="4"/>
        <v>14354017</v>
      </c>
      <c r="Y24" s="78">
        <f>+IF(W24&lt;&gt;0,(X24/W24)*100,0)</f>
        <v>18.926446147415295</v>
      </c>
      <c r="Z24" s="79">
        <f t="shared" si="4"/>
        <v>27232190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58308722</v>
      </c>
      <c r="C27" s="22">
        <v>0</v>
      </c>
      <c r="D27" s="99">
        <v>48306018</v>
      </c>
      <c r="E27" s="100">
        <v>48306018</v>
      </c>
      <c r="F27" s="100">
        <v>11523205</v>
      </c>
      <c r="G27" s="100">
        <v>1816043</v>
      </c>
      <c r="H27" s="100">
        <v>852308</v>
      </c>
      <c r="I27" s="100">
        <v>14191556</v>
      </c>
      <c r="J27" s="100">
        <v>85000</v>
      </c>
      <c r="K27" s="100">
        <v>150000</v>
      </c>
      <c r="L27" s="100">
        <v>1779942</v>
      </c>
      <c r="M27" s="100">
        <v>2014942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16206498</v>
      </c>
      <c r="W27" s="100">
        <v>24153009</v>
      </c>
      <c r="X27" s="100">
        <v>-7946511</v>
      </c>
      <c r="Y27" s="101">
        <v>-32.9</v>
      </c>
      <c r="Z27" s="102">
        <v>48306018</v>
      </c>
    </row>
    <row r="28" spans="1:26" ht="12.75">
      <c r="A28" s="103" t="s">
        <v>46</v>
      </c>
      <c r="B28" s="19">
        <v>38003000</v>
      </c>
      <c r="C28" s="19">
        <v>0</v>
      </c>
      <c r="D28" s="59">
        <v>36687000</v>
      </c>
      <c r="E28" s="60">
        <v>36687000</v>
      </c>
      <c r="F28" s="60">
        <v>11523205</v>
      </c>
      <c r="G28" s="60">
        <v>1816043</v>
      </c>
      <c r="H28" s="60">
        <v>852308</v>
      </c>
      <c r="I28" s="60">
        <v>14191556</v>
      </c>
      <c r="J28" s="60">
        <v>85000</v>
      </c>
      <c r="K28" s="60">
        <v>150000</v>
      </c>
      <c r="L28" s="60">
        <v>1776312</v>
      </c>
      <c r="M28" s="60">
        <v>2011312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16202868</v>
      </c>
      <c r="W28" s="60">
        <v>18343500</v>
      </c>
      <c r="X28" s="60">
        <v>-2140632</v>
      </c>
      <c r="Y28" s="61">
        <v>-11.67</v>
      </c>
      <c r="Z28" s="62">
        <v>36687000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20305722</v>
      </c>
      <c r="C31" s="19">
        <v>0</v>
      </c>
      <c r="D31" s="59">
        <v>11619018</v>
      </c>
      <c r="E31" s="60">
        <v>11619018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3630</v>
      </c>
      <c r="M31" s="60">
        <v>3630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3630</v>
      </c>
      <c r="W31" s="60">
        <v>5809509</v>
      </c>
      <c r="X31" s="60">
        <v>-5805879</v>
      </c>
      <c r="Y31" s="61">
        <v>-99.94</v>
      </c>
      <c r="Z31" s="62">
        <v>11619018</v>
      </c>
    </row>
    <row r="32" spans="1:26" ht="12.75">
      <c r="A32" s="70" t="s">
        <v>54</v>
      </c>
      <c r="B32" s="22">
        <f>SUM(B28:B31)</f>
        <v>58308722</v>
      </c>
      <c r="C32" s="22">
        <f>SUM(C28:C31)</f>
        <v>0</v>
      </c>
      <c r="D32" s="99">
        <f aca="true" t="shared" si="5" ref="D32:Z32">SUM(D28:D31)</f>
        <v>48306018</v>
      </c>
      <c r="E32" s="100">
        <f t="shared" si="5"/>
        <v>48306018</v>
      </c>
      <c r="F32" s="100">
        <f t="shared" si="5"/>
        <v>11523205</v>
      </c>
      <c r="G32" s="100">
        <f t="shared" si="5"/>
        <v>1816043</v>
      </c>
      <c r="H32" s="100">
        <f t="shared" si="5"/>
        <v>852308</v>
      </c>
      <c r="I32" s="100">
        <f t="shared" si="5"/>
        <v>14191556</v>
      </c>
      <c r="J32" s="100">
        <f t="shared" si="5"/>
        <v>85000</v>
      </c>
      <c r="K32" s="100">
        <f t="shared" si="5"/>
        <v>150000</v>
      </c>
      <c r="L32" s="100">
        <f t="shared" si="5"/>
        <v>1779942</v>
      </c>
      <c r="M32" s="100">
        <f t="shared" si="5"/>
        <v>2014942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16206498</v>
      </c>
      <c r="W32" s="100">
        <f t="shared" si="5"/>
        <v>24153009</v>
      </c>
      <c r="X32" s="100">
        <f t="shared" si="5"/>
        <v>-7946511</v>
      </c>
      <c r="Y32" s="101">
        <f>+IF(W32&lt;&gt;0,(X32/W32)*100,0)</f>
        <v>-32.900708147792265</v>
      </c>
      <c r="Z32" s="102">
        <f t="shared" si="5"/>
        <v>48306018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67577765</v>
      </c>
      <c r="C35" s="19">
        <v>0</v>
      </c>
      <c r="D35" s="59">
        <v>101270493</v>
      </c>
      <c r="E35" s="60">
        <v>101270493</v>
      </c>
      <c r="F35" s="60">
        <v>258167813</v>
      </c>
      <c r="G35" s="60">
        <v>234963874</v>
      </c>
      <c r="H35" s="60">
        <v>209706786</v>
      </c>
      <c r="I35" s="60">
        <v>209706786</v>
      </c>
      <c r="J35" s="60">
        <v>204584349</v>
      </c>
      <c r="K35" s="60">
        <v>197107883</v>
      </c>
      <c r="L35" s="60">
        <v>237942043</v>
      </c>
      <c r="M35" s="60">
        <v>237942043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237942043</v>
      </c>
      <c r="W35" s="60">
        <v>50635247</v>
      </c>
      <c r="X35" s="60">
        <v>187306796</v>
      </c>
      <c r="Y35" s="61">
        <v>369.91</v>
      </c>
      <c r="Z35" s="62">
        <v>101270493</v>
      </c>
    </row>
    <row r="36" spans="1:26" ht="12.75">
      <c r="A36" s="58" t="s">
        <v>57</v>
      </c>
      <c r="B36" s="19">
        <v>273734204</v>
      </c>
      <c r="C36" s="19">
        <v>0</v>
      </c>
      <c r="D36" s="59">
        <v>339630911</v>
      </c>
      <c r="E36" s="60">
        <v>339630911</v>
      </c>
      <c r="F36" s="60">
        <v>38733554</v>
      </c>
      <c r="G36" s="60">
        <v>257658359</v>
      </c>
      <c r="H36" s="60">
        <v>258431667</v>
      </c>
      <c r="I36" s="60">
        <v>258431667</v>
      </c>
      <c r="J36" s="60">
        <v>258598762</v>
      </c>
      <c r="K36" s="60">
        <v>257013534</v>
      </c>
      <c r="L36" s="60">
        <v>263075174</v>
      </c>
      <c r="M36" s="60">
        <v>263075174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263075174</v>
      </c>
      <c r="W36" s="60">
        <v>169815456</v>
      </c>
      <c r="X36" s="60">
        <v>93259718</v>
      </c>
      <c r="Y36" s="61">
        <v>54.92</v>
      </c>
      <c r="Z36" s="62">
        <v>339630911</v>
      </c>
    </row>
    <row r="37" spans="1:26" ht="12.75">
      <c r="A37" s="58" t="s">
        <v>58</v>
      </c>
      <c r="B37" s="19">
        <v>32883102</v>
      </c>
      <c r="C37" s="19">
        <v>0</v>
      </c>
      <c r="D37" s="59">
        <v>20997679</v>
      </c>
      <c r="E37" s="60">
        <v>20997679</v>
      </c>
      <c r="F37" s="60">
        <v>11919768</v>
      </c>
      <c r="G37" s="60">
        <v>117783450</v>
      </c>
      <c r="H37" s="60">
        <v>115600455</v>
      </c>
      <c r="I37" s="60">
        <v>115600455</v>
      </c>
      <c r="J37" s="60">
        <v>126359900</v>
      </c>
      <c r="K37" s="60">
        <v>127080506</v>
      </c>
      <c r="L37" s="60">
        <v>134328633</v>
      </c>
      <c r="M37" s="60">
        <v>134328633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134328633</v>
      </c>
      <c r="W37" s="60">
        <v>10498840</v>
      </c>
      <c r="X37" s="60">
        <v>123829793</v>
      </c>
      <c r="Y37" s="61">
        <v>1179.46</v>
      </c>
      <c r="Z37" s="62">
        <v>20997679</v>
      </c>
    </row>
    <row r="38" spans="1:26" ht="12.75">
      <c r="A38" s="58" t="s">
        <v>59</v>
      </c>
      <c r="B38" s="19">
        <v>8274802</v>
      </c>
      <c r="C38" s="19">
        <v>0</v>
      </c>
      <c r="D38" s="59">
        <v>14889194</v>
      </c>
      <c r="E38" s="60">
        <v>14889194</v>
      </c>
      <c r="F38" s="60">
        <v>5505431</v>
      </c>
      <c r="G38" s="60">
        <v>7269447</v>
      </c>
      <c r="H38" s="60">
        <v>7269447</v>
      </c>
      <c r="I38" s="60">
        <v>7269447</v>
      </c>
      <c r="J38" s="60">
        <v>7269447</v>
      </c>
      <c r="K38" s="60">
        <v>7031854</v>
      </c>
      <c r="L38" s="60">
        <v>7031855</v>
      </c>
      <c r="M38" s="60">
        <v>7031855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7031855</v>
      </c>
      <c r="W38" s="60">
        <v>7444597</v>
      </c>
      <c r="X38" s="60">
        <v>-412742</v>
      </c>
      <c r="Y38" s="61">
        <v>-5.54</v>
      </c>
      <c r="Z38" s="62">
        <v>14889194</v>
      </c>
    </row>
    <row r="39" spans="1:26" ht="12.75">
      <c r="A39" s="58" t="s">
        <v>60</v>
      </c>
      <c r="B39" s="19">
        <v>300154065</v>
      </c>
      <c r="C39" s="19">
        <v>0</v>
      </c>
      <c r="D39" s="59">
        <v>405014531</v>
      </c>
      <c r="E39" s="60">
        <v>405014531</v>
      </c>
      <c r="F39" s="60">
        <v>279476168</v>
      </c>
      <c r="G39" s="60">
        <v>367569336</v>
      </c>
      <c r="H39" s="60">
        <v>345268551</v>
      </c>
      <c r="I39" s="60">
        <v>345268551</v>
      </c>
      <c r="J39" s="60">
        <v>329553764</v>
      </c>
      <c r="K39" s="60">
        <v>320009057</v>
      </c>
      <c r="L39" s="60">
        <v>359656729</v>
      </c>
      <c r="M39" s="60">
        <v>359656729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359656729</v>
      </c>
      <c r="W39" s="60">
        <v>202507266</v>
      </c>
      <c r="X39" s="60">
        <v>157149463</v>
      </c>
      <c r="Y39" s="61">
        <v>77.6</v>
      </c>
      <c r="Z39" s="62">
        <v>405014531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30954851</v>
      </c>
      <c r="C42" s="19">
        <v>0</v>
      </c>
      <c r="D42" s="59">
        <v>46100302</v>
      </c>
      <c r="E42" s="60">
        <v>46100302</v>
      </c>
      <c r="F42" s="60">
        <v>63406900</v>
      </c>
      <c r="G42" s="60">
        <v>-13636231</v>
      </c>
      <c r="H42" s="60">
        <v>-9767638</v>
      </c>
      <c r="I42" s="60">
        <v>40003031</v>
      </c>
      <c r="J42" s="60">
        <v>-7354768</v>
      </c>
      <c r="K42" s="60">
        <v>-14135366</v>
      </c>
      <c r="L42" s="60">
        <v>47280793</v>
      </c>
      <c r="M42" s="60">
        <v>25790659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65793690</v>
      </c>
      <c r="W42" s="60">
        <v>54203607</v>
      </c>
      <c r="X42" s="60">
        <v>11590083</v>
      </c>
      <c r="Y42" s="61">
        <v>21.38</v>
      </c>
      <c r="Z42" s="62">
        <v>46100302</v>
      </c>
    </row>
    <row r="43" spans="1:26" ht="12.75">
      <c r="A43" s="58" t="s">
        <v>63</v>
      </c>
      <c r="B43" s="19">
        <v>-73690925</v>
      </c>
      <c r="C43" s="19">
        <v>0</v>
      </c>
      <c r="D43" s="59">
        <v>-48306024</v>
      </c>
      <c r="E43" s="60">
        <v>-48306024</v>
      </c>
      <c r="F43" s="60">
        <v>-11720182</v>
      </c>
      <c r="G43" s="60">
        <v>-1816043</v>
      </c>
      <c r="H43" s="60">
        <v>-1227826</v>
      </c>
      <c r="I43" s="60">
        <v>-14764051</v>
      </c>
      <c r="J43" s="60">
        <v>-97750</v>
      </c>
      <c r="K43" s="60">
        <v>-150000</v>
      </c>
      <c r="L43" s="60">
        <v>-6952322</v>
      </c>
      <c r="M43" s="60">
        <v>-7200072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-21964123</v>
      </c>
      <c r="W43" s="60">
        <v>-24153012</v>
      </c>
      <c r="X43" s="60">
        <v>2188889</v>
      </c>
      <c r="Y43" s="61">
        <v>-9.06</v>
      </c>
      <c r="Z43" s="62">
        <v>-48306024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14228367</v>
      </c>
      <c r="C45" s="22">
        <v>0</v>
      </c>
      <c r="D45" s="99">
        <v>19294278</v>
      </c>
      <c r="E45" s="100">
        <v>19294278</v>
      </c>
      <c r="F45" s="100">
        <v>66185513</v>
      </c>
      <c r="G45" s="100">
        <v>50733239</v>
      </c>
      <c r="H45" s="100">
        <v>39737775</v>
      </c>
      <c r="I45" s="100">
        <v>39737775</v>
      </c>
      <c r="J45" s="100">
        <v>32285257</v>
      </c>
      <c r="K45" s="100">
        <v>17999891</v>
      </c>
      <c r="L45" s="100">
        <v>58328362</v>
      </c>
      <c r="M45" s="100">
        <v>58328362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58328362</v>
      </c>
      <c r="W45" s="100">
        <v>51550595</v>
      </c>
      <c r="X45" s="100">
        <v>6777767</v>
      </c>
      <c r="Y45" s="101">
        <v>13.15</v>
      </c>
      <c r="Z45" s="102">
        <v>19294278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3577031</v>
      </c>
      <c r="C49" s="52">
        <v>0</v>
      </c>
      <c r="D49" s="129">
        <v>3050551</v>
      </c>
      <c r="E49" s="54">
        <v>1993850</v>
      </c>
      <c r="F49" s="54">
        <v>0</v>
      </c>
      <c r="G49" s="54">
        <v>0</v>
      </c>
      <c r="H49" s="54">
        <v>0</v>
      </c>
      <c r="I49" s="54">
        <v>2878785</v>
      </c>
      <c r="J49" s="54">
        <v>0</v>
      </c>
      <c r="K49" s="54">
        <v>0</v>
      </c>
      <c r="L49" s="54">
        <v>0</v>
      </c>
      <c r="M49" s="54">
        <v>2823653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13751194</v>
      </c>
      <c r="W49" s="54">
        <v>16070636</v>
      </c>
      <c r="X49" s="54">
        <v>140121139</v>
      </c>
      <c r="Y49" s="54">
        <v>184266839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39738</v>
      </c>
      <c r="C51" s="52">
        <v>0</v>
      </c>
      <c r="D51" s="129">
        <v>17400</v>
      </c>
      <c r="E51" s="54">
        <v>0</v>
      </c>
      <c r="F51" s="54">
        <v>0</v>
      </c>
      <c r="G51" s="54">
        <v>0</v>
      </c>
      <c r="H51" s="54">
        <v>0</v>
      </c>
      <c r="I51" s="54">
        <v>14553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64496</v>
      </c>
      <c r="X51" s="54">
        <v>223480</v>
      </c>
      <c r="Y51" s="54">
        <v>359667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31.60540572831694</v>
      </c>
      <c r="C58" s="5">
        <f>IF(C67=0,0,+(C76/C67)*100)</f>
        <v>0</v>
      </c>
      <c r="D58" s="6">
        <f aca="true" t="shared" si="6" ref="D58:Z58">IF(D67=0,0,+(D76/D67)*100)</f>
        <v>42.9077750886468</v>
      </c>
      <c r="E58" s="7">
        <f t="shared" si="6"/>
        <v>42.9077750886468</v>
      </c>
      <c r="F58" s="7">
        <f t="shared" si="6"/>
        <v>5.071904524688685</v>
      </c>
      <c r="G58" s="7">
        <f t="shared" si="6"/>
        <v>19.697907259675997</v>
      </c>
      <c r="H58" s="7">
        <f t="shared" si="6"/>
        <v>143.311771811241</v>
      </c>
      <c r="I58" s="7">
        <f t="shared" si="6"/>
        <v>27.880982045333873</v>
      </c>
      <c r="J58" s="7">
        <f t="shared" si="6"/>
        <v>24.72687855571982</v>
      </c>
      <c r="K58" s="7">
        <f t="shared" si="6"/>
        <v>25.867386818085947</v>
      </c>
      <c r="L58" s="7">
        <f t="shared" si="6"/>
        <v>22.784061288662237</v>
      </c>
      <c r="M58" s="7">
        <f t="shared" si="6"/>
        <v>24.460304912974653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26.831664193728688</v>
      </c>
      <c r="W58" s="7">
        <f t="shared" si="6"/>
        <v>32.463013842440226</v>
      </c>
      <c r="X58" s="7">
        <f t="shared" si="6"/>
        <v>0</v>
      </c>
      <c r="Y58" s="7">
        <f t="shared" si="6"/>
        <v>0</v>
      </c>
      <c r="Z58" s="8">
        <f t="shared" si="6"/>
        <v>42.9077750886468</v>
      </c>
    </row>
    <row r="59" spans="1:26" ht="12.75">
      <c r="A59" s="37" t="s">
        <v>31</v>
      </c>
      <c r="B59" s="9">
        <f aca="true" t="shared" si="7" ref="B59:Z66">IF(B68=0,0,+(B77/B68)*100)</f>
        <v>49.01896179325517</v>
      </c>
      <c r="C59" s="9">
        <f t="shared" si="7"/>
        <v>0</v>
      </c>
      <c r="D59" s="2">
        <f t="shared" si="7"/>
        <v>54.68043438199941</v>
      </c>
      <c r="E59" s="10">
        <f t="shared" si="7"/>
        <v>54.68043438199941</v>
      </c>
      <c r="F59" s="10">
        <f t="shared" si="7"/>
        <v>4.768459311640814</v>
      </c>
      <c r="G59" s="10">
        <f t="shared" si="7"/>
        <v>60.64111834176909</v>
      </c>
      <c r="H59" s="10">
        <f t="shared" si="7"/>
        <v>440.2819007410339</v>
      </c>
      <c r="I59" s="10">
        <f t="shared" si="7"/>
        <v>35.44502506699859</v>
      </c>
      <c r="J59" s="10">
        <f t="shared" si="7"/>
        <v>60.85502561734503</v>
      </c>
      <c r="K59" s="10">
        <f t="shared" si="7"/>
        <v>68.91527585372825</v>
      </c>
      <c r="L59" s="10">
        <f t="shared" si="7"/>
        <v>62.26118697363503</v>
      </c>
      <c r="M59" s="10">
        <f t="shared" si="7"/>
        <v>64.0104961482361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40.00525058017085</v>
      </c>
      <c r="W59" s="10">
        <f t="shared" si="7"/>
        <v>37.592800210366015</v>
      </c>
      <c r="X59" s="10">
        <f t="shared" si="7"/>
        <v>0</v>
      </c>
      <c r="Y59" s="10">
        <f t="shared" si="7"/>
        <v>0</v>
      </c>
      <c r="Z59" s="11">
        <f t="shared" si="7"/>
        <v>54.68043438199941</v>
      </c>
    </row>
    <row r="60" spans="1:26" ht="12.75">
      <c r="A60" s="38" t="s">
        <v>32</v>
      </c>
      <c r="B60" s="12">
        <f t="shared" si="7"/>
        <v>48.59402834792038</v>
      </c>
      <c r="C60" s="12">
        <f t="shared" si="7"/>
        <v>0</v>
      </c>
      <c r="D60" s="3">
        <f t="shared" si="7"/>
        <v>38.84037432612046</v>
      </c>
      <c r="E60" s="13">
        <f t="shared" si="7"/>
        <v>38.84037432612046</v>
      </c>
      <c r="F60" s="13">
        <f t="shared" si="7"/>
        <v>37.41095179298877</v>
      </c>
      <c r="G60" s="13">
        <f t="shared" si="7"/>
        <v>36.121834288006625</v>
      </c>
      <c r="H60" s="13">
        <f t="shared" si="7"/>
        <v>94.38704713302074</v>
      </c>
      <c r="I60" s="13">
        <f t="shared" si="7"/>
        <v>55.25266987146058</v>
      </c>
      <c r="J60" s="13">
        <f t="shared" si="7"/>
        <v>71.40550707291249</v>
      </c>
      <c r="K60" s="13">
        <f t="shared" si="7"/>
        <v>50.868084098935284</v>
      </c>
      <c r="L60" s="13">
        <f t="shared" si="7"/>
        <v>39.13875535154118</v>
      </c>
      <c r="M60" s="13">
        <f t="shared" si="7"/>
        <v>53.80411550779631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54.54272955380899</v>
      </c>
      <c r="W60" s="13">
        <f t="shared" si="7"/>
        <v>39.191533894206465</v>
      </c>
      <c r="X60" s="13">
        <f t="shared" si="7"/>
        <v>0</v>
      </c>
      <c r="Y60" s="13">
        <f t="shared" si="7"/>
        <v>0</v>
      </c>
      <c r="Z60" s="14">
        <f t="shared" si="7"/>
        <v>38.84037432612046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38.84037432612046</v>
      </c>
      <c r="E64" s="13">
        <f t="shared" si="7"/>
        <v>38.84037432612046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39.191533894206465</v>
      </c>
      <c r="X64" s="13">
        <f t="shared" si="7"/>
        <v>0</v>
      </c>
      <c r="Y64" s="13">
        <f t="shared" si="7"/>
        <v>0</v>
      </c>
      <c r="Z64" s="14">
        <f t="shared" si="7"/>
        <v>38.84037432612046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37.41095179298877</v>
      </c>
      <c r="G65" s="13">
        <f t="shared" si="7"/>
        <v>36.121834288006625</v>
      </c>
      <c r="H65" s="13">
        <f t="shared" si="7"/>
        <v>0</v>
      </c>
      <c r="I65" s="13">
        <f t="shared" si="7"/>
        <v>25.011720359080197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12.753410182981236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48544800</v>
      </c>
      <c r="C67" s="24"/>
      <c r="D67" s="25">
        <v>42087533</v>
      </c>
      <c r="E67" s="26">
        <v>42087533</v>
      </c>
      <c r="F67" s="26">
        <v>17390213</v>
      </c>
      <c r="G67" s="26">
        <v>3623192</v>
      </c>
      <c r="H67" s="26">
        <v>3693153</v>
      </c>
      <c r="I67" s="26">
        <v>24706558</v>
      </c>
      <c r="J67" s="26">
        <v>3676295</v>
      </c>
      <c r="K67" s="26">
        <v>3627015</v>
      </c>
      <c r="L67" s="26">
        <v>3629252</v>
      </c>
      <c r="M67" s="26">
        <v>10932562</v>
      </c>
      <c r="N67" s="26"/>
      <c r="O67" s="26"/>
      <c r="P67" s="26"/>
      <c r="Q67" s="26"/>
      <c r="R67" s="26"/>
      <c r="S67" s="26"/>
      <c r="T67" s="26"/>
      <c r="U67" s="26"/>
      <c r="V67" s="26">
        <v>35639120</v>
      </c>
      <c r="W67" s="26">
        <v>27814460</v>
      </c>
      <c r="X67" s="26"/>
      <c r="Y67" s="25"/>
      <c r="Z67" s="27">
        <v>42087533</v>
      </c>
    </row>
    <row r="68" spans="1:26" ht="12.75" hidden="1">
      <c r="A68" s="37" t="s">
        <v>31</v>
      </c>
      <c r="B68" s="19">
        <v>27715944</v>
      </c>
      <c r="C68" s="19"/>
      <c r="D68" s="20">
        <v>29878402</v>
      </c>
      <c r="E68" s="21">
        <v>29878402</v>
      </c>
      <c r="F68" s="21">
        <v>15821798</v>
      </c>
      <c r="G68" s="21">
        <v>995760</v>
      </c>
      <c r="H68" s="21">
        <v>1136925</v>
      </c>
      <c r="I68" s="21">
        <v>17954483</v>
      </c>
      <c r="J68" s="21">
        <v>1136925</v>
      </c>
      <c r="K68" s="21">
        <v>1136925</v>
      </c>
      <c r="L68" s="21">
        <v>1136925</v>
      </c>
      <c r="M68" s="21">
        <v>3410775</v>
      </c>
      <c r="N68" s="21"/>
      <c r="O68" s="21"/>
      <c r="P68" s="21"/>
      <c r="Q68" s="21"/>
      <c r="R68" s="21"/>
      <c r="S68" s="21"/>
      <c r="T68" s="21"/>
      <c r="U68" s="21"/>
      <c r="V68" s="21">
        <v>21365258</v>
      </c>
      <c r="W68" s="21">
        <v>21729746</v>
      </c>
      <c r="X68" s="21"/>
      <c r="Y68" s="20"/>
      <c r="Z68" s="23">
        <v>29878402</v>
      </c>
    </row>
    <row r="69" spans="1:26" ht="12.75" hidden="1">
      <c r="A69" s="38" t="s">
        <v>32</v>
      </c>
      <c r="B69" s="19">
        <v>3615080</v>
      </c>
      <c r="C69" s="19"/>
      <c r="D69" s="20">
        <v>4431430</v>
      </c>
      <c r="E69" s="21">
        <v>4431430</v>
      </c>
      <c r="F69" s="21">
        <v>340967</v>
      </c>
      <c r="G69" s="21">
        <v>304118</v>
      </c>
      <c r="H69" s="21">
        <v>304118</v>
      </c>
      <c r="I69" s="21">
        <v>949203</v>
      </c>
      <c r="J69" s="21">
        <v>304118</v>
      </c>
      <c r="K69" s="21">
        <v>304118</v>
      </c>
      <c r="L69" s="21">
        <v>304118</v>
      </c>
      <c r="M69" s="21">
        <v>912354</v>
      </c>
      <c r="N69" s="21"/>
      <c r="O69" s="21"/>
      <c r="P69" s="21"/>
      <c r="Q69" s="21"/>
      <c r="R69" s="21"/>
      <c r="S69" s="21"/>
      <c r="T69" s="21"/>
      <c r="U69" s="21"/>
      <c r="V69" s="21">
        <v>1861557</v>
      </c>
      <c r="W69" s="21">
        <v>2195862</v>
      </c>
      <c r="X69" s="21"/>
      <c r="Y69" s="20"/>
      <c r="Z69" s="23">
        <v>4431430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4431430</v>
      </c>
      <c r="E73" s="21">
        <v>4431430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2195862</v>
      </c>
      <c r="X73" s="21"/>
      <c r="Y73" s="20"/>
      <c r="Z73" s="23">
        <v>4431430</v>
      </c>
    </row>
    <row r="74" spans="1:26" ht="12.75" hidden="1">
      <c r="A74" s="39" t="s">
        <v>107</v>
      </c>
      <c r="B74" s="19">
        <v>3615080</v>
      </c>
      <c r="C74" s="19"/>
      <c r="D74" s="20"/>
      <c r="E74" s="21"/>
      <c r="F74" s="21">
        <v>340967</v>
      </c>
      <c r="G74" s="21">
        <v>304118</v>
      </c>
      <c r="H74" s="21">
        <v>304118</v>
      </c>
      <c r="I74" s="21">
        <v>949203</v>
      </c>
      <c r="J74" s="21">
        <v>304118</v>
      </c>
      <c r="K74" s="21">
        <v>304118</v>
      </c>
      <c r="L74" s="21">
        <v>304118</v>
      </c>
      <c r="M74" s="21">
        <v>912354</v>
      </c>
      <c r="N74" s="21"/>
      <c r="O74" s="21"/>
      <c r="P74" s="21"/>
      <c r="Q74" s="21"/>
      <c r="R74" s="21"/>
      <c r="S74" s="21"/>
      <c r="T74" s="21"/>
      <c r="U74" s="21"/>
      <c r="V74" s="21">
        <v>1861557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17213776</v>
      </c>
      <c r="C75" s="28"/>
      <c r="D75" s="29">
        <v>7777701</v>
      </c>
      <c r="E75" s="30">
        <v>7777701</v>
      </c>
      <c r="F75" s="30">
        <v>1227448</v>
      </c>
      <c r="G75" s="30">
        <v>2323314</v>
      </c>
      <c r="H75" s="30">
        <v>2252110</v>
      </c>
      <c r="I75" s="30">
        <v>5802872</v>
      </c>
      <c r="J75" s="30">
        <v>2235252</v>
      </c>
      <c r="K75" s="30">
        <v>2185972</v>
      </c>
      <c r="L75" s="30">
        <v>2188209</v>
      </c>
      <c r="M75" s="30">
        <v>6609433</v>
      </c>
      <c r="N75" s="30"/>
      <c r="O75" s="30"/>
      <c r="P75" s="30"/>
      <c r="Q75" s="30"/>
      <c r="R75" s="30"/>
      <c r="S75" s="30"/>
      <c r="T75" s="30"/>
      <c r="U75" s="30"/>
      <c r="V75" s="30">
        <v>12412305</v>
      </c>
      <c r="W75" s="30">
        <v>3888852</v>
      </c>
      <c r="X75" s="30"/>
      <c r="Y75" s="29"/>
      <c r="Z75" s="31">
        <v>7777701</v>
      </c>
    </row>
    <row r="76" spans="1:26" ht="12.75" hidden="1">
      <c r="A76" s="42" t="s">
        <v>288</v>
      </c>
      <c r="B76" s="32">
        <v>15342781</v>
      </c>
      <c r="C76" s="32"/>
      <c r="D76" s="33">
        <v>18058824</v>
      </c>
      <c r="E76" s="34">
        <v>18058824</v>
      </c>
      <c r="F76" s="34">
        <v>882015</v>
      </c>
      <c r="G76" s="34">
        <v>713693</v>
      </c>
      <c r="H76" s="34">
        <v>5292723</v>
      </c>
      <c r="I76" s="34">
        <v>6888431</v>
      </c>
      <c r="J76" s="34">
        <v>909033</v>
      </c>
      <c r="K76" s="34">
        <v>938214</v>
      </c>
      <c r="L76" s="34">
        <v>826891</v>
      </c>
      <c r="M76" s="34">
        <v>2674138</v>
      </c>
      <c r="N76" s="34"/>
      <c r="O76" s="34"/>
      <c r="P76" s="34"/>
      <c r="Q76" s="34"/>
      <c r="R76" s="34"/>
      <c r="S76" s="34"/>
      <c r="T76" s="34"/>
      <c r="U76" s="34"/>
      <c r="V76" s="34">
        <v>9562569</v>
      </c>
      <c r="W76" s="34">
        <v>9029412</v>
      </c>
      <c r="X76" s="34"/>
      <c r="Y76" s="33"/>
      <c r="Z76" s="35">
        <v>18058824</v>
      </c>
    </row>
    <row r="77" spans="1:26" ht="12.75" hidden="1">
      <c r="A77" s="37" t="s">
        <v>31</v>
      </c>
      <c r="B77" s="19">
        <v>13586068</v>
      </c>
      <c r="C77" s="19"/>
      <c r="D77" s="20">
        <v>16337640</v>
      </c>
      <c r="E77" s="21">
        <v>16337640</v>
      </c>
      <c r="F77" s="21">
        <v>754456</v>
      </c>
      <c r="G77" s="21">
        <v>603840</v>
      </c>
      <c r="H77" s="21">
        <v>5005675</v>
      </c>
      <c r="I77" s="21">
        <v>6363971</v>
      </c>
      <c r="J77" s="21">
        <v>691876</v>
      </c>
      <c r="K77" s="21">
        <v>783515</v>
      </c>
      <c r="L77" s="21">
        <v>707863</v>
      </c>
      <c r="M77" s="21">
        <v>2183254</v>
      </c>
      <c r="N77" s="21"/>
      <c r="O77" s="21"/>
      <c r="P77" s="21"/>
      <c r="Q77" s="21"/>
      <c r="R77" s="21"/>
      <c r="S77" s="21"/>
      <c r="T77" s="21"/>
      <c r="U77" s="21"/>
      <c r="V77" s="21">
        <v>8547225</v>
      </c>
      <c r="W77" s="21">
        <v>8168820</v>
      </c>
      <c r="X77" s="21"/>
      <c r="Y77" s="20"/>
      <c r="Z77" s="23">
        <v>16337640</v>
      </c>
    </row>
    <row r="78" spans="1:26" ht="12.75" hidden="1">
      <c r="A78" s="38" t="s">
        <v>32</v>
      </c>
      <c r="B78" s="19">
        <v>1756713</v>
      </c>
      <c r="C78" s="19"/>
      <c r="D78" s="20">
        <v>1721184</v>
      </c>
      <c r="E78" s="21">
        <v>1721184</v>
      </c>
      <c r="F78" s="21">
        <v>127559</v>
      </c>
      <c r="G78" s="21">
        <v>109853</v>
      </c>
      <c r="H78" s="21">
        <v>287048</v>
      </c>
      <c r="I78" s="21">
        <v>524460</v>
      </c>
      <c r="J78" s="21">
        <v>217157</v>
      </c>
      <c r="K78" s="21">
        <v>154699</v>
      </c>
      <c r="L78" s="21">
        <v>119028</v>
      </c>
      <c r="M78" s="21">
        <v>490884</v>
      </c>
      <c r="N78" s="21"/>
      <c r="O78" s="21"/>
      <c r="P78" s="21"/>
      <c r="Q78" s="21"/>
      <c r="R78" s="21"/>
      <c r="S78" s="21"/>
      <c r="T78" s="21"/>
      <c r="U78" s="21"/>
      <c r="V78" s="21">
        <v>1015344</v>
      </c>
      <c r="W78" s="21">
        <v>860592</v>
      </c>
      <c r="X78" s="21"/>
      <c r="Y78" s="20"/>
      <c r="Z78" s="23">
        <v>1721184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1756713</v>
      </c>
      <c r="C82" s="19"/>
      <c r="D82" s="20">
        <v>1721184</v>
      </c>
      <c r="E82" s="21">
        <v>1721184</v>
      </c>
      <c r="F82" s="21"/>
      <c r="G82" s="21"/>
      <c r="H82" s="21">
        <v>287048</v>
      </c>
      <c r="I82" s="21">
        <v>287048</v>
      </c>
      <c r="J82" s="21">
        <v>217157</v>
      </c>
      <c r="K82" s="21">
        <v>154699</v>
      </c>
      <c r="L82" s="21">
        <v>119028</v>
      </c>
      <c r="M82" s="21">
        <v>490884</v>
      </c>
      <c r="N82" s="21"/>
      <c r="O82" s="21"/>
      <c r="P82" s="21"/>
      <c r="Q82" s="21"/>
      <c r="R82" s="21"/>
      <c r="S82" s="21"/>
      <c r="T82" s="21"/>
      <c r="U82" s="21"/>
      <c r="V82" s="21">
        <v>777932</v>
      </c>
      <c r="W82" s="21">
        <v>860592</v>
      </c>
      <c r="X82" s="21"/>
      <c r="Y82" s="20"/>
      <c r="Z82" s="23">
        <v>1721184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127559</v>
      </c>
      <c r="G83" s="21">
        <v>109853</v>
      </c>
      <c r="H83" s="21"/>
      <c r="I83" s="21">
        <v>237412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237412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5741000</v>
      </c>
      <c r="F5" s="358">
        <f t="shared" si="0"/>
        <v>5741000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2870500</v>
      </c>
      <c r="Y5" s="358">
        <f t="shared" si="0"/>
        <v>-2870500</v>
      </c>
      <c r="Z5" s="359">
        <f>+IF(X5&lt;&gt;0,+(Y5/X5)*100,0)</f>
        <v>-100</v>
      </c>
      <c r="AA5" s="360">
        <f>+AA6+AA8+AA11+AA13+AA15</f>
        <v>5741000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2064000</v>
      </c>
      <c r="F6" s="59">
        <f t="shared" si="1"/>
        <v>2064000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1032000</v>
      </c>
      <c r="Y6" s="59">
        <f t="shared" si="1"/>
        <v>-1032000</v>
      </c>
      <c r="Z6" s="61">
        <f>+IF(X6&lt;&gt;0,+(Y6/X6)*100,0)</f>
        <v>-100</v>
      </c>
      <c r="AA6" s="62">
        <f t="shared" si="1"/>
        <v>2064000</v>
      </c>
    </row>
    <row r="7" spans="1:27" ht="12.75">
      <c r="A7" s="291" t="s">
        <v>230</v>
      </c>
      <c r="B7" s="142"/>
      <c r="C7" s="60"/>
      <c r="D7" s="340"/>
      <c r="E7" s="60">
        <v>2064000</v>
      </c>
      <c r="F7" s="59">
        <v>2064000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1032000</v>
      </c>
      <c r="Y7" s="59">
        <v>-1032000</v>
      </c>
      <c r="Z7" s="61">
        <v>-100</v>
      </c>
      <c r="AA7" s="62">
        <v>2064000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3677000</v>
      </c>
      <c r="F8" s="59">
        <f t="shared" si="2"/>
        <v>3677000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1838500</v>
      </c>
      <c r="Y8" s="59">
        <f t="shared" si="2"/>
        <v>-1838500</v>
      </c>
      <c r="Z8" s="61">
        <f>+IF(X8&lt;&gt;0,+(Y8/X8)*100,0)</f>
        <v>-100</v>
      </c>
      <c r="AA8" s="62">
        <f>SUM(AA9:AA10)</f>
        <v>3677000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3677000</v>
      </c>
      <c r="F10" s="59">
        <v>3677000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1838500</v>
      </c>
      <c r="Y10" s="59">
        <v>-1838500</v>
      </c>
      <c r="Z10" s="61">
        <v>-100</v>
      </c>
      <c r="AA10" s="62">
        <v>3677000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4199000</v>
      </c>
      <c r="F22" s="345">
        <f t="shared" si="6"/>
        <v>4199000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2099500</v>
      </c>
      <c r="Y22" s="345">
        <f t="shared" si="6"/>
        <v>-2099500</v>
      </c>
      <c r="Z22" s="336">
        <f>+IF(X22&lt;&gt;0,+(Y22/X22)*100,0)</f>
        <v>-100</v>
      </c>
      <c r="AA22" s="350">
        <f>SUM(AA23:AA32)</f>
        <v>4199000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903000</v>
      </c>
      <c r="F24" s="59">
        <v>903000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451500</v>
      </c>
      <c r="Y24" s="59">
        <v>-451500</v>
      </c>
      <c r="Z24" s="61">
        <v>-100</v>
      </c>
      <c r="AA24" s="62">
        <v>903000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3296000</v>
      </c>
      <c r="F27" s="59">
        <v>3296000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1648000</v>
      </c>
      <c r="Y27" s="59">
        <v>-1648000</v>
      </c>
      <c r="Z27" s="61">
        <v>-100</v>
      </c>
      <c r="AA27" s="62">
        <v>3296000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6675000</v>
      </c>
      <c r="F40" s="345">
        <f t="shared" si="9"/>
        <v>6675000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3337500</v>
      </c>
      <c r="Y40" s="345">
        <f t="shared" si="9"/>
        <v>-3337500</v>
      </c>
      <c r="Z40" s="336">
        <f>+IF(X40&lt;&gt;0,+(Y40/X40)*100,0)</f>
        <v>-100</v>
      </c>
      <c r="AA40" s="350">
        <f>SUM(AA41:AA49)</f>
        <v>6675000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6675000</v>
      </c>
      <c r="F49" s="53">
        <v>6675000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3337500</v>
      </c>
      <c r="Y49" s="53">
        <v>-3337500</v>
      </c>
      <c r="Z49" s="94">
        <v>-100</v>
      </c>
      <c r="AA49" s="95">
        <v>6675000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16615000</v>
      </c>
      <c r="F60" s="264">
        <f t="shared" si="14"/>
        <v>16615000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8307500</v>
      </c>
      <c r="Y60" s="264">
        <f t="shared" si="14"/>
        <v>-8307500</v>
      </c>
      <c r="Z60" s="337">
        <f>+IF(X60&lt;&gt;0,+(Y60/X60)*100,0)</f>
        <v>-100</v>
      </c>
      <c r="AA60" s="232">
        <f>+AA57+AA54+AA51+AA40+AA37+AA34+AA22+AA5</f>
        <v>16615000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247662167</v>
      </c>
      <c r="D5" s="153">
        <f>SUM(D6:D8)</f>
        <v>0</v>
      </c>
      <c r="E5" s="154">
        <f t="shared" si="0"/>
        <v>256573490</v>
      </c>
      <c r="F5" s="100">
        <f t="shared" si="0"/>
        <v>256573490</v>
      </c>
      <c r="G5" s="100">
        <f t="shared" si="0"/>
        <v>93682096</v>
      </c>
      <c r="H5" s="100">
        <f t="shared" si="0"/>
        <v>6650844</v>
      </c>
      <c r="I5" s="100">
        <f t="shared" si="0"/>
        <v>5752922</v>
      </c>
      <c r="J5" s="100">
        <f t="shared" si="0"/>
        <v>106085862</v>
      </c>
      <c r="K5" s="100">
        <f t="shared" si="0"/>
        <v>3849033</v>
      </c>
      <c r="L5" s="100">
        <f t="shared" si="0"/>
        <v>5044197</v>
      </c>
      <c r="M5" s="100">
        <f t="shared" si="0"/>
        <v>66593955</v>
      </c>
      <c r="N5" s="100">
        <f t="shared" si="0"/>
        <v>75487185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181573047</v>
      </c>
      <c r="X5" s="100">
        <f t="shared" si="0"/>
        <v>57822512</v>
      </c>
      <c r="Y5" s="100">
        <f t="shared" si="0"/>
        <v>123750535</v>
      </c>
      <c r="Z5" s="137">
        <f>+IF(X5&lt;&gt;0,+(Y5/X5)*100,0)</f>
        <v>214.0179157211295</v>
      </c>
      <c r="AA5" s="153">
        <f>SUM(AA6:AA8)</f>
        <v>256573490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2511676</v>
      </c>
      <c r="H6" s="60"/>
      <c r="I6" s="60"/>
      <c r="J6" s="60">
        <v>2511676</v>
      </c>
      <c r="K6" s="60"/>
      <c r="L6" s="60"/>
      <c r="M6" s="60">
        <v>2009356</v>
      </c>
      <c r="N6" s="60">
        <v>2009356</v>
      </c>
      <c r="O6" s="60"/>
      <c r="P6" s="60"/>
      <c r="Q6" s="60"/>
      <c r="R6" s="60"/>
      <c r="S6" s="60"/>
      <c r="T6" s="60"/>
      <c r="U6" s="60"/>
      <c r="V6" s="60"/>
      <c r="W6" s="60">
        <v>4521032</v>
      </c>
      <c r="X6" s="60">
        <v>21474698</v>
      </c>
      <c r="Y6" s="60">
        <v>-16953666</v>
      </c>
      <c r="Z6" s="140">
        <v>-78.95</v>
      </c>
      <c r="AA6" s="155"/>
    </row>
    <row r="7" spans="1:27" ht="12.75">
      <c r="A7" s="138" t="s">
        <v>76</v>
      </c>
      <c r="B7" s="136"/>
      <c r="C7" s="157">
        <v>247662167</v>
      </c>
      <c r="D7" s="157"/>
      <c r="E7" s="158">
        <v>256573490</v>
      </c>
      <c r="F7" s="159">
        <v>256573490</v>
      </c>
      <c r="G7" s="159">
        <v>91170420</v>
      </c>
      <c r="H7" s="159">
        <v>6650844</v>
      </c>
      <c r="I7" s="159">
        <v>5752922</v>
      </c>
      <c r="J7" s="159">
        <v>103574186</v>
      </c>
      <c r="K7" s="159">
        <v>3849033</v>
      </c>
      <c r="L7" s="159">
        <v>5044197</v>
      </c>
      <c r="M7" s="159">
        <v>64584599</v>
      </c>
      <c r="N7" s="159">
        <v>73477829</v>
      </c>
      <c r="O7" s="159"/>
      <c r="P7" s="159"/>
      <c r="Q7" s="159"/>
      <c r="R7" s="159"/>
      <c r="S7" s="159"/>
      <c r="T7" s="159"/>
      <c r="U7" s="159"/>
      <c r="V7" s="159"/>
      <c r="W7" s="159">
        <v>177052015</v>
      </c>
      <c r="X7" s="159">
        <v>36347814</v>
      </c>
      <c r="Y7" s="159">
        <v>140704201</v>
      </c>
      <c r="Z7" s="141">
        <v>387.1</v>
      </c>
      <c r="AA7" s="157">
        <v>256573490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26275566</v>
      </c>
      <c r="Y9" s="100">
        <f t="shared" si="1"/>
        <v>-26275566</v>
      </c>
      <c r="Z9" s="137">
        <f>+IF(X9&lt;&gt;0,+(Y9/X9)*100,0)</f>
        <v>-100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18491064</v>
      </c>
      <c r="Y10" s="60">
        <v>-18491064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7784502</v>
      </c>
      <c r="Y12" s="60">
        <v>-7784502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75839428</v>
      </c>
      <c r="Y15" s="100">
        <f t="shared" si="2"/>
        <v>-75839428</v>
      </c>
      <c r="Z15" s="137">
        <f>+IF(X15&lt;&gt;0,+(Y15/X15)*100,0)</f>
        <v>-100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28028584</v>
      </c>
      <c r="Y16" s="60">
        <v>-28028584</v>
      </c>
      <c r="Z16" s="140">
        <v>-100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47810844</v>
      </c>
      <c r="Y17" s="60">
        <v>-47810844</v>
      </c>
      <c r="Z17" s="140">
        <v>-100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4431430</v>
      </c>
      <c r="F19" s="100">
        <f t="shared" si="3"/>
        <v>4431430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2296254</v>
      </c>
      <c r="Y19" s="100">
        <f t="shared" si="3"/>
        <v>-2296254</v>
      </c>
      <c r="Z19" s="137">
        <f>+IF(X19&lt;&gt;0,+(Y19/X19)*100,0)</f>
        <v>-100</v>
      </c>
      <c r="AA19" s="153">
        <f>SUM(AA20:AA23)</f>
        <v>4431430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4431430</v>
      </c>
      <c r="F23" s="60">
        <v>4431430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2296254</v>
      </c>
      <c r="Y23" s="60">
        <v>-2296254</v>
      </c>
      <c r="Z23" s="140">
        <v>-100</v>
      </c>
      <c r="AA23" s="155">
        <v>4431430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247662167</v>
      </c>
      <c r="D25" s="168">
        <f>+D5+D9+D15+D19+D24</f>
        <v>0</v>
      </c>
      <c r="E25" s="169">
        <f t="shared" si="4"/>
        <v>261004920</v>
      </c>
      <c r="F25" s="73">
        <f t="shared" si="4"/>
        <v>261004920</v>
      </c>
      <c r="G25" s="73">
        <f t="shared" si="4"/>
        <v>93682096</v>
      </c>
      <c r="H25" s="73">
        <f t="shared" si="4"/>
        <v>6650844</v>
      </c>
      <c r="I25" s="73">
        <f t="shared" si="4"/>
        <v>5752922</v>
      </c>
      <c r="J25" s="73">
        <f t="shared" si="4"/>
        <v>106085862</v>
      </c>
      <c r="K25" s="73">
        <f t="shared" si="4"/>
        <v>3849033</v>
      </c>
      <c r="L25" s="73">
        <f t="shared" si="4"/>
        <v>5044197</v>
      </c>
      <c r="M25" s="73">
        <f t="shared" si="4"/>
        <v>66593955</v>
      </c>
      <c r="N25" s="73">
        <f t="shared" si="4"/>
        <v>75487185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181573047</v>
      </c>
      <c r="X25" s="73">
        <f t="shared" si="4"/>
        <v>162233760</v>
      </c>
      <c r="Y25" s="73">
        <f t="shared" si="4"/>
        <v>19339287</v>
      </c>
      <c r="Z25" s="170">
        <f>+IF(X25&lt;&gt;0,+(Y25/X25)*100,0)</f>
        <v>11.920630453242284</v>
      </c>
      <c r="AA25" s="168">
        <f>+AA5+AA9+AA15+AA19+AA24</f>
        <v>261004920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246682054</v>
      </c>
      <c r="D28" s="153">
        <f>SUM(D29:D31)</f>
        <v>0</v>
      </c>
      <c r="E28" s="154">
        <f t="shared" si="5"/>
        <v>233772730</v>
      </c>
      <c r="F28" s="100">
        <f t="shared" si="5"/>
        <v>233772730</v>
      </c>
      <c r="G28" s="100">
        <f t="shared" si="5"/>
        <v>6112470</v>
      </c>
      <c r="H28" s="100">
        <f t="shared" si="5"/>
        <v>7635758</v>
      </c>
      <c r="I28" s="100">
        <f t="shared" si="5"/>
        <v>7697577</v>
      </c>
      <c r="J28" s="100">
        <f t="shared" si="5"/>
        <v>21445805</v>
      </c>
      <c r="K28" s="100">
        <f t="shared" si="5"/>
        <v>6931252</v>
      </c>
      <c r="L28" s="100">
        <f t="shared" si="5"/>
        <v>8348717</v>
      </c>
      <c r="M28" s="100">
        <f t="shared" si="5"/>
        <v>7605696</v>
      </c>
      <c r="N28" s="100">
        <f t="shared" si="5"/>
        <v>22885665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44331470</v>
      </c>
      <c r="X28" s="100">
        <f t="shared" si="5"/>
        <v>52453836</v>
      </c>
      <c r="Y28" s="100">
        <f t="shared" si="5"/>
        <v>-8122366</v>
      </c>
      <c r="Z28" s="137">
        <f>+IF(X28&lt;&gt;0,+(Y28/X28)*100,0)</f>
        <v>-15.484789329802304</v>
      </c>
      <c r="AA28" s="153">
        <f>SUM(AA29:AA31)</f>
        <v>233772730</v>
      </c>
    </row>
    <row r="29" spans="1:27" ht="12.75">
      <c r="A29" s="138" t="s">
        <v>75</v>
      </c>
      <c r="B29" s="136"/>
      <c r="C29" s="155"/>
      <c r="D29" s="155"/>
      <c r="E29" s="156"/>
      <c r="F29" s="60"/>
      <c r="G29" s="60">
        <v>2595422</v>
      </c>
      <c r="H29" s="60">
        <v>3468072</v>
      </c>
      <c r="I29" s="60">
        <v>2716444</v>
      </c>
      <c r="J29" s="60">
        <v>8779938</v>
      </c>
      <c r="K29" s="60">
        <v>2970775</v>
      </c>
      <c r="L29" s="60">
        <v>2717431</v>
      </c>
      <c r="M29" s="60">
        <v>3213672</v>
      </c>
      <c r="N29" s="60">
        <v>8901878</v>
      </c>
      <c r="O29" s="60"/>
      <c r="P29" s="60"/>
      <c r="Q29" s="60"/>
      <c r="R29" s="60"/>
      <c r="S29" s="60"/>
      <c r="T29" s="60"/>
      <c r="U29" s="60"/>
      <c r="V29" s="60"/>
      <c r="W29" s="60">
        <v>17681816</v>
      </c>
      <c r="X29" s="60">
        <v>16106022</v>
      </c>
      <c r="Y29" s="60">
        <v>1575794</v>
      </c>
      <c r="Z29" s="140">
        <v>9.78</v>
      </c>
      <c r="AA29" s="155"/>
    </row>
    <row r="30" spans="1:27" ht="12.75">
      <c r="A30" s="138" t="s">
        <v>76</v>
      </c>
      <c r="B30" s="136"/>
      <c r="C30" s="157">
        <v>246682054</v>
      </c>
      <c r="D30" s="157"/>
      <c r="E30" s="158">
        <v>233772730</v>
      </c>
      <c r="F30" s="159">
        <v>233772730</v>
      </c>
      <c r="G30" s="159">
        <v>1129676</v>
      </c>
      <c r="H30" s="159">
        <v>3261309</v>
      </c>
      <c r="I30" s="159">
        <v>3984508</v>
      </c>
      <c r="J30" s="159">
        <v>8375493</v>
      </c>
      <c r="K30" s="159">
        <v>2803855</v>
      </c>
      <c r="L30" s="159">
        <v>4622557</v>
      </c>
      <c r="M30" s="159">
        <v>3067231</v>
      </c>
      <c r="N30" s="159">
        <v>10493643</v>
      </c>
      <c r="O30" s="159"/>
      <c r="P30" s="159"/>
      <c r="Q30" s="159"/>
      <c r="R30" s="159"/>
      <c r="S30" s="159"/>
      <c r="T30" s="159"/>
      <c r="U30" s="159"/>
      <c r="V30" s="159"/>
      <c r="W30" s="159">
        <v>18869136</v>
      </c>
      <c r="X30" s="159">
        <v>36347814</v>
      </c>
      <c r="Y30" s="159">
        <v>-17478678</v>
      </c>
      <c r="Z30" s="141">
        <v>-48.09</v>
      </c>
      <c r="AA30" s="157">
        <v>233772730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2387372</v>
      </c>
      <c r="H31" s="60">
        <v>906377</v>
      </c>
      <c r="I31" s="60">
        <v>996625</v>
      </c>
      <c r="J31" s="60">
        <v>4290374</v>
      </c>
      <c r="K31" s="60">
        <v>1156622</v>
      </c>
      <c r="L31" s="60">
        <v>1008729</v>
      </c>
      <c r="M31" s="60">
        <v>1324793</v>
      </c>
      <c r="N31" s="60">
        <v>3490144</v>
      </c>
      <c r="O31" s="60"/>
      <c r="P31" s="60"/>
      <c r="Q31" s="60"/>
      <c r="R31" s="60"/>
      <c r="S31" s="60"/>
      <c r="T31" s="60"/>
      <c r="U31" s="60"/>
      <c r="V31" s="60"/>
      <c r="W31" s="60">
        <v>7780518</v>
      </c>
      <c r="X31" s="60"/>
      <c r="Y31" s="60">
        <v>7780518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2088901</v>
      </c>
      <c r="H32" s="100">
        <f t="shared" si="6"/>
        <v>3774369</v>
      </c>
      <c r="I32" s="100">
        <f t="shared" si="6"/>
        <v>3927705</v>
      </c>
      <c r="J32" s="100">
        <f t="shared" si="6"/>
        <v>9790975</v>
      </c>
      <c r="K32" s="100">
        <f t="shared" si="6"/>
        <v>2991380</v>
      </c>
      <c r="L32" s="100">
        <f t="shared" si="6"/>
        <v>4363112</v>
      </c>
      <c r="M32" s="100">
        <f t="shared" si="6"/>
        <v>4621622</v>
      </c>
      <c r="N32" s="100">
        <f t="shared" si="6"/>
        <v>11976114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21767089</v>
      </c>
      <c r="X32" s="100">
        <f t="shared" si="6"/>
        <v>29171676</v>
      </c>
      <c r="Y32" s="100">
        <f t="shared" si="6"/>
        <v>-7404587</v>
      </c>
      <c r="Z32" s="137">
        <f>+IF(X32&lt;&gt;0,+(Y32/X32)*100,0)</f>
        <v>-25.382795969624784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1751464</v>
      </c>
      <c r="H33" s="60">
        <v>2028281</v>
      </c>
      <c r="I33" s="60">
        <v>1655561</v>
      </c>
      <c r="J33" s="60">
        <v>5435306</v>
      </c>
      <c r="K33" s="60">
        <v>1499556</v>
      </c>
      <c r="L33" s="60">
        <v>2681465</v>
      </c>
      <c r="M33" s="60">
        <v>2518263</v>
      </c>
      <c r="N33" s="60">
        <v>6699284</v>
      </c>
      <c r="O33" s="60"/>
      <c r="P33" s="60"/>
      <c r="Q33" s="60"/>
      <c r="R33" s="60"/>
      <c r="S33" s="60"/>
      <c r="T33" s="60"/>
      <c r="U33" s="60"/>
      <c r="V33" s="60"/>
      <c r="W33" s="60">
        <v>12134590</v>
      </c>
      <c r="X33" s="60">
        <v>21387174</v>
      </c>
      <c r="Y33" s="60">
        <v>-9252584</v>
      </c>
      <c r="Z33" s="140">
        <v>-43.26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337437</v>
      </c>
      <c r="H34" s="60">
        <v>311363</v>
      </c>
      <c r="I34" s="60">
        <v>974245</v>
      </c>
      <c r="J34" s="60">
        <v>1623045</v>
      </c>
      <c r="K34" s="60">
        <v>147281</v>
      </c>
      <c r="L34" s="60">
        <v>180605</v>
      </c>
      <c r="M34" s="60">
        <v>525471</v>
      </c>
      <c r="N34" s="60">
        <v>853357</v>
      </c>
      <c r="O34" s="60"/>
      <c r="P34" s="60"/>
      <c r="Q34" s="60"/>
      <c r="R34" s="60"/>
      <c r="S34" s="60"/>
      <c r="T34" s="60"/>
      <c r="U34" s="60"/>
      <c r="V34" s="60"/>
      <c r="W34" s="60">
        <v>2476402</v>
      </c>
      <c r="X34" s="60"/>
      <c r="Y34" s="60">
        <v>2476402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>
        <v>1311001</v>
      </c>
      <c r="I35" s="60">
        <v>1221038</v>
      </c>
      <c r="J35" s="60">
        <v>2532039</v>
      </c>
      <c r="K35" s="60">
        <v>1217824</v>
      </c>
      <c r="L35" s="60">
        <v>1243351</v>
      </c>
      <c r="M35" s="60">
        <v>1367496</v>
      </c>
      <c r="N35" s="60">
        <v>3828671</v>
      </c>
      <c r="O35" s="60"/>
      <c r="P35" s="60"/>
      <c r="Q35" s="60"/>
      <c r="R35" s="60"/>
      <c r="S35" s="60"/>
      <c r="T35" s="60"/>
      <c r="U35" s="60"/>
      <c r="V35" s="60"/>
      <c r="W35" s="60">
        <v>6360710</v>
      </c>
      <c r="X35" s="60">
        <v>7784502</v>
      </c>
      <c r="Y35" s="60">
        <v>-1423792</v>
      </c>
      <c r="Z35" s="140">
        <v>-18.29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>
        <v>94224</v>
      </c>
      <c r="I36" s="60">
        <v>74161</v>
      </c>
      <c r="J36" s="60">
        <v>168385</v>
      </c>
      <c r="K36" s="60">
        <v>100069</v>
      </c>
      <c r="L36" s="60">
        <v>80286</v>
      </c>
      <c r="M36" s="60">
        <v>60634</v>
      </c>
      <c r="N36" s="60">
        <v>240989</v>
      </c>
      <c r="O36" s="60"/>
      <c r="P36" s="60"/>
      <c r="Q36" s="60"/>
      <c r="R36" s="60"/>
      <c r="S36" s="60"/>
      <c r="T36" s="60"/>
      <c r="U36" s="60"/>
      <c r="V36" s="60"/>
      <c r="W36" s="60">
        <v>409374</v>
      </c>
      <c r="X36" s="60"/>
      <c r="Y36" s="60">
        <v>409374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>
        <v>29500</v>
      </c>
      <c r="I37" s="159">
        <v>2700</v>
      </c>
      <c r="J37" s="159">
        <v>32200</v>
      </c>
      <c r="K37" s="159">
        <v>26650</v>
      </c>
      <c r="L37" s="159">
        <v>177405</v>
      </c>
      <c r="M37" s="159">
        <v>149758</v>
      </c>
      <c r="N37" s="159">
        <v>353813</v>
      </c>
      <c r="O37" s="159"/>
      <c r="P37" s="159"/>
      <c r="Q37" s="159"/>
      <c r="R37" s="159"/>
      <c r="S37" s="159"/>
      <c r="T37" s="159"/>
      <c r="U37" s="159"/>
      <c r="V37" s="159"/>
      <c r="W37" s="159">
        <v>386013</v>
      </c>
      <c r="X37" s="159"/>
      <c r="Y37" s="159">
        <v>386013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1794190</v>
      </c>
      <c r="H38" s="100">
        <f t="shared" si="7"/>
        <v>5041174</v>
      </c>
      <c r="I38" s="100">
        <f t="shared" si="7"/>
        <v>3887691</v>
      </c>
      <c r="J38" s="100">
        <f t="shared" si="7"/>
        <v>10723055</v>
      </c>
      <c r="K38" s="100">
        <f t="shared" si="7"/>
        <v>3748717</v>
      </c>
      <c r="L38" s="100">
        <f t="shared" si="7"/>
        <v>3696274</v>
      </c>
      <c r="M38" s="100">
        <f t="shared" si="7"/>
        <v>5514126</v>
      </c>
      <c r="N38" s="100">
        <f t="shared" si="7"/>
        <v>12959117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23682172</v>
      </c>
      <c r="X38" s="100">
        <f t="shared" si="7"/>
        <v>33030450</v>
      </c>
      <c r="Y38" s="100">
        <f t="shared" si="7"/>
        <v>-9348278</v>
      </c>
      <c r="Z38" s="137">
        <f>+IF(X38&lt;&gt;0,+(Y38/X38)*100,0)</f>
        <v>-28.30200012412789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1256270</v>
      </c>
      <c r="H39" s="60">
        <v>4310426</v>
      </c>
      <c r="I39" s="60">
        <v>3845032</v>
      </c>
      <c r="J39" s="60">
        <v>9411728</v>
      </c>
      <c r="K39" s="60">
        <v>3700325</v>
      </c>
      <c r="L39" s="60">
        <v>3594159</v>
      </c>
      <c r="M39" s="60">
        <v>5435236</v>
      </c>
      <c r="N39" s="60">
        <v>12729720</v>
      </c>
      <c r="O39" s="60"/>
      <c r="P39" s="60"/>
      <c r="Q39" s="60"/>
      <c r="R39" s="60"/>
      <c r="S39" s="60"/>
      <c r="T39" s="60"/>
      <c r="U39" s="60"/>
      <c r="V39" s="60"/>
      <c r="W39" s="60">
        <v>22141448</v>
      </c>
      <c r="X39" s="60">
        <v>23013318</v>
      </c>
      <c r="Y39" s="60">
        <v>-871870</v>
      </c>
      <c r="Z39" s="140">
        <v>-3.79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537920</v>
      </c>
      <c r="H40" s="60">
        <v>730748</v>
      </c>
      <c r="I40" s="60">
        <v>42659</v>
      </c>
      <c r="J40" s="60">
        <v>1311327</v>
      </c>
      <c r="K40" s="60">
        <v>48392</v>
      </c>
      <c r="L40" s="60">
        <v>102115</v>
      </c>
      <c r="M40" s="60">
        <v>78890</v>
      </c>
      <c r="N40" s="60">
        <v>229397</v>
      </c>
      <c r="O40" s="60"/>
      <c r="P40" s="60"/>
      <c r="Q40" s="60"/>
      <c r="R40" s="60"/>
      <c r="S40" s="60"/>
      <c r="T40" s="60"/>
      <c r="U40" s="60"/>
      <c r="V40" s="60"/>
      <c r="W40" s="60">
        <v>1540724</v>
      </c>
      <c r="X40" s="60">
        <v>10017132</v>
      </c>
      <c r="Y40" s="60">
        <v>-8476408</v>
      </c>
      <c r="Z40" s="140">
        <v>-84.62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184061</v>
      </c>
      <c r="H42" s="100">
        <f t="shared" si="8"/>
        <v>95622</v>
      </c>
      <c r="I42" s="100">
        <f t="shared" si="8"/>
        <v>285734</v>
      </c>
      <c r="J42" s="100">
        <f t="shared" si="8"/>
        <v>565417</v>
      </c>
      <c r="K42" s="100">
        <f t="shared" si="8"/>
        <v>72767</v>
      </c>
      <c r="L42" s="100">
        <f t="shared" si="8"/>
        <v>105245</v>
      </c>
      <c r="M42" s="100">
        <f t="shared" si="8"/>
        <v>78564</v>
      </c>
      <c r="N42" s="100">
        <f t="shared" si="8"/>
        <v>256576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821993</v>
      </c>
      <c r="X42" s="100">
        <f t="shared" si="8"/>
        <v>2296254</v>
      </c>
      <c r="Y42" s="100">
        <f t="shared" si="8"/>
        <v>-1474261</v>
      </c>
      <c r="Z42" s="137">
        <f>+IF(X42&lt;&gt;0,+(Y42/X42)*100,0)</f>
        <v>-64.20287128514528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184061</v>
      </c>
      <c r="H46" s="60">
        <v>95622</v>
      </c>
      <c r="I46" s="60">
        <v>285734</v>
      </c>
      <c r="J46" s="60">
        <v>565417</v>
      </c>
      <c r="K46" s="60">
        <v>72767</v>
      </c>
      <c r="L46" s="60">
        <v>105245</v>
      </c>
      <c r="M46" s="60">
        <v>78564</v>
      </c>
      <c r="N46" s="60">
        <v>256576</v>
      </c>
      <c r="O46" s="60"/>
      <c r="P46" s="60"/>
      <c r="Q46" s="60"/>
      <c r="R46" s="60"/>
      <c r="S46" s="60"/>
      <c r="T46" s="60"/>
      <c r="U46" s="60"/>
      <c r="V46" s="60"/>
      <c r="W46" s="60">
        <v>821993</v>
      </c>
      <c r="X46" s="60">
        <v>2296254</v>
      </c>
      <c r="Y46" s="60">
        <v>-1474261</v>
      </c>
      <c r="Z46" s="140">
        <v>-64.2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>
        <v>202889</v>
      </c>
      <c r="I47" s="100">
        <v>197376</v>
      </c>
      <c r="J47" s="100">
        <v>400265</v>
      </c>
      <c r="K47" s="100">
        <v>131608</v>
      </c>
      <c r="L47" s="100">
        <v>140358</v>
      </c>
      <c r="M47" s="100">
        <v>103017</v>
      </c>
      <c r="N47" s="100">
        <v>374983</v>
      </c>
      <c r="O47" s="100"/>
      <c r="P47" s="100"/>
      <c r="Q47" s="100"/>
      <c r="R47" s="100"/>
      <c r="S47" s="100"/>
      <c r="T47" s="100"/>
      <c r="U47" s="100"/>
      <c r="V47" s="100"/>
      <c r="W47" s="100">
        <v>775248</v>
      </c>
      <c r="X47" s="100"/>
      <c r="Y47" s="100">
        <v>775248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246682054</v>
      </c>
      <c r="D48" s="168">
        <f>+D28+D32+D38+D42+D47</f>
        <v>0</v>
      </c>
      <c r="E48" s="169">
        <f t="shared" si="9"/>
        <v>233772730</v>
      </c>
      <c r="F48" s="73">
        <f t="shared" si="9"/>
        <v>233772730</v>
      </c>
      <c r="G48" s="73">
        <f t="shared" si="9"/>
        <v>10179622</v>
      </c>
      <c r="H48" s="73">
        <f t="shared" si="9"/>
        <v>16749812</v>
      </c>
      <c r="I48" s="73">
        <f t="shared" si="9"/>
        <v>15996083</v>
      </c>
      <c r="J48" s="73">
        <f t="shared" si="9"/>
        <v>42925517</v>
      </c>
      <c r="K48" s="73">
        <f t="shared" si="9"/>
        <v>13875724</v>
      </c>
      <c r="L48" s="73">
        <f t="shared" si="9"/>
        <v>16653706</v>
      </c>
      <c r="M48" s="73">
        <f t="shared" si="9"/>
        <v>17923025</v>
      </c>
      <c r="N48" s="73">
        <f t="shared" si="9"/>
        <v>48452455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91377972</v>
      </c>
      <c r="X48" s="73">
        <f t="shared" si="9"/>
        <v>116952216</v>
      </c>
      <c r="Y48" s="73">
        <f t="shared" si="9"/>
        <v>-25574244</v>
      </c>
      <c r="Z48" s="170">
        <f>+IF(X48&lt;&gt;0,+(Y48/X48)*100,0)</f>
        <v>-21.86725901799073</v>
      </c>
      <c r="AA48" s="168">
        <f>+AA28+AA32+AA38+AA42+AA47</f>
        <v>233772730</v>
      </c>
    </row>
    <row r="49" spans="1:27" ht="12.75">
      <c r="A49" s="148" t="s">
        <v>49</v>
      </c>
      <c r="B49" s="149"/>
      <c r="C49" s="171">
        <f aca="true" t="shared" si="10" ref="C49:Y49">+C25-C48</f>
        <v>980113</v>
      </c>
      <c r="D49" s="171">
        <f>+D25-D48</f>
        <v>0</v>
      </c>
      <c r="E49" s="172">
        <f t="shared" si="10"/>
        <v>27232190</v>
      </c>
      <c r="F49" s="173">
        <f t="shared" si="10"/>
        <v>27232190</v>
      </c>
      <c r="G49" s="173">
        <f t="shared" si="10"/>
        <v>83502474</v>
      </c>
      <c r="H49" s="173">
        <f t="shared" si="10"/>
        <v>-10098968</v>
      </c>
      <c r="I49" s="173">
        <f t="shared" si="10"/>
        <v>-10243161</v>
      </c>
      <c r="J49" s="173">
        <f t="shared" si="10"/>
        <v>63160345</v>
      </c>
      <c r="K49" s="173">
        <f t="shared" si="10"/>
        <v>-10026691</v>
      </c>
      <c r="L49" s="173">
        <f t="shared" si="10"/>
        <v>-11609509</v>
      </c>
      <c r="M49" s="173">
        <f t="shared" si="10"/>
        <v>48670930</v>
      </c>
      <c r="N49" s="173">
        <f t="shared" si="10"/>
        <v>27034730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90195075</v>
      </c>
      <c r="X49" s="173">
        <f>IF(F25=F48,0,X25-X48)</f>
        <v>45281544</v>
      </c>
      <c r="Y49" s="173">
        <f t="shared" si="10"/>
        <v>44913531</v>
      </c>
      <c r="Z49" s="174">
        <f>+IF(X49&lt;&gt;0,+(Y49/X49)*100,0)</f>
        <v>99.18727815464949</v>
      </c>
      <c r="AA49" s="171">
        <f>+AA25-AA48</f>
        <v>27232190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27715944</v>
      </c>
      <c r="D5" s="155">
        <v>0</v>
      </c>
      <c r="E5" s="156">
        <v>29878402</v>
      </c>
      <c r="F5" s="60">
        <v>29878402</v>
      </c>
      <c r="G5" s="60">
        <v>15821798</v>
      </c>
      <c r="H5" s="60">
        <v>995760</v>
      </c>
      <c r="I5" s="60">
        <v>1136925</v>
      </c>
      <c r="J5" s="60">
        <v>17954483</v>
      </c>
      <c r="K5" s="60">
        <v>1136925</v>
      </c>
      <c r="L5" s="60">
        <v>1136925</v>
      </c>
      <c r="M5" s="60">
        <v>1136925</v>
      </c>
      <c r="N5" s="60">
        <v>3410775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21365258</v>
      </c>
      <c r="X5" s="60">
        <v>21729746</v>
      </c>
      <c r="Y5" s="60">
        <v>-364488</v>
      </c>
      <c r="Z5" s="140">
        <v>-1.68</v>
      </c>
      <c r="AA5" s="155">
        <v>29878402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4431430</v>
      </c>
      <c r="F10" s="54">
        <v>4431430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2195862</v>
      </c>
      <c r="Y10" s="54">
        <v>-2195862</v>
      </c>
      <c r="Z10" s="184">
        <v>-100</v>
      </c>
      <c r="AA10" s="130">
        <v>4431430</v>
      </c>
    </row>
    <row r="11" spans="1:27" ht="12.75">
      <c r="A11" s="183" t="s">
        <v>107</v>
      </c>
      <c r="B11" s="185"/>
      <c r="C11" s="155">
        <v>3615080</v>
      </c>
      <c r="D11" s="155">
        <v>0</v>
      </c>
      <c r="E11" s="156">
        <v>0</v>
      </c>
      <c r="F11" s="60">
        <v>0</v>
      </c>
      <c r="G11" s="60">
        <v>340967</v>
      </c>
      <c r="H11" s="60">
        <v>304118</v>
      </c>
      <c r="I11" s="60">
        <v>304118</v>
      </c>
      <c r="J11" s="60">
        <v>949203</v>
      </c>
      <c r="K11" s="60">
        <v>304118</v>
      </c>
      <c r="L11" s="60">
        <v>304118</v>
      </c>
      <c r="M11" s="60">
        <v>304118</v>
      </c>
      <c r="N11" s="60">
        <v>912354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1861557</v>
      </c>
      <c r="X11" s="60"/>
      <c r="Y11" s="60">
        <v>1861557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772452</v>
      </c>
      <c r="D12" s="155">
        <v>0</v>
      </c>
      <c r="E12" s="156">
        <v>948282</v>
      </c>
      <c r="F12" s="60">
        <v>948282</v>
      </c>
      <c r="G12" s="60">
        <v>65789</v>
      </c>
      <c r="H12" s="60">
        <v>71576</v>
      </c>
      <c r="I12" s="60">
        <v>65789</v>
      </c>
      <c r="J12" s="60">
        <v>203154</v>
      </c>
      <c r="K12" s="60">
        <v>65184</v>
      </c>
      <c r="L12" s="60">
        <v>64455</v>
      </c>
      <c r="M12" s="60">
        <v>64194</v>
      </c>
      <c r="N12" s="60">
        <v>193833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396987</v>
      </c>
      <c r="X12" s="60">
        <v>396768</v>
      </c>
      <c r="Y12" s="60">
        <v>219</v>
      </c>
      <c r="Z12" s="140">
        <v>0.06</v>
      </c>
      <c r="AA12" s="155">
        <v>948282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4052697</v>
      </c>
      <c r="F13" s="60">
        <v>4052697</v>
      </c>
      <c r="G13" s="60">
        <v>31224</v>
      </c>
      <c r="H13" s="60">
        <v>0</v>
      </c>
      <c r="I13" s="60">
        <v>0</v>
      </c>
      <c r="J13" s="60">
        <v>31224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31224</v>
      </c>
      <c r="X13" s="60">
        <v>2026350</v>
      </c>
      <c r="Y13" s="60">
        <v>-1995126</v>
      </c>
      <c r="Z13" s="140">
        <v>-98.46</v>
      </c>
      <c r="AA13" s="155">
        <v>4052697</v>
      </c>
    </row>
    <row r="14" spans="1:27" ht="12.75">
      <c r="A14" s="181" t="s">
        <v>110</v>
      </c>
      <c r="B14" s="185"/>
      <c r="C14" s="155">
        <v>17213776</v>
      </c>
      <c r="D14" s="155">
        <v>0</v>
      </c>
      <c r="E14" s="156">
        <v>7777701</v>
      </c>
      <c r="F14" s="60">
        <v>7777701</v>
      </c>
      <c r="G14" s="60">
        <v>1227448</v>
      </c>
      <c r="H14" s="60">
        <v>2323314</v>
      </c>
      <c r="I14" s="60">
        <v>2252110</v>
      </c>
      <c r="J14" s="60">
        <v>5802872</v>
      </c>
      <c r="K14" s="60">
        <v>2235252</v>
      </c>
      <c r="L14" s="60">
        <v>2185972</v>
      </c>
      <c r="M14" s="60">
        <v>2188209</v>
      </c>
      <c r="N14" s="60">
        <v>6609433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12412305</v>
      </c>
      <c r="X14" s="60">
        <v>3888852</v>
      </c>
      <c r="Y14" s="60">
        <v>8523453</v>
      </c>
      <c r="Z14" s="140">
        <v>219.18</v>
      </c>
      <c r="AA14" s="155">
        <v>7777701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1181170</v>
      </c>
      <c r="D16" s="155">
        <v>0</v>
      </c>
      <c r="E16" s="156">
        <v>194766</v>
      </c>
      <c r="F16" s="60">
        <v>194766</v>
      </c>
      <c r="G16" s="60">
        <v>9468</v>
      </c>
      <c r="H16" s="60">
        <v>10845</v>
      </c>
      <c r="I16" s="60">
        <v>1977</v>
      </c>
      <c r="J16" s="60">
        <v>22290</v>
      </c>
      <c r="K16" s="60">
        <v>487</v>
      </c>
      <c r="L16" s="60">
        <v>2417</v>
      </c>
      <c r="M16" s="60">
        <v>0</v>
      </c>
      <c r="N16" s="60">
        <v>2904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25194</v>
      </c>
      <c r="X16" s="60">
        <v>97386</v>
      </c>
      <c r="Y16" s="60">
        <v>-72192</v>
      </c>
      <c r="Z16" s="140">
        <v>-74.13</v>
      </c>
      <c r="AA16" s="155">
        <v>194766</v>
      </c>
    </row>
    <row r="17" spans="1:27" ht="12.75">
      <c r="A17" s="181" t="s">
        <v>113</v>
      </c>
      <c r="B17" s="185"/>
      <c r="C17" s="155">
        <v>1247519</v>
      </c>
      <c r="D17" s="155">
        <v>0</v>
      </c>
      <c r="E17" s="156">
        <v>1740657</v>
      </c>
      <c r="F17" s="60">
        <v>1740657</v>
      </c>
      <c r="G17" s="60">
        <v>91674</v>
      </c>
      <c r="H17" s="60">
        <v>101256</v>
      </c>
      <c r="I17" s="60">
        <v>87936</v>
      </c>
      <c r="J17" s="60">
        <v>280866</v>
      </c>
      <c r="K17" s="60">
        <v>96576</v>
      </c>
      <c r="L17" s="60">
        <v>98444</v>
      </c>
      <c r="M17" s="60">
        <v>45574</v>
      </c>
      <c r="N17" s="60">
        <v>240594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521460</v>
      </c>
      <c r="X17" s="60">
        <v>870330</v>
      </c>
      <c r="Y17" s="60">
        <v>-348870</v>
      </c>
      <c r="Z17" s="140">
        <v>-40.08</v>
      </c>
      <c r="AA17" s="155">
        <v>1740657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150131492</v>
      </c>
      <c r="D19" s="155">
        <v>0</v>
      </c>
      <c r="E19" s="156">
        <v>171773000</v>
      </c>
      <c r="F19" s="60">
        <v>171773000</v>
      </c>
      <c r="G19" s="60">
        <v>67744176</v>
      </c>
      <c r="H19" s="60">
        <v>1026335</v>
      </c>
      <c r="I19" s="60">
        <v>1050113</v>
      </c>
      <c r="J19" s="60">
        <v>69820624</v>
      </c>
      <c r="K19" s="60">
        <v>0</v>
      </c>
      <c r="L19" s="60">
        <v>1109530</v>
      </c>
      <c r="M19" s="60">
        <v>55748782</v>
      </c>
      <c r="N19" s="60">
        <v>56858312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126678936</v>
      </c>
      <c r="X19" s="60">
        <v>114515334</v>
      </c>
      <c r="Y19" s="60">
        <v>12163602</v>
      </c>
      <c r="Z19" s="140">
        <v>10.62</v>
      </c>
      <c r="AA19" s="155">
        <v>171773000</v>
      </c>
    </row>
    <row r="20" spans="1:27" ht="12.75">
      <c r="A20" s="181" t="s">
        <v>35</v>
      </c>
      <c r="B20" s="185"/>
      <c r="C20" s="155">
        <v>7781734</v>
      </c>
      <c r="D20" s="155">
        <v>0</v>
      </c>
      <c r="E20" s="156">
        <v>3520985</v>
      </c>
      <c r="F20" s="54">
        <v>3520985</v>
      </c>
      <c r="G20" s="54">
        <v>9594</v>
      </c>
      <c r="H20" s="54">
        <v>1597</v>
      </c>
      <c r="I20" s="54">
        <v>1646</v>
      </c>
      <c r="J20" s="54">
        <v>12837</v>
      </c>
      <c r="K20" s="54">
        <v>10491</v>
      </c>
      <c r="L20" s="54">
        <v>44586</v>
      </c>
      <c r="M20" s="54">
        <v>3831</v>
      </c>
      <c r="N20" s="54">
        <v>58908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71745</v>
      </c>
      <c r="X20" s="54">
        <v>1760490</v>
      </c>
      <c r="Y20" s="54">
        <v>-1688745</v>
      </c>
      <c r="Z20" s="184">
        <v>-95.92</v>
      </c>
      <c r="AA20" s="130">
        <v>3520985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209659167</v>
      </c>
      <c r="D22" s="188">
        <f>SUM(D5:D21)</f>
        <v>0</v>
      </c>
      <c r="E22" s="189">
        <f t="shared" si="0"/>
        <v>224317920</v>
      </c>
      <c r="F22" s="190">
        <f t="shared" si="0"/>
        <v>224317920</v>
      </c>
      <c r="G22" s="190">
        <f t="shared" si="0"/>
        <v>85342138</v>
      </c>
      <c r="H22" s="190">
        <f t="shared" si="0"/>
        <v>4834801</v>
      </c>
      <c r="I22" s="190">
        <f t="shared" si="0"/>
        <v>4900614</v>
      </c>
      <c r="J22" s="190">
        <f t="shared" si="0"/>
        <v>95077553</v>
      </c>
      <c r="K22" s="190">
        <f t="shared" si="0"/>
        <v>3849033</v>
      </c>
      <c r="L22" s="190">
        <f t="shared" si="0"/>
        <v>4946447</v>
      </c>
      <c r="M22" s="190">
        <f t="shared" si="0"/>
        <v>59491633</v>
      </c>
      <c r="N22" s="190">
        <f t="shared" si="0"/>
        <v>68287113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163364666</v>
      </c>
      <c r="X22" s="190">
        <f t="shared" si="0"/>
        <v>147481118</v>
      </c>
      <c r="Y22" s="190">
        <f t="shared" si="0"/>
        <v>15883548</v>
      </c>
      <c r="Z22" s="191">
        <f>+IF(X22&lt;&gt;0,+(Y22/X22)*100,0)</f>
        <v>10.769885810060105</v>
      </c>
      <c r="AA22" s="188">
        <f>SUM(AA5:AA21)</f>
        <v>224317920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76790073</v>
      </c>
      <c r="D25" s="155">
        <v>0</v>
      </c>
      <c r="E25" s="156">
        <v>77367475</v>
      </c>
      <c r="F25" s="60">
        <v>77367475</v>
      </c>
      <c r="G25" s="60">
        <v>5085383</v>
      </c>
      <c r="H25" s="60">
        <v>6936253</v>
      </c>
      <c r="I25" s="60">
        <v>6214410</v>
      </c>
      <c r="J25" s="60">
        <v>18236046</v>
      </c>
      <c r="K25" s="60">
        <v>6370288</v>
      </c>
      <c r="L25" s="60">
        <v>6675141</v>
      </c>
      <c r="M25" s="60">
        <v>7148404</v>
      </c>
      <c r="N25" s="60">
        <v>20193833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38429879</v>
      </c>
      <c r="X25" s="60">
        <v>31423524</v>
      </c>
      <c r="Y25" s="60">
        <v>7006355</v>
      </c>
      <c r="Z25" s="140">
        <v>22.3</v>
      </c>
      <c r="AA25" s="155">
        <v>77367475</v>
      </c>
    </row>
    <row r="26" spans="1:27" ht="12.75">
      <c r="A26" s="183" t="s">
        <v>38</v>
      </c>
      <c r="B26" s="182"/>
      <c r="C26" s="155">
        <v>14291277</v>
      </c>
      <c r="D26" s="155">
        <v>0</v>
      </c>
      <c r="E26" s="156">
        <v>13085980</v>
      </c>
      <c r="F26" s="60">
        <v>13085980</v>
      </c>
      <c r="G26" s="60">
        <v>1568483</v>
      </c>
      <c r="H26" s="60">
        <v>1114888</v>
      </c>
      <c r="I26" s="60">
        <v>1114888</v>
      </c>
      <c r="J26" s="60">
        <v>3798259</v>
      </c>
      <c r="K26" s="60">
        <v>1114888</v>
      </c>
      <c r="L26" s="60">
        <v>1114888</v>
      </c>
      <c r="M26" s="60">
        <v>1114888</v>
      </c>
      <c r="N26" s="60">
        <v>3344664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7142923</v>
      </c>
      <c r="X26" s="60">
        <v>6542988</v>
      </c>
      <c r="Y26" s="60">
        <v>599935</v>
      </c>
      <c r="Z26" s="140">
        <v>9.17</v>
      </c>
      <c r="AA26" s="155">
        <v>13085980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7854000</v>
      </c>
      <c r="F27" s="60">
        <v>7854000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7854000</v>
      </c>
    </row>
    <row r="28" spans="1:27" ht="12.75">
      <c r="A28" s="183" t="s">
        <v>39</v>
      </c>
      <c r="B28" s="182"/>
      <c r="C28" s="155">
        <v>47600240</v>
      </c>
      <c r="D28" s="155">
        <v>0</v>
      </c>
      <c r="E28" s="156">
        <v>20197562</v>
      </c>
      <c r="F28" s="60">
        <v>20197562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20197562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14759</v>
      </c>
      <c r="F29" s="60">
        <v>14759</v>
      </c>
      <c r="G29" s="60">
        <v>8168</v>
      </c>
      <c r="H29" s="60">
        <v>8980</v>
      </c>
      <c r="I29" s="60">
        <v>10569</v>
      </c>
      <c r="J29" s="60">
        <v>27717</v>
      </c>
      <c r="K29" s="60">
        <v>9975</v>
      </c>
      <c r="L29" s="60">
        <v>13576</v>
      </c>
      <c r="M29" s="60">
        <v>15318</v>
      </c>
      <c r="N29" s="60">
        <v>38869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66586</v>
      </c>
      <c r="X29" s="60">
        <v>7380</v>
      </c>
      <c r="Y29" s="60">
        <v>59206</v>
      </c>
      <c r="Z29" s="140">
        <v>802.25</v>
      </c>
      <c r="AA29" s="155">
        <v>14759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37896383</v>
      </c>
      <c r="D32" s="155">
        <v>0</v>
      </c>
      <c r="E32" s="156">
        <v>45185863</v>
      </c>
      <c r="F32" s="60">
        <v>45185863</v>
      </c>
      <c r="G32" s="60">
        <v>2154625</v>
      </c>
      <c r="H32" s="60">
        <v>3452542</v>
      </c>
      <c r="I32" s="60">
        <v>3809714</v>
      </c>
      <c r="J32" s="60">
        <v>9416881</v>
      </c>
      <c r="K32" s="60">
        <v>1783696</v>
      </c>
      <c r="L32" s="60">
        <v>3997916</v>
      </c>
      <c r="M32" s="60">
        <v>3588806</v>
      </c>
      <c r="N32" s="60">
        <v>9370418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18787299</v>
      </c>
      <c r="X32" s="60">
        <v>21678918</v>
      </c>
      <c r="Y32" s="60">
        <v>-2891619</v>
      </c>
      <c r="Z32" s="140">
        <v>-13.34</v>
      </c>
      <c r="AA32" s="155">
        <v>45185863</v>
      </c>
    </row>
    <row r="33" spans="1:27" ht="12.75">
      <c r="A33" s="183" t="s">
        <v>42</v>
      </c>
      <c r="B33" s="182"/>
      <c r="C33" s="155">
        <v>16556710</v>
      </c>
      <c r="D33" s="155">
        <v>0</v>
      </c>
      <c r="E33" s="156">
        <v>20099740</v>
      </c>
      <c r="F33" s="60">
        <v>20099740</v>
      </c>
      <c r="G33" s="60">
        <v>105600</v>
      </c>
      <c r="H33" s="60">
        <v>2000904</v>
      </c>
      <c r="I33" s="60">
        <v>1294100</v>
      </c>
      <c r="J33" s="60">
        <v>3400604</v>
      </c>
      <c r="K33" s="60">
        <v>2171411</v>
      </c>
      <c r="L33" s="60">
        <v>1218319</v>
      </c>
      <c r="M33" s="60">
        <v>2899280</v>
      </c>
      <c r="N33" s="60">
        <v>6289010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9689614</v>
      </c>
      <c r="X33" s="60">
        <v>10471974</v>
      </c>
      <c r="Y33" s="60">
        <v>-782360</v>
      </c>
      <c r="Z33" s="140">
        <v>-7.47</v>
      </c>
      <c r="AA33" s="155">
        <v>20099740</v>
      </c>
    </row>
    <row r="34" spans="1:27" ht="12.75">
      <c r="A34" s="183" t="s">
        <v>43</v>
      </c>
      <c r="B34" s="182"/>
      <c r="C34" s="155">
        <v>53547371</v>
      </c>
      <c r="D34" s="155">
        <v>0</v>
      </c>
      <c r="E34" s="156">
        <v>49967351</v>
      </c>
      <c r="F34" s="60">
        <v>49967351</v>
      </c>
      <c r="G34" s="60">
        <v>1257363</v>
      </c>
      <c r="H34" s="60">
        <v>3236245</v>
      </c>
      <c r="I34" s="60">
        <v>3552402</v>
      </c>
      <c r="J34" s="60">
        <v>8046010</v>
      </c>
      <c r="K34" s="60">
        <v>2425466</v>
      </c>
      <c r="L34" s="60">
        <v>3633866</v>
      </c>
      <c r="M34" s="60">
        <v>3156329</v>
      </c>
      <c r="N34" s="60">
        <v>9215661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17261671</v>
      </c>
      <c r="X34" s="60">
        <v>27358776</v>
      </c>
      <c r="Y34" s="60">
        <v>-10097105</v>
      </c>
      <c r="Z34" s="140">
        <v>-36.91</v>
      </c>
      <c r="AA34" s="155">
        <v>49967351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246682054</v>
      </c>
      <c r="D36" s="188">
        <f>SUM(D25:D35)</f>
        <v>0</v>
      </c>
      <c r="E36" s="189">
        <f t="shared" si="1"/>
        <v>233772730</v>
      </c>
      <c r="F36" s="190">
        <f t="shared" si="1"/>
        <v>233772730</v>
      </c>
      <c r="G36" s="190">
        <f t="shared" si="1"/>
        <v>10179622</v>
      </c>
      <c r="H36" s="190">
        <f t="shared" si="1"/>
        <v>16749812</v>
      </c>
      <c r="I36" s="190">
        <f t="shared" si="1"/>
        <v>15996083</v>
      </c>
      <c r="J36" s="190">
        <f t="shared" si="1"/>
        <v>42925517</v>
      </c>
      <c r="K36" s="190">
        <f t="shared" si="1"/>
        <v>13875724</v>
      </c>
      <c r="L36" s="190">
        <f t="shared" si="1"/>
        <v>16653706</v>
      </c>
      <c r="M36" s="190">
        <f t="shared" si="1"/>
        <v>17923025</v>
      </c>
      <c r="N36" s="190">
        <f t="shared" si="1"/>
        <v>48452455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91377972</v>
      </c>
      <c r="X36" s="190">
        <f t="shared" si="1"/>
        <v>97483560</v>
      </c>
      <c r="Y36" s="190">
        <f t="shared" si="1"/>
        <v>-6105588</v>
      </c>
      <c r="Z36" s="191">
        <f>+IF(X36&lt;&gt;0,+(Y36/X36)*100,0)</f>
        <v>-6.26319760993546</v>
      </c>
      <c r="AA36" s="188">
        <f>SUM(AA25:AA35)</f>
        <v>233772730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-37022887</v>
      </c>
      <c r="D38" s="199">
        <f>+D22-D36</f>
        <v>0</v>
      </c>
      <c r="E38" s="200">
        <f t="shared" si="2"/>
        <v>-9454810</v>
      </c>
      <c r="F38" s="106">
        <f t="shared" si="2"/>
        <v>-9454810</v>
      </c>
      <c r="G38" s="106">
        <f t="shared" si="2"/>
        <v>75162516</v>
      </c>
      <c r="H38" s="106">
        <f t="shared" si="2"/>
        <v>-11915011</v>
      </c>
      <c r="I38" s="106">
        <f t="shared" si="2"/>
        <v>-11095469</v>
      </c>
      <c r="J38" s="106">
        <f t="shared" si="2"/>
        <v>52152036</v>
      </c>
      <c r="K38" s="106">
        <f t="shared" si="2"/>
        <v>-10026691</v>
      </c>
      <c r="L38" s="106">
        <f t="shared" si="2"/>
        <v>-11707259</v>
      </c>
      <c r="M38" s="106">
        <f t="shared" si="2"/>
        <v>41568608</v>
      </c>
      <c r="N38" s="106">
        <f t="shared" si="2"/>
        <v>19834658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71986694</v>
      </c>
      <c r="X38" s="106">
        <f>IF(F22=F36,0,X22-X36)</f>
        <v>49997558</v>
      </c>
      <c r="Y38" s="106">
        <f t="shared" si="2"/>
        <v>21989136</v>
      </c>
      <c r="Z38" s="201">
        <f>+IF(X38&lt;&gt;0,+(Y38/X38)*100,0)</f>
        <v>43.980420003712986</v>
      </c>
      <c r="AA38" s="199">
        <f>+AA22-AA36</f>
        <v>-9454810</v>
      </c>
    </row>
    <row r="39" spans="1:27" ht="12.75">
      <c r="A39" s="181" t="s">
        <v>46</v>
      </c>
      <c r="B39" s="185"/>
      <c r="C39" s="155">
        <v>38003000</v>
      </c>
      <c r="D39" s="155">
        <v>0</v>
      </c>
      <c r="E39" s="156">
        <v>36687000</v>
      </c>
      <c r="F39" s="60">
        <v>36687000</v>
      </c>
      <c r="G39" s="60">
        <v>8339958</v>
      </c>
      <c r="H39" s="60">
        <v>1816043</v>
      </c>
      <c r="I39" s="60">
        <v>852308</v>
      </c>
      <c r="J39" s="60">
        <v>11008309</v>
      </c>
      <c r="K39" s="60">
        <v>0</v>
      </c>
      <c r="L39" s="60">
        <v>97750</v>
      </c>
      <c r="M39" s="60">
        <v>7102322</v>
      </c>
      <c r="N39" s="60">
        <v>7200072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18208381</v>
      </c>
      <c r="X39" s="60">
        <v>25843500</v>
      </c>
      <c r="Y39" s="60">
        <v>-7635119</v>
      </c>
      <c r="Z39" s="140">
        <v>-29.54</v>
      </c>
      <c r="AA39" s="155">
        <v>36687000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980113</v>
      </c>
      <c r="D42" s="206">
        <f>SUM(D38:D41)</f>
        <v>0</v>
      </c>
      <c r="E42" s="207">
        <f t="shared" si="3"/>
        <v>27232190</v>
      </c>
      <c r="F42" s="88">
        <f t="shared" si="3"/>
        <v>27232190</v>
      </c>
      <c r="G42" s="88">
        <f t="shared" si="3"/>
        <v>83502474</v>
      </c>
      <c r="H42" s="88">
        <f t="shared" si="3"/>
        <v>-10098968</v>
      </c>
      <c r="I42" s="88">
        <f t="shared" si="3"/>
        <v>-10243161</v>
      </c>
      <c r="J42" s="88">
        <f t="shared" si="3"/>
        <v>63160345</v>
      </c>
      <c r="K42" s="88">
        <f t="shared" si="3"/>
        <v>-10026691</v>
      </c>
      <c r="L42" s="88">
        <f t="shared" si="3"/>
        <v>-11609509</v>
      </c>
      <c r="M42" s="88">
        <f t="shared" si="3"/>
        <v>48670930</v>
      </c>
      <c r="N42" s="88">
        <f t="shared" si="3"/>
        <v>27034730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90195075</v>
      </c>
      <c r="X42" s="88">
        <f t="shared" si="3"/>
        <v>75841058</v>
      </c>
      <c r="Y42" s="88">
        <f t="shared" si="3"/>
        <v>14354017</v>
      </c>
      <c r="Z42" s="208">
        <f>+IF(X42&lt;&gt;0,+(Y42/X42)*100,0)</f>
        <v>18.926446147415295</v>
      </c>
      <c r="AA42" s="206">
        <f>SUM(AA38:AA41)</f>
        <v>27232190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980113</v>
      </c>
      <c r="D44" s="210">
        <f>+D42-D43</f>
        <v>0</v>
      </c>
      <c r="E44" s="211">
        <f t="shared" si="4"/>
        <v>27232190</v>
      </c>
      <c r="F44" s="77">
        <f t="shared" si="4"/>
        <v>27232190</v>
      </c>
      <c r="G44" s="77">
        <f t="shared" si="4"/>
        <v>83502474</v>
      </c>
      <c r="H44" s="77">
        <f t="shared" si="4"/>
        <v>-10098968</v>
      </c>
      <c r="I44" s="77">
        <f t="shared" si="4"/>
        <v>-10243161</v>
      </c>
      <c r="J44" s="77">
        <f t="shared" si="4"/>
        <v>63160345</v>
      </c>
      <c r="K44" s="77">
        <f t="shared" si="4"/>
        <v>-10026691</v>
      </c>
      <c r="L44" s="77">
        <f t="shared" si="4"/>
        <v>-11609509</v>
      </c>
      <c r="M44" s="77">
        <f t="shared" si="4"/>
        <v>48670930</v>
      </c>
      <c r="N44" s="77">
        <f t="shared" si="4"/>
        <v>27034730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90195075</v>
      </c>
      <c r="X44" s="77">
        <f t="shared" si="4"/>
        <v>75841058</v>
      </c>
      <c r="Y44" s="77">
        <f t="shared" si="4"/>
        <v>14354017</v>
      </c>
      <c r="Z44" s="212">
        <f>+IF(X44&lt;&gt;0,+(Y44/X44)*100,0)</f>
        <v>18.926446147415295</v>
      </c>
      <c r="AA44" s="210">
        <f>+AA42-AA43</f>
        <v>27232190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980113</v>
      </c>
      <c r="D46" s="206">
        <f>SUM(D44:D45)</f>
        <v>0</v>
      </c>
      <c r="E46" s="207">
        <f t="shared" si="5"/>
        <v>27232190</v>
      </c>
      <c r="F46" s="88">
        <f t="shared" si="5"/>
        <v>27232190</v>
      </c>
      <c r="G46" s="88">
        <f t="shared" si="5"/>
        <v>83502474</v>
      </c>
      <c r="H46" s="88">
        <f t="shared" si="5"/>
        <v>-10098968</v>
      </c>
      <c r="I46" s="88">
        <f t="shared" si="5"/>
        <v>-10243161</v>
      </c>
      <c r="J46" s="88">
        <f t="shared" si="5"/>
        <v>63160345</v>
      </c>
      <c r="K46" s="88">
        <f t="shared" si="5"/>
        <v>-10026691</v>
      </c>
      <c r="L46" s="88">
        <f t="shared" si="5"/>
        <v>-11609509</v>
      </c>
      <c r="M46" s="88">
        <f t="shared" si="5"/>
        <v>48670930</v>
      </c>
      <c r="N46" s="88">
        <f t="shared" si="5"/>
        <v>27034730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90195075</v>
      </c>
      <c r="X46" s="88">
        <f t="shared" si="5"/>
        <v>75841058</v>
      </c>
      <c r="Y46" s="88">
        <f t="shared" si="5"/>
        <v>14354017</v>
      </c>
      <c r="Z46" s="208">
        <f>+IF(X46&lt;&gt;0,+(Y46/X46)*100,0)</f>
        <v>18.926446147415295</v>
      </c>
      <c r="AA46" s="206">
        <f>SUM(AA44:AA45)</f>
        <v>27232190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980113</v>
      </c>
      <c r="D48" s="217">
        <f>SUM(D46:D47)</f>
        <v>0</v>
      </c>
      <c r="E48" s="218">
        <f t="shared" si="6"/>
        <v>27232190</v>
      </c>
      <c r="F48" s="219">
        <f t="shared" si="6"/>
        <v>27232190</v>
      </c>
      <c r="G48" s="219">
        <f t="shared" si="6"/>
        <v>83502474</v>
      </c>
      <c r="H48" s="220">
        <f t="shared" si="6"/>
        <v>-10098968</v>
      </c>
      <c r="I48" s="220">
        <f t="shared" si="6"/>
        <v>-10243161</v>
      </c>
      <c r="J48" s="220">
        <f t="shared" si="6"/>
        <v>63160345</v>
      </c>
      <c r="K48" s="220">
        <f t="shared" si="6"/>
        <v>-10026691</v>
      </c>
      <c r="L48" s="220">
        <f t="shared" si="6"/>
        <v>-11609509</v>
      </c>
      <c r="M48" s="219">
        <f t="shared" si="6"/>
        <v>48670930</v>
      </c>
      <c r="N48" s="219">
        <f t="shared" si="6"/>
        <v>27034730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90195075</v>
      </c>
      <c r="X48" s="220">
        <f t="shared" si="6"/>
        <v>75841058</v>
      </c>
      <c r="Y48" s="220">
        <f t="shared" si="6"/>
        <v>14354017</v>
      </c>
      <c r="Z48" s="221">
        <f>+IF(X48&lt;&gt;0,+(Y48/X48)*100,0)</f>
        <v>18.926446147415295</v>
      </c>
      <c r="AA48" s="222">
        <f>SUM(AA46:AA47)</f>
        <v>27232190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4319096</v>
      </c>
      <c r="D5" s="153">
        <f>SUM(D6:D8)</f>
        <v>0</v>
      </c>
      <c r="E5" s="154">
        <f t="shared" si="0"/>
        <v>11619018</v>
      </c>
      <c r="F5" s="100">
        <f t="shared" si="0"/>
        <v>11619018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3630</v>
      </c>
      <c r="N5" s="100">
        <f t="shared" si="0"/>
        <v>3630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3630</v>
      </c>
      <c r="X5" s="100">
        <f t="shared" si="0"/>
        <v>4774998</v>
      </c>
      <c r="Y5" s="100">
        <f t="shared" si="0"/>
        <v>-4771368</v>
      </c>
      <c r="Z5" s="137">
        <f>+IF(X5&lt;&gt;0,+(Y5/X5)*100,0)</f>
        <v>-99.92397902575037</v>
      </c>
      <c r="AA5" s="153">
        <f>SUM(AA6:AA8)</f>
        <v>11619018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11619018</v>
      </c>
      <c r="F7" s="159">
        <v>11619018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4774998</v>
      </c>
      <c r="Y7" s="159">
        <v>-4774998</v>
      </c>
      <c r="Z7" s="141">
        <v>-100</v>
      </c>
      <c r="AA7" s="225">
        <v>11619018</v>
      </c>
    </row>
    <row r="8" spans="1:27" ht="12.75">
      <c r="A8" s="138" t="s">
        <v>77</v>
      </c>
      <c r="B8" s="136"/>
      <c r="C8" s="155">
        <v>4319096</v>
      </c>
      <c r="D8" s="155"/>
      <c r="E8" s="156"/>
      <c r="F8" s="60"/>
      <c r="G8" s="60"/>
      <c r="H8" s="60"/>
      <c r="I8" s="60"/>
      <c r="J8" s="60"/>
      <c r="K8" s="60"/>
      <c r="L8" s="60"/>
      <c r="M8" s="60">
        <v>3630</v>
      </c>
      <c r="N8" s="60">
        <v>3630</v>
      </c>
      <c r="O8" s="60"/>
      <c r="P8" s="60"/>
      <c r="Q8" s="60"/>
      <c r="R8" s="60"/>
      <c r="S8" s="60"/>
      <c r="T8" s="60"/>
      <c r="U8" s="60"/>
      <c r="V8" s="60"/>
      <c r="W8" s="60">
        <v>3630</v>
      </c>
      <c r="X8" s="60"/>
      <c r="Y8" s="60">
        <v>3630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53989626</v>
      </c>
      <c r="D15" s="153">
        <f>SUM(D16:D18)</f>
        <v>0</v>
      </c>
      <c r="E15" s="154">
        <f t="shared" si="2"/>
        <v>36687000</v>
      </c>
      <c r="F15" s="100">
        <f t="shared" si="2"/>
        <v>36687000</v>
      </c>
      <c r="G15" s="100">
        <f t="shared" si="2"/>
        <v>11523205</v>
      </c>
      <c r="H15" s="100">
        <f t="shared" si="2"/>
        <v>1816043</v>
      </c>
      <c r="I15" s="100">
        <f t="shared" si="2"/>
        <v>852308</v>
      </c>
      <c r="J15" s="100">
        <f t="shared" si="2"/>
        <v>14191556</v>
      </c>
      <c r="K15" s="100">
        <f t="shared" si="2"/>
        <v>85000</v>
      </c>
      <c r="L15" s="100">
        <f t="shared" si="2"/>
        <v>150000</v>
      </c>
      <c r="M15" s="100">
        <f t="shared" si="2"/>
        <v>1776312</v>
      </c>
      <c r="N15" s="100">
        <f t="shared" si="2"/>
        <v>2011312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16202868</v>
      </c>
      <c r="X15" s="100">
        <f t="shared" si="2"/>
        <v>25843500</v>
      </c>
      <c r="Y15" s="100">
        <f t="shared" si="2"/>
        <v>-9640632</v>
      </c>
      <c r="Z15" s="137">
        <f>+IF(X15&lt;&gt;0,+(Y15/X15)*100,0)</f>
        <v>-37.303894596320156</v>
      </c>
      <c r="AA15" s="102">
        <f>SUM(AA16:AA18)</f>
        <v>36687000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852308</v>
      </c>
      <c r="J16" s="60">
        <v>852308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852308</v>
      </c>
      <c r="X16" s="60"/>
      <c r="Y16" s="60">
        <v>852308</v>
      </c>
      <c r="Z16" s="140"/>
      <c r="AA16" s="62"/>
    </row>
    <row r="17" spans="1:27" ht="12.75">
      <c r="A17" s="138" t="s">
        <v>86</v>
      </c>
      <c r="B17" s="136"/>
      <c r="C17" s="155">
        <v>53989626</v>
      </c>
      <c r="D17" s="155"/>
      <c r="E17" s="156">
        <v>36687000</v>
      </c>
      <c r="F17" s="60">
        <v>36687000</v>
      </c>
      <c r="G17" s="60">
        <v>11523205</v>
      </c>
      <c r="H17" s="60">
        <v>1816043</v>
      </c>
      <c r="I17" s="60"/>
      <c r="J17" s="60">
        <v>13339248</v>
      </c>
      <c r="K17" s="60">
        <v>85000</v>
      </c>
      <c r="L17" s="60">
        <v>150000</v>
      </c>
      <c r="M17" s="60">
        <v>1776312</v>
      </c>
      <c r="N17" s="60">
        <v>2011312</v>
      </c>
      <c r="O17" s="60"/>
      <c r="P17" s="60"/>
      <c r="Q17" s="60"/>
      <c r="R17" s="60"/>
      <c r="S17" s="60"/>
      <c r="T17" s="60"/>
      <c r="U17" s="60"/>
      <c r="V17" s="60"/>
      <c r="W17" s="60">
        <v>15350560</v>
      </c>
      <c r="X17" s="60">
        <v>25843500</v>
      </c>
      <c r="Y17" s="60">
        <v>-10492940</v>
      </c>
      <c r="Z17" s="140">
        <v>-40.6</v>
      </c>
      <c r="AA17" s="62">
        <v>36687000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58308722</v>
      </c>
      <c r="D25" s="217">
        <f>+D5+D9+D15+D19+D24</f>
        <v>0</v>
      </c>
      <c r="E25" s="230">
        <f t="shared" si="4"/>
        <v>48306018</v>
      </c>
      <c r="F25" s="219">
        <f t="shared" si="4"/>
        <v>48306018</v>
      </c>
      <c r="G25" s="219">
        <f t="shared" si="4"/>
        <v>11523205</v>
      </c>
      <c r="H25" s="219">
        <f t="shared" si="4"/>
        <v>1816043</v>
      </c>
      <c r="I25" s="219">
        <f t="shared" si="4"/>
        <v>852308</v>
      </c>
      <c r="J25" s="219">
        <f t="shared" si="4"/>
        <v>14191556</v>
      </c>
      <c r="K25" s="219">
        <f t="shared" si="4"/>
        <v>85000</v>
      </c>
      <c r="L25" s="219">
        <f t="shared" si="4"/>
        <v>150000</v>
      </c>
      <c r="M25" s="219">
        <f t="shared" si="4"/>
        <v>1779942</v>
      </c>
      <c r="N25" s="219">
        <f t="shared" si="4"/>
        <v>2014942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16206498</v>
      </c>
      <c r="X25" s="219">
        <f t="shared" si="4"/>
        <v>30618498</v>
      </c>
      <c r="Y25" s="219">
        <f t="shared" si="4"/>
        <v>-14412000</v>
      </c>
      <c r="Z25" s="231">
        <f>+IF(X25&lt;&gt;0,+(Y25/X25)*100,0)</f>
        <v>-47.069585189972415</v>
      </c>
      <c r="AA25" s="232">
        <f>+AA5+AA9+AA15+AA19+AA24</f>
        <v>48306018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38003000</v>
      </c>
      <c r="D28" s="155"/>
      <c r="E28" s="156">
        <v>36687000</v>
      </c>
      <c r="F28" s="60">
        <v>36687000</v>
      </c>
      <c r="G28" s="60">
        <v>11523205</v>
      </c>
      <c r="H28" s="60">
        <v>1816043</v>
      </c>
      <c r="I28" s="60">
        <v>852308</v>
      </c>
      <c r="J28" s="60">
        <v>14191556</v>
      </c>
      <c r="K28" s="60">
        <v>85000</v>
      </c>
      <c r="L28" s="60">
        <v>150000</v>
      </c>
      <c r="M28" s="60">
        <v>1776312</v>
      </c>
      <c r="N28" s="60">
        <v>2011312</v>
      </c>
      <c r="O28" s="60"/>
      <c r="P28" s="60"/>
      <c r="Q28" s="60"/>
      <c r="R28" s="60"/>
      <c r="S28" s="60"/>
      <c r="T28" s="60"/>
      <c r="U28" s="60"/>
      <c r="V28" s="60"/>
      <c r="W28" s="60">
        <v>16202868</v>
      </c>
      <c r="X28" s="60">
        <v>25843500</v>
      </c>
      <c r="Y28" s="60">
        <v>-9640632</v>
      </c>
      <c r="Z28" s="140">
        <v>-37.3</v>
      </c>
      <c r="AA28" s="155">
        <v>36687000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38003000</v>
      </c>
      <c r="D32" s="210">
        <f>SUM(D28:D31)</f>
        <v>0</v>
      </c>
      <c r="E32" s="211">
        <f t="shared" si="5"/>
        <v>36687000</v>
      </c>
      <c r="F32" s="77">
        <f t="shared" si="5"/>
        <v>36687000</v>
      </c>
      <c r="G32" s="77">
        <f t="shared" si="5"/>
        <v>11523205</v>
      </c>
      <c r="H32" s="77">
        <f t="shared" si="5"/>
        <v>1816043</v>
      </c>
      <c r="I32" s="77">
        <f t="shared" si="5"/>
        <v>852308</v>
      </c>
      <c r="J32" s="77">
        <f t="shared" si="5"/>
        <v>14191556</v>
      </c>
      <c r="K32" s="77">
        <f t="shared" si="5"/>
        <v>85000</v>
      </c>
      <c r="L32" s="77">
        <f t="shared" si="5"/>
        <v>150000</v>
      </c>
      <c r="M32" s="77">
        <f t="shared" si="5"/>
        <v>1776312</v>
      </c>
      <c r="N32" s="77">
        <f t="shared" si="5"/>
        <v>2011312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16202868</v>
      </c>
      <c r="X32" s="77">
        <f t="shared" si="5"/>
        <v>25843500</v>
      </c>
      <c r="Y32" s="77">
        <f t="shared" si="5"/>
        <v>-9640632</v>
      </c>
      <c r="Z32" s="212">
        <f>+IF(X32&lt;&gt;0,+(Y32/X32)*100,0)</f>
        <v>-37.303894596320156</v>
      </c>
      <c r="AA32" s="79">
        <f>SUM(AA28:AA31)</f>
        <v>36687000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20305722</v>
      </c>
      <c r="D35" s="155"/>
      <c r="E35" s="156">
        <v>11619018</v>
      </c>
      <c r="F35" s="60">
        <v>11619018</v>
      </c>
      <c r="G35" s="60"/>
      <c r="H35" s="60"/>
      <c r="I35" s="60"/>
      <c r="J35" s="60"/>
      <c r="K35" s="60"/>
      <c r="L35" s="60"/>
      <c r="M35" s="60">
        <v>3630</v>
      </c>
      <c r="N35" s="60">
        <v>3630</v>
      </c>
      <c r="O35" s="60"/>
      <c r="P35" s="60"/>
      <c r="Q35" s="60"/>
      <c r="R35" s="60"/>
      <c r="S35" s="60"/>
      <c r="T35" s="60"/>
      <c r="U35" s="60"/>
      <c r="V35" s="60"/>
      <c r="W35" s="60">
        <v>3630</v>
      </c>
      <c r="X35" s="60">
        <v>4774998</v>
      </c>
      <c r="Y35" s="60">
        <v>-4771368</v>
      </c>
      <c r="Z35" s="140">
        <v>-99.92</v>
      </c>
      <c r="AA35" s="62">
        <v>11619018</v>
      </c>
    </row>
    <row r="36" spans="1:27" ht="12.75">
      <c r="A36" s="238" t="s">
        <v>139</v>
      </c>
      <c r="B36" s="149"/>
      <c r="C36" s="222">
        <f aca="true" t="shared" si="6" ref="C36:Y36">SUM(C32:C35)</f>
        <v>58308722</v>
      </c>
      <c r="D36" s="222">
        <f>SUM(D32:D35)</f>
        <v>0</v>
      </c>
      <c r="E36" s="218">
        <f t="shared" si="6"/>
        <v>48306018</v>
      </c>
      <c r="F36" s="220">
        <f t="shared" si="6"/>
        <v>48306018</v>
      </c>
      <c r="G36" s="220">
        <f t="shared" si="6"/>
        <v>11523205</v>
      </c>
      <c r="H36" s="220">
        <f t="shared" si="6"/>
        <v>1816043</v>
      </c>
      <c r="I36" s="220">
        <f t="shared" si="6"/>
        <v>852308</v>
      </c>
      <c r="J36" s="220">
        <f t="shared" si="6"/>
        <v>14191556</v>
      </c>
      <c r="K36" s="220">
        <f t="shared" si="6"/>
        <v>85000</v>
      </c>
      <c r="L36" s="220">
        <f t="shared" si="6"/>
        <v>150000</v>
      </c>
      <c r="M36" s="220">
        <f t="shared" si="6"/>
        <v>1779942</v>
      </c>
      <c r="N36" s="220">
        <f t="shared" si="6"/>
        <v>2014942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16206498</v>
      </c>
      <c r="X36" s="220">
        <f t="shared" si="6"/>
        <v>30618498</v>
      </c>
      <c r="Y36" s="220">
        <f t="shared" si="6"/>
        <v>-14412000</v>
      </c>
      <c r="Z36" s="221">
        <f>+IF(X36&lt;&gt;0,+(Y36/X36)*100,0)</f>
        <v>-47.069585189972415</v>
      </c>
      <c r="AA36" s="239">
        <f>SUM(AA32:AA35)</f>
        <v>48306018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14228367</v>
      </c>
      <c r="D6" s="155"/>
      <c r="E6" s="59">
        <v>29256991</v>
      </c>
      <c r="F6" s="60">
        <v>29256991</v>
      </c>
      <c r="G6" s="60">
        <v>65430924</v>
      </c>
      <c r="H6" s="60">
        <v>50733329</v>
      </c>
      <c r="I6" s="60">
        <v>38984472</v>
      </c>
      <c r="J6" s="60">
        <v>38984472</v>
      </c>
      <c r="K6" s="60">
        <v>32239586</v>
      </c>
      <c r="L6" s="60">
        <v>18022772</v>
      </c>
      <c r="M6" s="60">
        <v>58121185</v>
      </c>
      <c r="N6" s="60">
        <v>58121185</v>
      </c>
      <c r="O6" s="60"/>
      <c r="P6" s="60"/>
      <c r="Q6" s="60"/>
      <c r="R6" s="60"/>
      <c r="S6" s="60"/>
      <c r="T6" s="60"/>
      <c r="U6" s="60"/>
      <c r="V6" s="60"/>
      <c r="W6" s="60">
        <v>58121185</v>
      </c>
      <c r="X6" s="60">
        <v>14628496</v>
      </c>
      <c r="Y6" s="60">
        <v>43492689</v>
      </c>
      <c r="Z6" s="140">
        <v>297.31</v>
      </c>
      <c r="AA6" s="62">
        <v>29256991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51656560</v>
      </c>
      <c r="D8" s="155"/>
      <c r="E8" s="59">
        <v>72013502</v>
      </c>
      <c r="F8" s="60">
        <v>72013502</v>
      </c>
      <c r="G8" s="60">
        <v>175797457</v>
      </c>
      <c r="H8" s="60">
        <v>178158318</v>
      </c>
      <c r="I8" s="60">
        <v>153917487</v>
      </c>
      <c r="J8" s="60">
        <v>153917487</v>
      </c>
      <c r="K8" s="60">
        <v>156205649</v>
      </c>
      <c r="L8" s="60">
        <v>162447398</v>
      </c>
      <c r="M8" s="60">
        <v>163980890</v>
      </c>
      <c r="N8" s="60">
        <v>163980890</v>
      </c>
      <c r="O8" s="60"/>
      <c r="P8" s="60"/>
      <c r="Q8" s="60"/>
      <c r="R8" s="60"/>
      <c r="S8" s="60"/>
      <c r="T8" s="60"/>
      <c r="U8" s="60"/>
      <c r="V8" s="60"/>
      <c r="W8" s="60">
        <v>163980890</v>
      </c>
      <c r="X8" s="60">
        <v>36006751</v>
      </c>
      <c r="Y8" s="60">
        <v>127974139</v>
      </c>
      <c r="Z8" s="140">
        <v>355.42</v>
      </c>
      <c r="AA8" s="62">
        <v>72013502</v>
      </c>
    </row>
    <row r="9" spans="1:27" ht="12.75">
      <c r="A9" s="249" t="s">
        <v>146</v>
      </c>
      <c r="B9" s="182"/>
      <c r="C9" s="155">
        <v>1692838</v>
      </c>
      <c r="D9" s="155"/>
      <c r="E9" s="59"/>
      <c r="F9" s="60"/>
      <c r="G9" s="60">
        <v>16939432</v>
      </c>
      <c r="H9" s="60">
        <v>6072227</v>
      </c>
      <c r="I9" s="60">
        <v>16804827</v>
      </c>
      <c r="J9" s="60">
        <v>16804827</v>
      </c>
      <c r="K9" s="60">
        <v>16139114</v>
      </c>
      <c r="L9" s="60">
        <v>16637713</v>
      </c>
      <c r="M9" s="60">
        <v>15839968</v>
      </c>
      <c r="N9" s="60">
        <v>15839968</v>
      </c>
      <c r="O9" s="60"/>
      <c r="P9" s="60"/>
      <c r="Q9" s="60"/>
      <c r="R9" s="60"/>
      <c r="S9" s="60"/>
      <c r="T9" s="60"/>
      <c r="U9" s="60"/>
      <c r="V9" s="60"/>
      <c r="W9" s="60">
        <v>15839968</v>
      </c>
      <c r="X9" s="60"/>
      <c r="Y9" s="60">
        <v>15839968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67577765</v>
      </c>
      <c r="D12" s="168">
        <f>SUM(D6:D11)</f>
        <v>0</v>
      </c>
      <c r="E12" s="72">
        <f t="shared" si="0"/>
        <v>101270493</v>
      </c>
      <c r="F12" s="73">
        <f t="shared" si="0"/>
        <v>101270493</v>
      </c>
      <c r="G12" s="73">
        <f t="shared" si="0"/>
        <v>258167813</v>
      </c>
      <c r="H12" s="73">
        <f t="shared" si="0"/>
        <v>234963874</v>
      </c>
      <c r="I12" s="73">
        <f t="shared" si="0"/>
        <v>209706786</v>
      </c>
      <c r="J12" s="73">
        <f t="shared" si="0"/>
        <v>209706786</v>
      </c>
      <c r="K12" s="73">
        <f t="shared" si="0"/>
        <v>204584349</v>
      </c>
      <c r="L12" s="73">
        <f t="shared" si="0"/>
        <v>197107883</v>
      </c>
      <c r="M12" s="73">
        <f t="shared" si="0"/>
        <v>237942043</v>
      </c>
      <c r="N12" s="73">
        <f t="shared" si="0"/>
        <v>237942043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237942043</v>
      </c>
      <c r="X12" s="73">
        <f t="shared" si="0"/>
        <v>50635247</v>
      </c>
      <c r="Y12" s="73">
        <f t="shared" si="0"/>
        <v>187306796</v>
      </c>
      <c r="Z12" s="170">
        <f>+IF(X12&lt;&gt;0,+(Y12/X12)*100,0)</f>
        <v>369.9138586210511</v>
      </c>
      <c r="AA12" s="74">
        <f>SUM(AA6:AA11)</f>
        <v>101270493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>
        <v>169153</v>
      </c>
      <c r="H17" s="60">
        <v>169154</v>
      </c>
      <c r="I17" s="60">
        <v>169154</v>
      </c>
      <c r="J17" s="60">
        <v>169154</v>
      </c>
      <c r="K17" s="60">
        <v>169154</v>
      </c>
      <c r="L17" s="60">
        <v>169153</v>
      </c>
      <c r="M17" s="60">
        <v>169154</v>
      </c>
      <c r="N17" s="60">
        <v>169154</v>
      </c>
      <c r="O17" s="60"/>
      <c r="P17" s="60"/>
      <c r="Q17" s="60"/>
      <c r="R17" s="60"/>
      <c r="S17" s="60"/>
      <c r="T17" s="60"/>
      <c r="U17" s="60"/>
      <c r="V17" s="60"/>
      <c r="W17" s="60">
        <v>169154</v>
      </c>
      <c r="X17" s="60"/>
      <c r="Y17" s="60">
        <v>169154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272941586</v>
      </c>
      <c r="D19" s="155"/>
      <c r="E19" s="59">
        <v>339472961</v>
      </c>
      <c r="F19" s="60">
        <v>339472961</v>
      </c>
      <c r="G19" s="60">
        <v>38506762</v>
      </c>
      <c r="H19" s="60">
        <v>257438262</v>
      </c>
      <c r="I19" s="60">
        <v>258211570</v>
      </c>
      <c r="J19" s="60">
        <v>258211570</v>
      </c>
      <c r="K19" s="60">
        <v>258363077</v>
      </c>
      <c r="L19" s="60">
        <v>256020588</v>
      </c>
      <c r="M19" s="60">
        <v>262082226</v>
      </c>
      <c r="N19" s="60">
        <v>262082226</v>
      </c>
      <c r="O19" s="60"/>
      <c r="P19" s="60"/>
      <c r="Q19" s="60"/>
      <c r="R19" s="60"/>
      <c r="S19" s="60"/>
      <c r="T19" s="60"/>
      <c r="U19" s="60"/>
      <c r="V19" s="60"/>
      <c r="W19" s="60">
        <v>262082226</v>
      </c>
      <c r="X19" s="60">
        <v>169736481</v>
      </c>
      <c r="Y19" s="60">
        <v>92345745</v>
      </c>
      <c r="Z19" s="140">
        <v>54.41</v>
      </c>
      <c r="AA19" s="62">
        <v>339472961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792618</v>
      </c>
      <c r="D22" s="155"/>
      <c r="E22" s="59">
        <v>157950</v>
      </c>
      <c r="F22" s="60">
        <v>157950</v>
      </c>
      <c r="G22" s="60">
        <v>57639</v>
      </c>
      <c r="H22" s="60">
        <v>50943</v>
      </c>
      <c r="I22" s="60">
        <v>50943</v>
      </c>
      <c r="J22" s="60">
        <v>50943</v>
      </c>
      <c r="K22" s="60">
        <v>66531</v>
      </c>
      <c r="L22" s="60">
        <v>823793</v>
      </c>
      <c r="M22" s="60">
        <v>823794</v>
      </c>
      <c r="N22" s="60">
        <v>823794</v>
      </c>
      <c r="O22" s="60"/>
      <c r="P22" s="60"/>
      <c r="Q22" s="60"/>
      <c r="R22" s="60"/>
      <c r="S22" s="60"/>
      <c r="T22" s="60"/>
      <c r="U22" s="60"/>
      <c r="V22" s="60"/>
      <c r="W22" s="60">
        <v>823794</v>
      </c>
      <c r="X22" s="60">
        <v>78975</v>
      </c>
      <c r="Y22" s="60">
        <v>744819</v>
      </c>
      <c r="Z22" s="140">
        <v>943.11</v>
      </c>
      <c r="AA22" s="62">
        <v>157950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273734204</v>
      </c>
      <c r="D24" s="168">
        <f>SUM(D15:D23)</f>
        <v>0</v>
      </c>
      <c r="E24" s="76">
        <f t="shared" si="1"/>
        <v>339630911</v>
      </c>
      <c r="F24" s="77">
        <f t="shared" si="1"/>
        <v>339630911</v>
      </c>
      <c r="G24" s="77">
        <f t="shared" si="1"/>
        <v>38733554</v>
      </c>
      <c r="H24" s="77">
        <f t="shared" si="1"/>
        <v>257658359</v>
      </c>
      <c r="I24" s="77">
        <f t="shared" si="1"/>
        <v>258431667</v>
      </c>
      <c r="J24" s="77">
        <f t="shared" si="1"/>
        <v>258431667</v>
      </c>
      <c r="K24" s="77">
        <f t="shared" si="1"/>
        <v>258598762</v>
      </c>
      <c r="L24" s="77">
        <f t="shared" si="1"/>
        <v>257013534</v>
      </c>
      <c r="M24" s="77">
        <f t="shared" si="1"/>
        <v>263075174</v>
      </c>
      <c r="N24" s="77">
        <f t="shared" si="1"/>
        <v>263075174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263075174</v>
      </c>
      <c r="X24" s="77">
        <f t="shared" si="1"/>
        <v>169815456</v>
      </c>
      <c r="Y24" s="77">
        <f t="shared" si="1"/>
        <v>93259718</v>
      </c>
      <c r="Z24" s="212">
        <f>+IF(X24&lt;&gt;0,+(Y24/X24)*100,0)</f>
        <v>54.91827434129435</v>
      </c>
      <c r="AA24" s="79">
        <f>SUM(AA15:AA23)</f>
        <v>339630911</v>
      </c>
    </row>
    <row r="25" spans="1:27" ht="12.75">
      <c r="A25" s="250" t="s">
        <v>159</v>
      </c>
      <c r="B25" s="251"/>
      <c r="C25" s="168">
        <f aca="true" t="shared" si="2" ref="C25:Y25">+C12+C24</f>
        <v>341311969</v>
      </c>
      <c r="D25" s="168">
        <f>+D12+D24</f>
        <v>0</v>
      </c>
      <c r="E25" s="72">
        <f t="shared" si="2"/>
        <v>440901404</v>
      </c>
      <c r="F25" s="73">
        <f t="shared" si="2"/>
        <v>440901404</v>
      </c>
      <c r="G25" s="73">
        <f t="shared" si="2"/>
        <v>296901367</v>
      </c>
      <c r="H25" s="73">
        <f t="shared" si="2"/>
        <v>492622233</v>
      </c>
      <c r="I25" s="73">
        <f t="shared" si="2"/>
        <v>468138453</v>
      </c>
      <c r="J25" s="73">
        <f t="shared" si="2"/>
        <v>468138453</v>
      </c>
      <c r="K25" s="73">
        <f t="shared" si="2"/>
        <v>463183111</v>
      </c>
      <c r="L25" s="73">
        <f t="shared" si="2"/>
        <v>454121417</v>
      </c>
      <c r="M25" s="73">
        <f t="shared" si="2"/>
        <v>501017217</v>
      </c>
      <c r="N25" s="73">
        <f t="shared" si="2"/>
        <v>501017217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501017217</v>
      </c>
      <c r="X25" s="73">
        <f t="shared" si="2"/>
        <v>220450703</v>
      </c>
      <c r="Y25" s="73">
        <f t="shared" si="2"/>
        <v>280566514</v>
      </c>
      <c r="Z25" s="170">
        <f>+IF(X25&lt;&gt;0,+(Y25/X25)*100,0)</f>
        <v>127.26950296910597</v>
      </c>
      <c r="AA25" s="74">
        <f>+AA12+AA24</f>
        <v>440901404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-3634675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870874</v>
      </c>
      <c r="D31" s="155"/>
      <c r="E31" s="59"/>
      <c r="F31" s="60"/>
      <c r="G31" s="60">
        <v>4681</v>
      </c>
      <c r="H31" s="60"/>
      <c r="I31" s="60">
        <v>9445</v>
      </c>
      <c r="J31" s="60">
        <v>9445</v>
      </c>
      <c r="K31" s="60"/>
      <c r="L31" s="60">
        <v>12443</v>
      </c>
      <c r="M31" s="60">
        <v>9443</v>
      </c>
      <c r="N31" s="60">
        <v>9443</v>
      </c>
      <c r="O31" s="60"/>
      <c r="P31" s="60"/>
      <c r="Q31" s="60"/>
      <c r="R31" s="60"/>
      <c r="S31" s="60"/>
      <c r="T31" s="60"/>
      <c r="U31" s="60"/>
      <c r="V31" s="60"/>
      <c r="W31" s="60">
        <v>9443</v>
      </c>
      <c r="X31" s="60"/>
      <c r="Y31" s="60">
        <v>9443</v>
      </c>
      <c r="Z31" s="140"/>
      <c r="AA31" s="62"/>
    </row>
    <row r="32" spans="1:27" ht="12.75">
      <c r="A32" s="249" t="s">
        <v>164</v>
      </c>
      <c r="B32" s="182"/>
      <c r="C32" s="155">
        <v>32012228</v>
      </c>
      <c r="D32" s="155"/>
      <c r="E32" s="59">
        <v>20997679</v>
      </c>
      <c r="F32" s="60">
        <v>20997679</v>
      </c>
      <c r="G32" s="60">
        <v>4457804</v>
      </c>
      <c r="H32" s="60">
        <v>15364373</v>
      </c>
      <c r="I32" s="60">
        <v>13171934</v>
      </c>
      <c r="J32" s="60">
        <v>13171934</v>
      </c>
      <c r="K32" s="60">
        <v>129983132</v>
      </c>
      <c r="L32" s="60">
        <v>24289157</v>
      </c>
      <c r="M32" s="60">
        <v>24484541</v>
      </c>
      <c r="N32" s="60">
        <v>24484541</v>
      </c>
      <c r="O32" s="60"/>
      <c r="P32" s="60"/>
      <c r="Q32" s="60"/>
      <c r="R32" s="60"/>
      <c r="S32" s="60"/>
      <c r="T32" s="60"/>
      <c r="U32" s="60"/>
      <c r="V32" s="60"/>
      <c r="W32" s="60">
        <v>24484541</v>
      </c>
      <c r="X32" s="60">
        <v>10498840</v>
      </c>
      <c r="Y32" s="60">
        <v>13985701</v>
      </c>
      <c r="Z32" s="140">
        <v>133.21</v>
      </c>
      <c r="AA32" s="62">
        <v>20997679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7457283</v>
      </c>
      <c r="H33" s="60">
        <v>102419077</v>
      </c>
      <c r="I33" s="60">
        <v>102419076</v>
      </c>
      <c r="J33" s="60">
        <v>102419076</v>
      </c>
      <c r="K33" s="60">
        <v>11443</v>
      </c>
      <c r="L33" s="60">
        <v>102778906</v>
      </c>
      <c r="M33" s="60">
        <v>109834649</v>
      </c>
      <c r="N33" s="60">
        <v>109834649</v>
      </c>
      <c r="O33" s="60"/>
      <c r="P33" s="60"/>
      <c r="Q33" s="60"/>
      <c r="R33" s="60"/>
      <c r="S33" s="60"/>
      <c r="T33" s="60"/>
      <c r="U33" s="60"/>
      <c r="V33" s="60"/>
      <c r="W33" s="60">
        <v>109834649</v>
      </c>
      <c r="X33" s="60"/>
      <c r="Y33" s="60">
        <v>109834649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32883102</v>
      </c>
      <c r="D34" s="168">
        <f>SUM(D29:D33)</f>
        <v>0</v>
      </c>
      <c r="E34" s="72">
        <f t="shared" si="3"/>
        <v>20997679</v>
      </c>
      <c r="F34" s="73">
        <f t="shared" si="3"/>
        <v>20997679</v>
      </c>
      <c r="G34" s="73">
        <f t="shared" si="3"/>
        <v>11919768</v>
      </c>
      <c r="H34" s="73">
        <f t="shared" si="3"/>
        <v>117783450</v>
      </c>
      <c r="I34" s="73">
        <f t="shared" si="3"/>
        <v>115600455</v>
      </c>
      <c r="J34" s="73">
        <f t="shared" si="3"/>
        <v>115600455</v>
      </c>
      <c r="K34" s="73">
        <f t="shared" si="3"/>
        <v>126359900</v>
      </c>
      <c r="L34" s="73">
        <f t="shared" si="3"/>
        <v>127080506</v>
      </c>
      <c r="M34" s="73">
        <f t="shared" si="3"/>
        <v>134328633</v>
      </c>
      <c r="N34" s="73">
        <f t="shared" si="3"/>
        <v>134328633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134328633</v>
      </c>
      <c r="X34" s="73">
        <f t="shared" si="3"/>
        <v>10498840</v>
      </c>
      <c r="Y34" s="73">
        <f t="shared" si="3"/>
        <v>123829793</v>
      </c>
      <c r="Z34" s="170">
        <f>+IF(X34&lt;&gt;0,+(Y34/X34)*100,0)</f>
        <v>1179.4616643362504</v>
      </c>
      <c r="AA34" s="74">
        <f>SUM(AA29:AA33)</f>
        <v>20997679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>
        <v>7269447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8274802</v>
      </c>
      <c r="D38" s="155"/>
      <c r="E38" s="59">
        <v>14889194</v>
      </c>
      <c r="F38" s="60">
        <v>14889194</v>
      </c>
      <c r="G38" s="60">
        <v>5505431</v>
      </c>
      <c r="H38" s="60">
        <v>7269447</v>
      </c>
      <c r="I38" s="60">
        <v>7269447</v>
      </c>
      <c r="J38" s="60">
        <v>7269447</v>
      </c>
      <c r="K38" s="60"/>
      <c r="L38" s="60">
        <v>7031854</v>
      </c>
      <c r="M38" s="60">
        <v>7031855</v>
      </c>
      <c r="N38" s="60">
        <v>7031855</v>
      </c>
      <c r="O38" s="60"/>
      <c r="P38" s="60"/>
      <c r="Q38" s="60"/>
      <c r="R38" s="60"/>
      <c r="S38" s="60"/>
      <c r="T38" s="60"/>
      <c r="U38" s="60"/>
      <c r="V38" s="60"/>
      <c r="W38" s="60">
        <v>7031855</v>
      </c>
      <c r="X38" s="60">
        <v>7444597</v>
      </c>
      <c r="Y38" s="60">
        <v>-412742</v>
      </c>
      <c r="Z38" s="140">
        <v>-5.54</v>
      </c>
      <c r="AA38" s="62">
        <v>14889194</v>
      </c>
    </row>
    <row r="39" spans="1:27" ht="12.75">
      <c r="A39" s="250" t="s">
        <v>59</v>
      </c>
      <c r="B39" s="253"/>
      <c r="C39" s="168">
        <f aca="true" t="shared" si="4" ref="C39:Y39">SUM(C37:C38)</f>
        <v>8274802</v>
      </c>
      <c r="D39" s="168">
        <f>SUM(D37:D38)</f>
        <v>0</v>
      </c>
      <c r="E39" s="76">
        <f t="shared" si="4"/>
        <v>14889194</v>
      </c>
      <c r="F39" s="77">
        <f t="shared" si="4"/>
        <v>14889194</v>
      </c>
      <c r="G39" s="77">
        <f t="shared" si="4"/>
        <v>5505431</v>
      </c>
      <c r="H39" s="77">
        <f t="shared" si="4"/>
        <v>7269447</v>
      </c>
      <c r="I39" s="77">
        <f t="shared" si="4"/>
        <v>7269447</v>
      </c>
      <c r="J39" s="77">
        <f t="shared" si="4"/>
        <v>7269447</v>
      </c>
      <c r="K39" s="77">
        <f t="shared" si="4"/>
        <v>7269447</v>
      </c>
      <c r="L39" s="77">
        <f t="shared" si="4"/>
        <v>7031854</v>
      </c>
      <c r="M39" s="77">
        <f t="shared" si="4"/>
        <v>7031855</v>
      </c>
      <c r="N39" s="77">
        <f t="shared" si="4"/>
        <v>7031855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7031855</v>
      </c>
      <c r="X39" s="77">
        <f t="shared" si="4"/>
        <v>7444597</v>
      </c>
      <c r="Y39" s="77">
        <f t="shared" si="4"/>
        <v>-412742</v>
      </c>
      <c r="Z39" s="212">
        <f>+IF(X39&lt;&gt;0,+(Y39/X39)*100,0)</f>
        <v>-5.544181908033437</v>
      </c>
      <c r="AA39" s="79">
        <f>SUM(AA37:AA38)</f>
        <v>14889194</v>
      </c>
    </row>
    <row r="40" spans="1:27" ht="12.75">
      <c r="A40" s="250" t="s">
        <v>167</v>
      </c>
      <c r="B40" s="251"/>
      <c r="C40" s="168">
        <f aca="true" t="shared" si="5" ref="C40:Y40">+C34+C39</f>
        <v>41157904</v>
      </c>
      <c r="D40" s="168">
        <f>+D34+D39</f>
        <v>0</v>
      </c>
      <c r="E40" s="72">
        <f t="shared" si="5"/>
        <v>35886873</v>
      </c>
      <c r="F40" s="73">
        <f t="shared" si="5"/>
        <v>35886873</v>
      </c>
      <c r="G40" s="73">
        <f t="shared" si="5"/>
        <v>17425199</v>
      </c>
      <c r="H40" s="73">
        <f t="shared" si="5"/>
        <v>125052897</v>
      </c>
      <c r="I40" s="73">
        <f t="shared" si="5"/>
        <v>122869902</v>
      </c>
      <c r="J40" s="73">
        <f t="shared" si="5"/>
        <v>122869902</v>
      </c>
      <c r="K40" s="73">
        <f t="shared" si="5"/>
        <v>133629347</v>
      </c>
      <c r="L40" s="73">
        <f t="shared" si="5"/>
        <v>134112360</v>
      </c>
      <c r="M40" s="73">
        <f t="shared" si="5"/>
        <v>141360488</v>
      </c>
      <c r="N40" s="73">
        <f t="shared" si="5"/>
        <v>141360488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141360488</v>
      </c>
      <c r="X40" s="73">
        <f t="shared" si="5"/>
        <v>17943437</v>
      </c>
      <c r="Y40" s="73">
        <f t="shared" si="5"/>
        <v>123417051</v>
      </c>
      <c r="Z40" s="170">
        <f>+IF(X40&lt;&gt;0,+(Y40/X40)*100,0)</f>
        <v>687.8116550357661</v>
      </c>
      <c r="AA40" s="74">
        <f>+AA34+AA39</f>
        <v>35886873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300154065</v>
      </c>
      <c r="D42" s="257">
        <f>+D25-D40</f>
        <v>0</v>
      </c>
      <c r="E42" s="258">
        <f t="shared" si="6"/>
        <v>405014531</v>
      </c>
      <c r="F42" s="259">
        <f t="shared" si="6"/>
        <v>405014531</v>
      </c>
      <c r="G42" s="259">
        <f t="shared" si="6"/>
        <v>279476168</v>
      </c>
      <c r="H42" s="259">
        <f t="shared" si="6"/>
        <v>367569336</v>
      </c>
      <c r="I42" s="259">
        <f t="shared" si="6"/>
        <v>345268551</v>
      </c>
      <c r="J42" s="259">
        <f t="shared" si="6"/>
        <v>345268551</v>
      </c>
      <c r="K42" s="259">
        <f t="shared" si="6"/>
        <v>329553764</v>
      </c>
      <c r="L42" s="259">
        <f t="shared" si="6"/>
        <v>320009057</v>
      </c>
      <c r="M42" s="259">
        <f t="shared" si="6"/>
        <v>359656729</v>
      </c>
      <c r="N42" s="259">
        <f t="shared" si="6"/>
        <v>359656729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359656729</v>
      </c>
      <c r="X42" s="259">
        <f t="shared" si="6"/>
        <v>202507266</v>
      </c>
      <c r="Y42" s="259">
        <f t="shared" si="6"/>
        <v>157149463</v>
      </c>
      <c r="Z42" s="260">
        <f>+IF(X42&lt;&gt;0,+(Y42/X42)*100,0)</f>
        <v>77.60188861569046</v>
      </c>
      <c r="AA42" s="261">
        <f>+AA25-AA40</f>
        <v>405014531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300154065</v>
      </c>
      <c r="D45" s="155"/>
      <c r="E45" s="59">
        <v>405014531</v>
      </c>
      <c r="F45" s="60">
        <v>405014531</v>
      </c>
      <c r="G45" s="60">
        <v>279476168</v>
      </c>
      <c r="H45" s="60">
        <v>367569336</v>
      </c>
      <c r="I45" s="60">
        <v>345268551</v>
      </c>
      <c r="J45" s="60">
        <v>345268551</v>
      </c>
      <c r="K45" s="60">
        <v>329553764</v>
      </c>
      <c r="L45" s="60">
        <v>320009057</v>
      </c>
      <c r="M45" s="60">
        <v>359656729</v>
      </c>
      <c r="N45" s="60">
        <v>359656729</v>
      </c>
      <c r="O45" s="60"/>
      <c r="P45" s="60"/>
      <c r="Q45" s="60"/>
      <c r="R45" s="60"/>
      <c r="S45" s="60"/>
      <c r="T45" s="60"/>
      <c r="U45" s="60"/>
      <c r="V45" s="60"/>
      <c r="W45" s="60">
        <v>359656729</v>
      </c>
      <c r="X45" s="60">
        <v>202507266</v>
      </c>
      <c r="Y45" s="60">
        <v>157149463</v>
      </c>
      <c r="Z45" s="139">
        <v>77.6</v>
      </c>
      <c r="AA45" s="62">
        <v>405014531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300154065</v>
      </c>
      <c r="D48" s="217">
        <f>SUM(D45:D47)</f>
        <v>0</v>
      </c>
      <c r="E48" s="264">
        <f t="shared" si="7"/>
        <v>405014531</v>
      </c>
      <c r="F48" s="219">
        <f t="shared" si="7"/>
        <v>405014531</v>
      </c>
      <c r="G48" s="219">
        <f t="shared" si="7"/>
        <v>279476168</v>
      </c>
      <c r="H48" s="219">
        <f t="shared" si="7"/>
        <v>367569336</v>
      </c>
      <c r="I48" s="219">
        <f t="shared" si="7"/>
        <v>345268551</v>
      </c>
      <c r="J48" s="219">
        <f t="shared" si="7"/>
        <v>345268551</v>
      </c>
      <c r="K48" s="219">
        <f t="shared" si="7"/>
        <v>329553764</v>
      </c>
      <c r="L48" s="219">
        <f t="shared" si="7"/>
        <v>320009057</v>
      </c>
      <c r="M48" s="219">
        <f t="shared" si="7"/>
        <v>359656729</v>
      </c>
      <c r="N48" s="219">
        <f t="shared" si="7"/>
        <v>359656729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359656729</v>
      </c>
      <c r="X48" s="219">
        <f t="shared" si="7"/>
        <v>202507266</v>
      </c>
      <c r="Y48" s="219">
        <f t="shared" si="7"/>
        <v>157149463</v>
      </c>
      <c r="Z48" s="265">
        <f>+IF(X48&lt;&gt;0,+(Y48/X48)*100,0)</f>
        <v>77.60188861569046</v>
      </c>
      <c r="AA48" s="232">
        <f>SUM(AA45:AA47)</f>
        <v>405014531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13586068</v>
      </c>
      <c r="D6" s="155"/>
      <c r="E6" s="59">
        <v>16337640</v>
      </c>
      <c r="F6" s="60">
        <v>16337640</v>
      </c>
      <c r="G6" s="60">
        <v>754456</v>
      </c>
      <c r="H6" s="60">
        <v>603840</v>
      </c>
      <c r="I6" s="60">
        <v>5005675</v>
      </c>
      <c r="J6" s="60">
        <v>6363971</v>
      </c>
      <c r="K6" s="60">
        <v>691876</v>
      </c>
      <c r="L6" s="60">
        <v>783515</v>
      </c>
      <c r="M6" s="60">
        <v>707863</v>
      </c>
      <c r="N6" s="60">
        <v>2183254</v>
      </c>
      <c r="O6" s="60"/>
      <c r="P6" s="60"/>
      <c r="Q6" s="60"/>
      <c r="R6" s="60"/>
      <c r="S6" s="60"/>
      <c r="T6" s="60"/>
      <c r="U6" s="60"/>
      <c r="V6" s="60"/>
      <c r="W6" s="60">
        <v>8547225</v>
      </c>
      <c r="X6" s="60">
        <v>8168820</v>
      </c>
      <c r="Y6" s="60">
        <v>378405</v>
      </c>
      <c r="Z6" s="140">
        <v>4.63</v>
      </c>
      <c r="AA6" s="62">
        <v>16337640</v>
      </c>
    </row>
    <row r="7" spans="1:27" ht="12.75">
      <c r="A7" s="249" t="s">
        <v>32</v>
      </c>
      <c r="B7" s="182"/>
      <c r="C7" s="155">
        <v>1756713</v>
      </c>
      <c r="D7" s="155"/>
      <c r="E7" s="59">
        <v>1721184</v>
      </c>
      <c r="F7" s="60">
        <v>1721184</v>
      </c>
      <c r="G7" s="60">
        <v>127559</v>
      </c>
      <c r="H7" s="60">
        <v>109853</v>
      </c>
      <c r="I7" s="60">
        <v>287048</v>
      </c>
      <c r="J7" s="60">
        <v>524460</v>
      </c>
      <c r="K7" s="60">
        <v>217157</v>
      </c>
      <c r="L7" s="60">
        <v>154699</v>
      </c>
      <c r="M7" s="60">
        <v>119028</v>
      </c>
      <c r="N7" s="60">
        <v>490884</v>
      </c>
      <c r="O7" s="60"/>
      <c r="P7" s="60"/>
      <c r="Q7" s="60"/>
      <c r="R7" s="60"/>
      <c r="S7" s="60"/>
      <c r="T7" s="60"/>
      <c r="U7" s="60"/>
      <c r="V7" s="60"/>
      <c r="W7" s="60">
        <v>1015344</v>
      </c>
      <c r="X7" s="60">
        <v>860592</v>
      </c>
      <c r="Y7" s="60">
        <v>154752</v>
      </c>
      <c r="Z7" s="140">
        <v>17.98</v>
      </c>
      <c r="AA7" s="62">
        <v>1721184</v>
      </c>
    </row>
    <row r="8" spans="1:27" ht="12.75">
      <c r="A8" s="249" t="s">
        <v>178</v>
      </c>
      <c r="B8" s="182"/>
      <c r="C8" s="155">
        <v>9854164</v>
      </c>
      <c r="D8" s="155"/>
      <c r="E8" s="59">
        <v>6249936</v>
      </c>
      <c r="F8" s="60">
        <v>6249936</v>
      </c>
      <c r="G8" s="60">
        <v>1573723</v>
      </c>
      <c r="H8" s="60">
        <v>923187</v>
      </c>
      <c r="I8" s="60">
        <v>225148</v>
      </c>
      <c r="J8" s="60">
        <v>2722058</v>
      </c>
      <c r="K8" s="60">
        <v>4116756</v>
      </c>
      <c r="L8" s="60">
        <v>218590</v>
      </c>
      <c r="M8" s="60">
        <v>2144329</v>
      </c>
      <c r="N8" s="60">
        <v>6479675</v>
      </c>
      <c r="O8" s="60"/>
      <c r="P8" s="60"/>
      <c r="Q8" s="60"/>
      <c r="R8" s="60"/>
      <c r="S8" s="60"/>
      <c r="T8" s="60"/>
      <c r="U8" s="60"/>
      <c r="V8" s="60"/>
      <c r="W8" s="60">
        <v>9201733</v>
      </c>
      <c r="X8" s="60">
        <v>3124968</v>
      </c>
      <c r="Y8" s="60">
        <v>6076765</v>
      </c>
      <c r="Z8" s="140">
        <v>194.46</v>
      </c>
      <c r="AA8" s="62">
        <v>6249936</v>
      </c>
    </row>
    <row r="9" spans="1:27" ht="12.75">
      <c r="A9" s="249" t="s">
        <v>179</v>
      </c>
      <c r="B9" s="182"/>
      <c r="C9" s="155">
        <v>150131492</v>
      </c>
      <c r="D9" s="155"/>
      <c r="E9" s="59">
        <v>186773001</v>
      </c>
      <c r="F9" s="60">
        <v>186773001</v>
      </c>
      <c r="G9" s="60">
        <v>66652000</v>
      </c>
      <c r="H9" s="60">
        <v>2659000</v>
      </c>
      <c r="I9" s="60"/>
      <c r="J9" s="60">
        <v>69311000</v>
      </c>
      <c r="K9" s="60">
        <v>5062000</v>
      </c>
      <c r="L9" s="60">
        <v>2813059</v>
      </c>
      <c r="M9" s="60">
        <v>53322000</v>
      </c>
      <c r="N9" s="60">
        <v>61197059</v>
      </c>
      <c r="O9" s="60"/>
      <c r="P9" s="60"/>
      <c r="Q9" s="60"/>
      <c r="R9" s="60"/>
      <c r="S9" s="60"/>
      <c r="T9" s="60"/>
      <c r="U9" s="60"/>
      <c r="V9" s="60"/>
      <c r="W9" s="60">
        <v>130508059</v>
      </c>
      <c r="X9" s="60">
        <v>122547334</v>
      </c>
      <c r="Y9" s="60">
        <v>7960725</v>
      </c>
      <c r="Z9" s="140">
        <v>6.5</v>
      </c>
      <c r="AA9" s="62">
        <v>186773001</v>
      </c>
    </row>
    <row r="10" spans="1:27" ht="12.75">
      <c r="A10" s="249" t="s">
        <v>180</v>
      </c>
      <c r="B10" s="182"/>
      <c r="C10" s="155">
        <v>38003000</v>
      </c>
      <c r="D10" s="155"/>
      <c r="E10" s="59">
        <v>36687000</v>
      </c>
      <c r="F10" s="60">
        <v>36687000</v>
      </c>
      <c r="G10" s="60">
        <v>4000000</v>
      </c>
      <c r="H10" s="60"/>
      <c r="I10" s="60"/>
      <c r="J10" s="60">
        <v>4000000</v>
      </c>
      <c r="K10" s="60"/>
      <c r="L10" s="60"/>
      <c r="M10" s="60">
        <v>10000000</v>
      </c>
      <c r="N10" s="60">
        <v>10000000</v>
      </c>
      <c r="O10" s="60"/>
      <c r="P10" s="60"/>
      <c r="Q10" s="60"/>
      <c r="R10" s="60"/>
      <c r="S10" s="60"/>
      <c r="T10" s="60"/>
      <c r="U10" s="60"/>
      <c r="V10" s="60"/>
      <c r="W10" s="60">
        <v>14000000</v>
      </c>
      <c r="X10" s="60">
        <v>18343500</v>
      </c>
      <c r="Y10" s="60">
        <v>-4343500</v>
      </c>
      <c r="Z10" s="140">
        <v>-23.68</v>
      </c>
      <c r="AA10" s="62">
        <v>36687000</v>
      </c>
    </row>
    <row r="11" spans="1:27" ht="12.75">
      <c r="A11" s="249" t="s">
        <v>181</v>
      </c>
      <c r="B11" s="182"/>
      <c r="C11" s="155">
        <v>4285596</v>
      </c>
      <c r="D11" s="155"/>
      <c r="E11" s="59">
        <v>4052700</v>
      </c>
      <c r="F11" s="60">
        <v>4052700</v>
      </c>
      <c r="G11" s="60">
        <v>242792</v>
      </c>
      <c r="H11" s="60">
        <v>355248</v>
      </c>
      <c r="I11" s="60">
        <v>222042</v>
      </c>
      <c r="J11" s="60">
        <v>820082</v>
      </c>
      <c r="K11" s="60">
        <v>189307</v>
      </c>
      <c r="L11" s="60">
        <v>133254</v>
      </c>
      <c r="M11" s="60">
        <v>124788</v>
      </c>
      <c r="N11" s="60">
        <v>447349</v>
      </c>
      <c r="O11" s="60"/>
      <c r="P11" s="60"/>
      <c r="Q11" s="60"/>
      <c r="R11" s="60"/>
      <c r="S11" s="60"/>
      <c r="T11" s="60"/>
      <c r="U11" s="60"/>
      <c r="V11" s="60"/>
      <c r="W11" s="60">
        <v>1267431</v>
      </c>
      <c r="X11" s="60">
        <v>2026350</v>
      </c>
      <c r="Y11" s="60">
        <v>-758919</v>
      </c>
      <c r="Z11" s="140">
        <v>-37.45</v>
      </c>
      <c r="AA11" s="62">
        <v>4052700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-186662182</v>
      </c>
      <c r="D14" s="155"/>
      <c r="E14" s="59">
        <v>-185606663</v>
      </c>
      <c r="F14" s="60">
        <v>-185606663</v>
      </c>
      <c r="G14" s="60">
        <v>-9943630</v>
      </c>
      <c r="H14" s="60">
        <v>-18287359</v>
      </c>
      <c r="I14" s="60">
        <v>-15507551</v>
      </c>
      <c r="J14" s="60">
        <v>-43738540</v>
      </c>
      <c r="K14" s="60">
        <v>-17631864</v>
      </c>
      <c r="L14" s="60">
        <v>-18238483</v>
      </c>
      <c r="M14" s="60">
        <v>-19137215</v>
      </c>
      <c r="N14" s="60">
        <v>-55007562</v>
      </c>
      <c r="O14" s="60"/>
      <c r="P14" s="60"/>
      <c r="Q14" s="60"/>
      <c r="R14" s="60"/>
      <c r="S14" s="60"/>
      <c r="T14" s="60"/>
      <c r="U14" s="60"/>
      <c r="V14" s="60"/>
      <c r="W14" s="60">
        <v>-98746102</v>
      </c>
      <c r="X14" s="60">
        <v>-90810709</v>
      </c>
      <c r="Y14" s="60">
        <v>-7935393</v>
      </c>
      <c r="Z14" s="140">
        <v>8.74</v>
      </c>
      <c r="AA14" s="62">
        <v>-185606663</v>
      </c>
    </row>
    <row r="15" spans="1:27" ht="12.75">
      <c r="A15" s="249" t="s">
        <v>40</v>
      </c>
      <c r="B15" s="182"/>
      <c r="C15" s="155"/>
      <c r="D15" s="155"/>
      <c r="E15" s="59">
        <v>-14760</v>
      </c>
      <c r="F15" s="60">
        <v>-14760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-7380</v>
      </c>
      <c r="Y15" s="60">
        <v>7380</v>
      </c>
      <c r="Z15" s="140">
        <v>-100</v>
      </c>
      <c r="AA15" s="62">
        <v>-14760</v>
      </c>
    </row>
    <row r="16" spans="1:27" ht="12.75">
      <c r="A16" s="249" t="s">
        <v>42</v>
      </c>
      <c r="B16" s="182"/>
      <c r="C16" s="155"/>
      <c r="D16" s="155"/>
      <c r="E16" s="59">
        <v>-20099736</v>
      </c>
      <c r="F16" s="60">
        <v>-20099736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-10049868</v>
      </c>
      <c r="Y16" s="60">
        <v>10049868</v>
      </c>
      <c r="Z16" s="140">
        <v>-100</v>
      </c>
      <c r="AA16" s="62">
        <v>-20099736</v>
      </c>
    </row>
    <row r="17" spans="1:27" ht="12.75">
      <c r="A17" s="250" t="s">
        <v>185</v>
      </c>
      <c r="B17" s="251"/>
      <c r="C17" s="168">
        <f aca="true" t="shared" si="0" ref="C17:Y17">SUM(C6:C16)</f>
        <v>30954851</v>
      </c>
      <c r="D17" s="168">
        <f t="shared" si="0"/>
        <v>0</v>
      </c>
      <c r="E17" s="72">
        <f t="shared" si="0"/>
        <v>46100302</v>
      </c>
      <c r="F17" s="73">
        <f t="shared" si="0"/>
        <v>46100302</v>
      </c>
      <c r="G17" s="73">
        <f t="shared" si="0"/>
        <v>63406900</v>
      </c>
      <c r="H17" s="73">
        <f t="shared" si="0"/>
        <v>-13636231</v>
      </c>
      <c r="I17" s="73">
        <f t="shared" si="0"/>
        <v>-9767638</v>
      </c>
      <c r="J17" s="73">
        <f t="shared" si="0"/>
        <v>40003031</v>
      </c>
      <c r="K17" s="73">
        <f t="shared" si="0"/>
        <v>-7354768</v>
      </c>
      <c r="L17" s="73">
        <f t="shared" si="0"/>
        <v>-14135366</v>
      </c>
      <c r="M17" s="73">
        <f t="shared" si="0"/>
        <v>47280793</v>
      </c>
      <c r="N17" s="73">
        <f t="shared" si="0"/>
        <v>25790659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65793690</v>
      </c>
      <c r="X17" s="73">
        <f t="shared" si="0"/>
        <v>54203607</v>
      </c>
      <c r="Y17" s="73">
        <f t="shared" si="0"/>
        <v>11590083</v>
      </c>
      <c r="Z17" s="170">
        <f>+IF(X17&lt;&gt;0,+(Y17/X17)*100,0)</f>
        <v>21.38249397314094</v>
      </c>
      <c r="AA17" s="74">
        <f>SUM(AA6:AA16)</f>
        <v>46100302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-73690925</v>
      </c>
      <c r="D26" s="155"/>
      <c r="E26" s="59">
        <v>-48306024</v>
      </c>
      <c r="F26" s="60">
        <v>-48306024</v>
      </c>
      <c r="G26" s="60">
        <v>-11720182</v>
      </c>
      <c r="H26" s="60">
        <v>-1816043</v>
      </c>
      <c r="I26" s="60">
        <v>-1227826</v>
      </c>
      <c r="J26" s="60">
        <v>-14764051</v>
      </c>
      <c r="K26" s="60">
        <v>-97750</v>
      </c>
      <c r="L26" s="60">
        <v>-150000</v>
      </c>
      <c r="M26" s="60">
        <v>-6952322</v>
      </c>
      <c r="N26" s="60">
        <v>-7200072</v>
      </c>
      <c r="O26" s="60"/>
      <c r="P26" s="60"/>
      <c r="Q26" s="60"/>
      <c r="R26" s="60"/>
      <c r="S26" s="60"/>
      <c r="T26" s="60"/>
      <c r="U26" s="60"/>
      <c r="V26" s="60"/>
      <c r="W26" s="60">
        <v>-21964123</v>
      </c>
      <c r="X26" s="60">
        <v>-24153012</v>
      </c>
      <c r="Y26" s="60">
        <v>2188889</v>
      </c>
      <c r="Z26" s="140">
        <v>-9.06</v>
      </c>
      <c r="AA26" s="62">
        <v>-48306024</v>
      </c>
    </row>
    <row r="27" spans="1:27" ht="12.75">
      <c r="A27" s="250" t="s">
        <v>192</v>
      </c>
      <c r="B27" s="251"/>
      <c r="C27" s="168">
        <f aca="true" t="shared" si="1" ref="C27:Y27">SUM(C21:C26)</f>
        <v>-73690925</v>
      </c>
      <c r="D27" s="168">
        <f>SUM(D21:D26)</f>
        <v>0</v>
      </c>
      <c r="E27" s="72">
        <f t="shared" si="1"/>
        <v>-48306024</v>
      </c>
      <c r="F27" s="73">
        <f t="shared" si="1"/>
        <v>-48306024</v>
      </c>
      <c r="G27" s="73">
        <f t="shared" si="1"/>
        <v>-11720182</v>
      </c>
      <c r="H27" s="73">
        <f t="shared" si="1"/>
        <v>-1816043</v>
      </c>
      <c r="I27" s="73">
        <f t="shared" si="1"/>
        <v>-1227826</v>
      </c>
      <c r="J27" s="73">
        <f t="shared" si="1"/>
        <v>-14764051</v>
      </c>
      <c r="K27" s="73">
        <f t="shared" si="1"/>
        <v>-97750</v>
      </c>
      <c r="L27" s="73">
        <f t="shared" si="1"/>
        <v>-150000</v>
      </c>
      <c r="M27" s="73">
        <f t="shared" si="1"/>
        <v>-6952322</v>
      </c>
      <c r="N27" s="73">
        <f t="shared" si="1"/>
        <v>-7200072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-21964123</v>
      </c>
      <c r="X27" s="73">
        <f t="shared" si="1"/>
        <v>-24153012</v>
      </c>
      <c r="Y27" s="73">
        <f t="shared" si="1"/>
        <v>2188889</v>
      </c>
      <c r="Z27" s="170">
        <f>+IF(X27&lt;&gt;0,+(Y27/X27)*100,0)</f>
        <v>-9.062592276275936</v>
      </c>
      <c r="AA27" s="74">
        <f>SUM(AA21:AA26)</f>
        <v>-48306024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-42736074</v>
      </c>
      <c r="D38" s="153">
        <f>+D17+D27+D36</f>
        <v>0</v>
      </c>
      <c r="E38" s="99">
        <f t="shared" si="3"/>
        <v>-2205722</v>
      </c>
      <c r="F38" s="100">
        <f t="shared" si="3"/>
        <v>-2205722</v>
      </c>
      <c r="G38" s="100">
        <f t="shared" si="3"/>
        <v>51686718</v>
      </c>
      <c r="H38" s="100">
        <f t="shared" si="3"/>
        <v>-15452274</v>
      </c>
      <c r="I38" s="100">
        <f t="shared" si="3"/>
        <v>-10995464</v>
      </c>
      <c r="J38" s="100">
        <f t="shared" si="3"/>
        <v>25238980</v>
      </c>
      <c r="K38" s="100">
        <f t="shared" si="3"/>
        <v>-7452518</v>
      </c>
      <c r="L38" s="100">
        <f t="shared" si="3"/>
        <v>-14285366</v>
      </c>
      <c r="M38" s="100">
        <f t="shared" si="3"/>
        <v>40328471</v>
      </c>
      <c r="N38" s="100">
        <f t="shared" si="3"/>
        <v>18590587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43829567</v>
      </c>
      <c r="X38" s="100">
        <f t="shared" si="3"/>
        <v>30050595</v>
      </c>
      <c r="Y38" s="100">
        <f t="shared" si="3"/>
        <v>13778972</v>
      </c>
      <c r="Z38" s="137">
        <f>+IF(X38&lt;&gt;0,+(Y38/X38)*100,0)</f>
        <v>45.85257629674221</v>
      </c>
      <c r="AA38" s="102">
        <f>+AA17+AA27+AA36</f>
        <v>-2205722</v>
      </c>
    </row>
    <row r="39" spans="1:27" ht="12.75">
      <c r="A39" s="249" t="s">
        <v>200</v>
      </c>
      <c r="B39" s="182"/>
      <c r="C39" s="153">
        <v>56964441</v>
      </c>
      <c r="D39" s="153"/>
      <c r="E39" s="99">
        <v>21500000</v>
      </c>
      <c r="F39" s="100">
        <v>21500000</v>
      </c>
      <c r="G39" s="100">
        <v>14498795</v>
      </c>
      <c r="H39" s="100">
        <v>66185513</v>
      </c>
      <c r="I39" s="100">
        <v>50733239</v>
      </c>
      <c r="J39" s="100">
        <v>14498795</v>
      </c>
      <c r="K39" s="100">
        <v>39737775</v>
      </c>
      <c r="L39" s="100">
        <v>32285257</v>
      </c>
      <c r="M39" s="100">
        <v>17999891</v>
      </c>
      <c r="N39" s="100">
        <v>39737775</v>
      </c>
      <c r="O39" s="100"/>
      <c r="P39" s="100"/>
      <c r="Q39" s="100"/>
      <c r="R39" s="100"/>
      <c r="S39" s="100"/>
      <c r="T39" s="100"/>
      <c r="U39" s="100"/>
      <c r="V39" s="100"/>
      <c r="W39" s="100">
        <v>14498795</v>
      </c>
      <c r="X39" s="100">
        <v>21500000</v>
      </c>
      <c r="Y39" s="100">
        <v>-7001205</v>
      </c>
      <c r="Z39" s="137">
        <v>-32.56</v>
      </c>
      <c r="AA39" s="102">
        <v>21500000</v>
      </c>
    </row>
    <row r="40" spans="1:27" ht="12.75">
      <c r="A40" s="269" t="s">
        <v>201</v>
      </c>
      <c r="B40" s="256"/>
      <c r="C40" s="257">
        <v>14228367</v>
      </c>
      <c r="D40" s="257"/>
      <c r="E40" s="258">
        <v>19294278</v>
      </c>
      <c r="F40" s="259">
        <v>19294278</v>
      </c>
      <c r="G40" s="259">
        <v>66185513</v>
      </c>
      <c r="H40" s="259">
        <v>50733239</v>
      </c>
      <c r="I40" s="259">
        <v>39737775</v>
      </c>
      <c r="J40" s="259">
        <v>39737775</v>
      </c>
      <c r="K40" s="259">
        <v>32285257</v>
      </c>
      <c r="L40" s="259">
        <v>17999891</v>
      </c>
      <c r="M40" s="259">
        <v>58328362</v>
      </c>
      <c r="N40" s="259">
        <v>58328362</v>
      </c>
      <c r="O40" s="259"/>
      <c r="P40" s="259"/>
      <c r="Q40" s="259"/>
      <c r="R40" s="259"/>
      <c r="S40" s="259"/>
      <c r="T40" s="259"/>
      <c r="U40" s="259"/>
      <c r="V40" s="259"/>
      <c r="W40" s="259">
        <v>58328362</v>
      </c>
      <c r="X40" s="259">
        <v>51550595</v>
      </c>
      <c r="Y40" s="259">
        <v>6777767</v>
      </c>
      <c r="Z40" s="260">
        <v>13.15</v>
      </c>
      <c r="AA40" s="261">
        <v>19294278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58308722</v>
      </c>
      <c r="D5" s="200">
        <f t="shared" si="0"/>
        <v>0</v>
      </c>
      <c r="E5" s="106">
        <f t="shared" si="0"/>
        <v>48306018</v>
      </c>
      <c r="F5" s="106">
        <f t="shared" si="0"/>
        <v>48306018</v>
      </c>
      <c r="G5" s="106">
        <f t="shared" si="0"/>
        <v>11523205</v>
      </c>
      <c r="H5" s="106">
        <f t="shared" si="0"/>
        <v>1816043</v>
      </c>
      <c r="I5" s="106">
        <f t="shared" si="0"/>
        <v>852308</v>
      </c>
      <c r="J5" s="106">
        <f t="shared" si="0"/>
        <v>14191556</v>
      </c>
      <c r="K5" s="106">
        <f t="shared" si="0"/>
        <v>85000</v>
      </c>
      <c r="L5" s="106">
        <f t="shared" si="0"/>
        <v>150000</v>
      </c>
      <c r="M5" s="106">
        <f t="shared" si="0"/>
        <v>1779942</v>
      </c>
      <c r="N5" s="106">
        <f t="shared" si="0"/>
        <v>2014942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16206498</v>
      </c>
      <c r="X5" s="106">
        <f t="shared" si="0"/>
        <v>24153009</v>
      </c>
      <c r="Y5" s="106">
        <f t="shared" si="0"/>
        <v>-7946511</v>
      </c>
      <c r="Z5" s="201">
        <f>+IF(X5&lt;&gt;0,+(Y5/X5)*100,0)</f>
        <v>-32.900708147792265</v>
      </c>
      <c r="AA5" s="199">
        <f>SUM(AA11:AA18)</f>
        <v>48306018</v>
      </c>
    </row>
    <row r="6" spans="1:27" ht="12.75">
      <c r="A6" s="291" t="s">
        <v>206</v>
      </c>
      <c r="B6" s="142"/>
      <c r="C6" s="62">
        <v>10793</v>
      </c>
      <c r="D6" s="156"/>
      <c r="E6" s="60">
        <v>12500000</v>
      </c>
      <c r="F6" s="60">
        <v>12500000</v>
      </c>
      <c r="G6" s="60">
        <v>6060831</v>
      </c>
      <c r="H6" s="60">
        <v>1512691</v>
      </c>
      <c r="I6" s="60">
        <v>852308</v>
      </c>
      <c r="J6" s="60">
        <v>8425830</v>
      </c>
      <c r="K6" s="60"/>
      <c r="L6" s="60"/>
      <c r="M6" s="60">
        <v>1776312</v>
      </c>
      <c r="N6" s="60">
        <v>1776312</v>
      </c>
      <c r="O6" s="60"/>
      <c r="P6" s="60"/>
      <c r="Q6" s="60"/>
      <c r="R6" s="60"/>
      <c r="S6" s="60"/>
      <c r="T6" s="60"/>
      <c r="U6" s="60"/>
      <c r="V6" s="60"/>
      <c r="W6" s="60">
        <v>10202142</v>
      </c>
      <c r="X6" s="60">
        <v>6250000</v>
      </c>
      <c r="Y6" s="60">
        <v>3952142</v>
      </c>
      <c r="Z6" s="140">
        <v>63.23</v>
      </c>
      <c r="AA6" s="155">
        <v>12500000</v>
      </c>
    </row>
    <row r="7" spans="1:27" ht="12.75">
      <c r="A7" s="291" t="s">
        <v>207</v>
      </c>
      <c r="B7" s="142"/>
      <c r="C7" s="62"/>
      <c r="D7" s="156"/>
      <c r="E7" s="60">
        <v>15000000</v>
      </c>
      <c r="F7" s="60">
        <v>15000000</v>
      </c>
      <c r="G7" s="60">
        <v>3183247</v>
      </c>
      <c r="H7" s="60"/>
      <c r="I7" s="60"/>
      <c r="J7" s="60">
        <v>3183247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3183247</v>
      </c>
      <c r="X7" s="60">
        <v>7500000</v>
      </c>
      <c r="Y7" s="60">
        <v>-4316753</v>
      </c>
      <c r="Z7" s="140">
        <v>-57.56</v>
      </c>
      <c r="AA7" s="155">
        <v>15000000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10793</v>
      </c>
      <c r="D11" s="294">
        <f t="shared" si="1"/>
        <v>0</v>
      </c>
      <c r="E11" s="295">
        <f t="shared" si="1"/>
        <v>27500000</v>
      </c>
      <c r="F11" s="295">
        <f t="shared" si="1"/>
        <v>27500000</v>
      </c>
      <c r="G11" s="295">
        <f t="shared" si="1"/>
        <v>9244078</v>
      </c>
      <c r="H11" s="295">
        <f t="shared" si="1"/>
        <v>1512691</v>
      </c>
      <c r="I11" s="295">
        <f t="shared" si="1"/>
        <v>852308</v>
      </c>
      <c r="J11" s="295">
        <f t="shared" si="1"/>
        <v>11609077</v>
      </c>
      <c r="K11" s="295">
        <f t="shared" si="1"/>
        <v>0</v>
      </c>
      <c r="L11" s="295">
        <f t="shared" si="1"/>
        <v>0</v>
      </c>
      <c r="M11" s="295">
        <f t="shared" si="1"/>
        <v>1776312</v>
      </c>
      <c r="N11" s="295">
        <f t="shared" si="1"/>
        <v>1776312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13385389</v>
      </c>
      <c r="X11" s="295">
        <f t="shared" si="1"/>
        <v>13750000</v>
      </c>
      <c r="Y11" s="295">
        <f t="shared" si="1"/>
        <v>-364611</v>
      </c>
      <c r="Z11" s="296">
        <f>+IF(X11&lt;&gt;0,+(Y11/X11)*100,0)</f>
        <v>-2.6517163636363636</v>
      </c>
      <c r="AA11" s="297">
        <f>SUM(AA6:AA10)</f>
        <v>27500000</v>
      </c>
    </row>
    <row r="12" spans="1:27" ht="12.75">
      <c r="A12" s="298" t="s">
        <v>212</v>
      </c>
      <c r="B12" s="136"/>
      <c r="C12" s="62">
        <v>489381</v>
      </c>
      <c r="D12" s="156"/>
      <c r="E12" s="60">
        <v>9187000</v>
      </c>
      <c r="F12" s="60">
        <v>9187000</v>
      </c>
      <c r="G12" s="60">
        <v>2279127</v>
      </c>
      <c r="H12" s="60">
        <v>303352</v>
      </c>
      <c r="I12" s="60"/>
      <c r="J12" s="60">
        <v>2582479</v>
      </c>
      <c r="K12" s="60">
        <v>85000</v>
      </c>
      <c r="L12" s="60">
        <v>150000</v>
      </c>
      <c r="M12" s="60"/>
      <c r="N12" s="60">
        <v>235000</v>
      </c>
      <c r="O12" s="60"/>
      <c r="P12" s="60"/>
      <c r="Q12" s="60"/>
      <c r="R12" s="60"/>
      <c r="S12" s="60"/>
      <c r="T12" s="60"/>
      <c r="U12" s="60"/>
      <c r="V12" s="60"/>
      <c r="W12" s="60">
        <v>2817479</v>
      </c>
      <c r="X12" s="60">
        <v>4593500</v>
      </c>
      <c r="Y12" s="60">
        <v>-1776021</v>
      </c>
      <c r="Z12" s="140">
        <v>-38.66</v>
      </c>
      <c r="AA12" s="155">
        <v>9187000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57808548</v>
      </c>
      <c r="D15" s="156"/>
      <c r="E15" s="60">
        <v>11619018</v>
      </c>
      <c r="F15" s="60">
        <v>11619018</v>
      </c>
      <c r="G15" s="60"/>
      <c r="H15" s="60"/>
      <c r="I15" s="60"/>
      <c r="J15" s="60"/>
      <c r="K15" s="60"/>
      <c r="L15" s="60"/>
      <c r="M15" s="60">
        <v>3630</v>
      </c>
      <c r="N15" s="60">
        <v>3630</v>
      </c>
      <c r="O15" s="60"/>
      <c r="P15" s="60"/>
      <c r="Q15" s="60"/>
      <c r="R15" s="60"/>
      <c r="S15" s="60"/>
      <c r="T15" s="60"/>
      <c r="U15" s="60"/>
      <c r="V15" s="60"/>
      <c r="W15" s="60">
        <v>3630</v>
      </c>
      <c r="X15" s="60">
        <v>5809509</v>
      </c>
      <c r="Y15" s="60">
        <v>-5805879</v>
      </c>
      <c r="Z15" s="140">
        <v>-99.94</v>
      </c>
      <c r="AA15" s="155">
        <v>11619018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10793</v>
      </c>
      <c r="D36" s="156">
        <f t="shared" si="4"/>
        <v>0</v>
      </c>
      <c r="E36" s="60">
        <f t="shared" si="4"/>
        <v>12500000</v>
      </c>
      <c r="F36" s="60">
        <f t="shared" si="4"/>
        <v>12500000</v>
      </c>
      <c r="G36" s="60">
        <f t="shared" si="4"/>
        <v>6060831</v>
      </c>
      <c r="H36" s="60">
        <f t="shared" si="4"/>
        <v>1512691</v>
      </c>
      <c r="I36" s="60">
        <f t="shared" si="4"/>
        <v>852308</v>
      </c>
      <c r="J36" s="60">
        <f t="shared" si="4"/>
        <v>8425830</v>
      </c>
      <c r="K36" s="60">
        <f t="shared" si="4"/>
        <v>0</v>
      </c>
      <c r="L36" s="60">
        <f t="shared" si="4"/>
        <v>0</v>
      </c>
      <c r="M36" s="60">
        <f t="shared" si="4"/>
        <v>1776312</v>
      </c>
      <c r="N36" s="60">
        <f t="shared" si="4"/>
        <v>1776312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10202142</v>
      </c>
      <c r="X36" s="60">
        <f t="shared" si="4"/>
        <v>6250000</v>
      </c>
      <c r="Y36" s="60">
        <f t="shared" si="4"/>
        <v>3952142</v>
      </c>
      <c r="Z36" s="140">
        <f aca="true" t="shared" si="5" ref="Z36:Z49">+IF(X36&lt;&gt;0,+(Y36/X36)*100,0)</f>
        <v>63.234272000000004</v>
      </c>
      <c r="AA36" s="155">
        <f>AA6+AA21</f>
        <v>12500000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15000000</v>
      </c>
      <c r="F37" s="60">
        <f t="shared" si="4"/>
        <v>15000000</v>
      </c>
      <c r="G37" s="60">
        <f t="shared" si="4"/>
        <v>3183247</v>
      </c>
      <c r="H37" s="60">
        <f t="shared" si="4"/>
        <v>0</v>
      </c>
      <c r="I37" s="60">
        <f t="shared" si="4"/>
        <v>0</v>
      </c>
      <c r="J37" s="60">
        <f t="shared" si="4"/>
        <v>3183247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3183247</v>
      </c>
      <c r="X37" s="60">
        <f t="shared" si="4"/>
        <v>7500000</v>
      </c>
      <c r="Y37" s="60">
        <f t="shared" si="4"/>
        <v>-4316753</v>
      </c>
      <c r="Z37" s="140">
        <f t="shared" si="5"/>
        <v>-57.55670666666667</v>
      </c>
      <c r="AA37" s="155">
        <f>AA7+AA22</f>
        <v>15000000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10793</v>
      </c>
      <c r="D41" s="294">
        <f t="shared" si="6"/>
        <v>0</v>
      </c>
      <c r="E41" s="295">
        <f t="shared" si="6"/>
        <v>27500000</v>
      </c>
      <c r="F41" s="295">
        <f t="shared" si="6"/>
        <v>27500000</v>
      </c>
      <c r="G41" s="295">
        <f t="shared" si="6"/>
        <v>9244078</v>
      </c>
      <c r="H41" s="295">
        <f t="shared" si="6"/>
        <v>1512691</v>
      </c>
      <c r="I41" s="295">
        <f t="shared" si="6"/>
        <v>852308</v>
      </c>
      <c r="J41" s="295">
        <f t="shared" si="6"/>
        <v>11609077</v>
      </c>
      <c r="K41" s="295">
        <f t="shared" si="6"/>
        <v>0</v>
      </c>
      <c r="L41" s="295">
        <f t="shared" si="6"/>
        <v>0</v>
      </c>
      <c r="M41" s="295">
        <f t="shared" si="6"/>
        <v>1776312</v>
      </c>
      <c r="N41" s="295">
        <f t="shared" si="6"/>
        <v>1776312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13385389</v>
      </c>
      <c r="X41" s="295">
        <f t="shared" si="6"/>
        <v>13750000</v>
      </c>
      <c r="Y41" s="295">
        <f t="shared" si="6"/>
        <v>-364611</v>
      </c>
      <c r="Z41" s="296">
        <f t="shared" si="5"/>
        <v>-2.6517163636363636</v>
      </c>
      <c r="AA41" s="297">
        <f>SUM(AA36:AA40)</f>
        <v>27500000</v>
      </c>
    </row>
    <row r="42" spans="1:27" ht="12.75">
      <c r="A42" s="298" t="s">
        <v>212</v>
      </c>
      <c r="B42" s="136"/>
      <c r="C42" s="95">
        <f aca="true" t="shared" si="7" ref="C42:Y48">C12+C27</f>
        <v>489381</v>
      </c>
      <c r="D42" s="129">
        <f t="shared" si="7"/>
        <v>0</v>
      </c>
      <c r="E42" s="54">
        <f t="shared" si="7"/>
        <v>9187000</v>
      </c>
      <c r="F42" s="54">
        <f t="shared" si="7"/>
        <v>9187000</v>
      </c>
      <c r="G42" s="54">
        <f t="shared" si="7"/>
        <v>2279127</v>
      </c>
      <c r="H42" s="54">
        <f t="shared" si="7"/>
        <v>303352</v>
      </c>
      <c r="I42" s="54">
        <f t="shared" si="7"/>
        <v>0</v>
      </c>
      <c r="J42" s="54">
        <f t="shared" si="7"/>
        <v>2582479</v>
      </c>
      <c r="K42" s="54">
        <f t="shared" si="7"/>
        <v>85000</v>
      </c>
      <c r="L42" s="54">
        <f t="shared" si="7"/>
        <v>150000</v>
      </c>
      <c r="M42" s="54">
        <f t="shared" si="7"/>
        <v>0</v>
      </c>
      <c r="N42" s="54">
        <f t="shared" si="7"/>
        <v>235000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2817479</v>
      </c>
      <c r="X42" s="54">
        <f t="shared" si="7"/>
        <v>4593500</v>
      </c>
      <c r="Y42" s="54">
        <f t="shared" si="7"/>
        <v>-1776021</v>
      </c>
      <c r="Z42" s="184">
        <f t="shared" si="5"/>
        <v>-38.66378578426037</v>
      </c>
      <c r="AA42" s="130">
        <f aca="true" t="shared" si="8" ref="AA42:AA48">AA12+AA27</f>
        <v>9187000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57808548</v>
      </c>
      <c r="D45" s="129">
        <f t="shared" si="7"/>
        <v>0</v>
      </c>
      <c r="E45" s="54">
        <f t="shared" si="7"/>
        <v>11619018</v>
      </c>
      <c r="F45" s="54">
        <f t="shared" si="7"/>
        <v>11619018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3630</v>
      </c>
      <c r="N45" s="54">
        <f t="shared" si="7"/>
        <v>3630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3630</v>
      </c>
      <c r="X45" s="54">
        <f t="shared" si="7"/>
        <v>5809509</v>
      </c>
      <c r="Y45" s="54">
        <f t="shared" si="7"/>
        <v>-5805879</v>
      </c>
      <c r="Z45" s="184">
        <f t="shared" si="5"/>
        <v>-99.93751623416024</v>
      </c>
      <c r="AA45" s="130">
        <f t="shared" si="8"/>
        <v>11619018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58308722</v>
      </c>
      <c r="D49" s="218">
        <f t="shared" si="9"/>
        <v>0</v>
      </c>
      <c r="E49" s="220">
        <f t="shared" si="9"/>
        <v>48306018</v>
      </c>
      <c r="F49" s="220">
        <f t="shared" si="9"/>
        <v>48306018</v>
      </c>
      <c r="G49" s="220">
        <f t="shared" si="9"/>
        <v>11523205</v>
      </c>
      <c r="H49" s="220">
        <f t="shared" si="9"/>
        <v>1816043</v>
      </c>
      <c r="I49" s="220">
        <f t="shared" si="9"/>
        <v>852308</v>
      </c>
      <c r="J49" s="220">
        <f t="shared" si="9"/>
        <v>14191556</v>
      </c>
      <c r="K49" s="220">
        <f t="shared" si="9"/>
        <v>85000</v>
      </c>
      <c r="L49" s="220">
        <f t="shared" si="9"/>
        <v>150000</v>
      </c>
      <c r="M49" s="220">
        <f t="shared" si="9"/>
        <v>1779942</v>
      </c>
      <c r="N49" s="220">
        <f t="shared" si="9"/>
        <v>2014942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16206498</v>
      </c>
      <c r="X49" s="220">
        <f t="shared" si="9"/>
        <v>24153009</v>
      </c>
      <c r="Y49" s="220">
        <f t="shared" si="9"/>
        <v>-7946511</v>
      </c>
      <c r="Z49" s="221">
        <f t="shared" si="5"/>
        <v>-32.900708147792265</v>
      </c>
      <c r="AA49" s="222">
        <f>SUM(AA41:AA48)</f>
        <v>48306018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16615000</v>
      </c>
      <c r="F51" s="54">
        <f t="shared" si="10"/>
        <v>16615000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8307500</v>
      </c>
      <c r="Y51" s="54">
        <f t="shared" si="10"/>
        <v>-8307500</v>
      </c>
      <c r="Z51" s="184">
        <f>+IF(X51&lt;&gt;0,+(Y51/X51)*100,0)</f>
        <v>-100</v>
      </c>
      <c r="AA51" s="130">
        <f>SUM(AA57:AA61)</f>
        <v>16615000</v>
      </c>
    </row>
    <row r="52" spans="1:27" ht="12.75">
      <c r="A52" s="310" t="s">
        <v>206</v>
      </c>
      <c r="B52" s="142"/>
      <c r="C52" s="62"/>
      <c r="D52" s="156"/>
      <c r="E52" s="60">
        <v>2064000</v>
      </c>
      <c r="F52" s="60">
        <v>2064000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1032000</v>
      </c>
      <c r="Y52" s="60">
        <v>-1032000</v>
      </c>
      <c r="Z52" s="140">
        <v>-100</v>
      </c>
      <c r="AA52" s="155">
        <v>2064000</v>
      </c>
    </row>
    <row r="53" spans="1:27" ht="12.75">
      <c r="A53" s="310" t="s">
        <v>207</v>
      </c>
      <c r="B53" s="142"/>
      <c r="C53" s="62"/>
      <c r="D53" s="156"/>
      <c r="E53" s="60">
        <v>3677000</v>
      </c>
      <c r="F53" s="60">
        <v>3677000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1838500</v>
      </c>
      <c r="Y53" s="60">
        <v>-1838500</v>
      </c>
      <c r="Z53" s="140">
        <v>-100</v>
      </c>
      <c r="AA53" s="155">
        <v>3677000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5741000</v>
      </c>
      <c r="F57" s="295">
        <f t="shared" si="11"/>
        <v>5741000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2870500</v>
      </c>
      <c r="Y57" s="295">
        <f t="shared" si="11"/>
        <v>-2870500</v>
      </c>
      <c r="Z57" s="296">
        <f>+IF(X57&lt;&gt;0,+(Y57/X57)*100,0)</f>
        <v>-100</v>
      </c>
      <c r="AA57" s="297">
        <f>SUM(AA52:AA56)</f>
        <v>5741000</v>
      </c>
    </row>
    <row r="58" spans="1:27" ht="12.75">
      <c r="A58" s="311" t="s">
        <v>212</v>
      </c>
      <c r="B58" s="136"/>
      <c r="C58" s="62"/>
      <c r="D58" s="156"/>
      <c r="E58" s="60">
        <v>4199000</v>
      </c>
      <c r="F58" s="60">
        <v>4199000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2099500</v>
      </c>
      <c r="Y58" s="60">
        <v>-2099500</v>
      </c>
      <c r="Z58" s="140">
        <v>-100</v>
      </c>
      <c r="AA58" s="155">
        <v>4199000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6675000</v>
      </c>
      <c r="F61" s="60">
        <v>6675000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3337500</v>
      </c>
      <c r="Y61" s="60">
        <v>-3337500</v>
      </c>
      <c r="Z61" s="140">
        <v>-100</v>
      </c>
      <c r="AA61" s="155">
        <v>6675000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6074131</v>
      </c>
      <c r="F67" s="60"/>
      <c r="G67" s="60">
        <v>757004</v>
      </c>
      <c r="H67" s="60">
        <v>909507</v>
      </c>
      <c r="I67" s="60">
        <v>655364</v>
      </c>
      <c r="J67" s="60">
        <v>2321875</v>
      </c>
      <c r="K67" s="60">
        <v>530847</v>
      </c>
      <c r="L67" s="60">
        <v>658215</v>
      </c>
      <c r="M67" s="60">
        <v>999341</v>
      </c>
      <c r="N67" s="60">
        <v>2188403</v>
      </c>
      <c r="O67" s="60"/>
      <c r="P67" s="60"/>
      <c r="Q67" s="60"/>
      <c r="R67" s="60"/>
      <c r="S67" s="60"/>
      <c r="T67" s="60"/>
      <c r="U67" s="60"/>
      <c r="V67" s="60"/>
      <c r="W67" s="60">
        <v>4510278</v>
      </c>
      <c r="X67" s="60"/>
      <c r="Y67" s="60">
        <v>4510278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10541236</v>
      </c>
      <c r="F68" s="60"/>
      <c r="G68" s="60"/>
      <c r="H68" s="60">
        <v>8487</v>
      </c>
      <c r="I68" s="60">
        <v>-8000</v>
      </c>
      <c r="J68" s="60">
        <v>487</v>
      </c>
      <c r="K68" s="60"/>
      <c r="L68" s="60">
        <v>10043</v>
      </c>
      <c r="M68" s="60"/>
      <c r="N68" s="60">
        <v>10043</v>
      </c>
      <c r="O68" s="60"/>
      <c r="P68" s="60"/>
      <c r="Q68" s="60"/>
      <c r="R68" s="60"/>
      <c r="S68" s="60"/>
      <c r="T68" s="60"/>
      <c r="U68" s="60"/>
      <c r="V68" s="60"/>
      <c r="W68" s="60">
        <v>10530</v>
      </c>
      <c r="X68" s="60"/>
      <c r="Y68" s="60">
        <v>10530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16615367</v>
      </c>
      <c r="F69" s="220">
        <f t="shared" si="12"/>
        <v>0</v>
      </c>
      <c r="G69" s="220">
        <f t="shared" si="12"/>
        <v>757004</v>
      </c>
      <c r="H69" s="220">
        <f t="shared" si="12"/>
        <v>917994</v>
      </c>
      <c r="I69" s="220">
        <f t="shared" si="12"/>
        <v>647364</v>
      </c>
      <c r="J69" s="220">
        <f t="shared" si="12"/>
        <v>2322362</v>
      </c>
      <c r="K69" s="220">
        <f t="shared" si="12"/>
        <v>530847</v>
      </c>
      <c r="L69" s="220">
        <f t="shared" si="12"/>
        <v>668258</v>
      </c>
      <c r="M69" s="220">
        <f t="shared" si="12"/>
        <v>999341</v>
      </c>
      <c r="N69" s="220">
        <f t="shared" si="12"/>
        <v>2198446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4520808</v>
      </c>
      <c r="X69" s="220">
        <f t="shared" si="12"/>
        <v>0</v>
      </c>
      <c r="Y69" s="220">
        <f t="shared" si="12"/>
        <v>4520808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10793</v>
      </c>
      <c r="D5" s="357">
        <f t="shared" si="0"/>
        <v>0</v>
      </c>
      <c r="E5" s="356">
        <f t="shared" si="0"/>
        <v>27500000</v>
      </c>
      <c r="F5" s="358">
        <f t="shared" si="0"/>
        <v>27500000</v>
      </c>
      <c r="G5" s="358">
        <f t="shared" si="0"/>
        <v>9244078</v>
      </c>
      <c r="H5" s="356">
        <f t="shared" si="0"/>
        <v>1512691</v>
      </c>
      <c r="I5" s="356">
        <f t="shared" si="0"/>
        <v>852308</v>
      </c>
      <c r="J5" s="358">
        <f t="shared" si="0"/>
        <v>11609077</v>
      </c>
      <c r="K5" s="358">
        <f t="shared" si="0"/>
        <v>0</v>
      </c>
      <c r="L5" s="356">
        <f t="shared" si="0"/>
        <v>0</v>
      </c>
      <c r="M5" s="356">
        <f t="shared" si="0"/>
        <v>1776312</v>
      </c>
      <c r="N5" s="358">
        <f t="shared" si="0"/>
        <v>1776312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13385389</v>
      </c>
      <c r="X5" s="356">
        <f t="shared" si="0"/>
        <v>13750000</v>
      </c>
      <c r="Y5" s="358">
        <f t="shared" si="0"/>
        <v>-364611</v>
      </c>
      <c r="Z5" s="359">
        <f>+IF(X5&lt;&gt;0,+(Y5/X5)*100,0)</f>
        <v>-2.6517163636363636</v>
      </c>
      <c r="AA5" s="360">
        <f>+AA6+AA8+AA11+AA13+AA15</f>
        <v>27500000</v>
      </c>
    </row>
    <row r="6" spans="1:27" ht="12.75">
      <c r="A6" s="361" t="s">
        <v>206</v>
      </c>
      <c r="B6" s="142"/>
      <c r="C6" s="60">
        <f>+C7</f>
        <v>10793</v>
      </c>
      <c r="D6" s="340">
        <f aca="true" t="shared" si="1" ref="D6:AA6">+D7</f>
        <v>0</v>
      </c>
      <c r="E6" s="60">
        <f t="shared" si="1"/>
        <v>12500000</v>
      </c>
      <c r="F6" s="59">
        <f t="shared" si="1"/>
        <v>12500000</v>
      </c>
      <c r="G6" s="59">
        <f t="shared" si="1"/>
        <v>6060831</v>
      </c>
      <c r="H6" s="60">
        <f t="shared" si="1"/>
        <v>1512691</v>
      </c>
      <c r="I6" s="60">
        <f t="shared" si="1"/>
        <v>852308</v>
      </c>
      <c r="J6" s="59">
        <f t="shared" si="1"/>
        <v>8425830</v>
      </c>
      <c r="K6" s="59">
        <f t="shared" si="1"/>
        <v>0</v>
      </c>
      <c r="L6" s="60">
        <f t="shared" si="1"/>
        <v>0</v>
      </c>
      <c r="M6" s="60">
        <f t="shared" si="1"/>
        <v>1776312</v>
      </c>
      <c r="N6" s="59">
        <f t="shared" si="1"/>
        <v>1776312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10202142</v>
      </c>
      <c r="X6" s="60">
        <f t="shared" si="1"/>
        <v>6250000</v>
      </c>
      <c r="Y6" s="59">
        <f t="shared" si="1"/>
        <v>3952142</v>
      </c>
      <c r="Z6" s="61">
        <f>+IF(X6&lt;&gt;0,+(Y6/X6)*100,0)</f>
        <v>63.234272000000004</v>
      </c>
      <c r="AA6" s="62">
        <f t="shared" si="1"/>
        <v>12500000</v>
      </c>
    </row>
    <row r="7" spans="1:27" ht="12.75">
      <c r="A7" s="291" t="s">
        <v>230</v>
      </c>
      <c r="B7" s="142"/>
      <c r="C7" s="60">
        <v>10793</v>
      </c>
      <c r="D7" s="340"/>
      <c r="E7" s="60">
        <v>12500000</v>
      </c>
      <c r="F7" s="59">
        <v>12500000</v>
      </c>
      <c r="G7" s="59">
        <v>6060831</v>
      </c>
      <c r="H7" s="60">
        <v>1512691</v>
      </c>
      <c r="I7" s="60">
        <v>852308</v>
      </c>
      <c r="J7" s="59">
        <v>8425830</v>
      </c>
      <c r="K7" s="59"/>
      <c r="L7" s="60"/>
      <c r="M7" s="60">
        <v>1776312</v>
      </c>
      <c r="N7" s="59">
        <v>1776312</v>
      </c>
      <c r="O7" s="59"/>
      <c r="P7" s="60"/>
      <c r="Q7" s="60"/>
      <c r="R7" s="59"/>
      <c r="S7" s="59"/>
      <c r="T7" s="60"/>
      <c r="U7" s="60"/>
      <c r="V7" s="59"/>
      <c r="W7" s="59">
        <v>10202142</v>
      </c>
      <c r="X7" s="60">
        <v>6250000</v>
      </c>
      <c r="Y7" s="59">
        <v>3952142</v>
      </c>
      <c r="Z7" s="61">
        <v>63.23</v>
      </c>
      <c r="AA7" s="62">
        <v>12500000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15000000</v>
      </c>
      <c r="F8" s="59">
        <f t="shared" si="2"/>
        <v>15000000</v>
      </c>
      <c r="G8" s="59">
        <f t="shared" si="2"/>
        <v>3183247</v>
      </c>
      <c r="H8" s="60">
        <f t="shared" si="2"/>
        <v>0</v>
      </c>
      <c r="I8" s="60">
        <f t="shared" si="2"/>
        <v>0</v>
      </c>
      <c r="J8" s="59">
        <f t="shared" si="2"/>
        <v>3183247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3183247</v>
      </c>
      <c r="X8" s="60">
        <f t="shared" si="2"/>
        <v>7500000</v>
      </c>
      <c r="Y8" s="59">
        <f t="shared" si="2"/>
        <v>-4316753</v>
      </c>
      <c r="Z8" s="61">
        <f>+IF(X8&lt;&gt;0,+(Y8/X8)*100,0)</f>
        <v>-57.55670666666667</v>
      </c>
      <c r="AA8" s="62">
        <f>SUM(AA9:AA10)</f>
        <v>15000000</v>
      </c>
    </row>
    <row r="9" spans="1:27" ht="12.75">
      <c r="A9" s="291" t="s">
        <v>231</v>
      </c>
      <c r="B9" s="142"/>
      <c r="C9" s="60"/>
      <c r="D9" s="340"/>
      <c r="E9" s="60">
        <v>15000000</v>
      </c>
      <c r="F9" s="59">
        <v>15000000</v>
      </c>
      <c r="G9" s="59">
        <v>3183247</v>
      </c>
      <c r="H9" s="60"/>
      <c r="I9" s="60"/>
      <c r="J9" s="59">
        <v>3183247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3183247</v>
      </c>
      <c r="X9" s="60">
        <v>7500000</v>
      </c>
      <c r="Y9" s="59">
        <v>-4316753</v>
      </c>
      <c r="Z9" s="61">
        <v>-57.56</v>
      </c>
      <c r="AA9" s="62">
        <v>15000000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489381</v>
      </c>
      <c r="D22" s="344">
        <f t="shared" si="6"/>
        <v>0</v>
      </c>
      <c r="E22" s="343">
        <f t="shared" si="6"/>
        <v>9187000</v>
      </c>
      <c r="F22" s="345">
        <f t="shared" si="6"/>
        <v>9187000</v>
      </c>
      <c r="G22" s="345">
        <f t="shared" si="6"/>
        <v>2279127</v>
      </c>
      <c r="H22" s="343">
        <f t="shared" si="6"/>
        <v>303352</v>
      </c>
      <c r="I22" s="343">
        <f t="shared" si="6"/>
        <v>0</v>
      </c>
      <c r="J22" s="345">
        <f t="shared" si="6"/>
        <v>2582479</v>
      </c>
      <c r="K22" s="345">
        <f t="shared" si="6"/>
        <v>85000</v>
      </c>
      <c r="L22" s="343">
        <f t="shared" si="6"/>
        <v>150000</v>
      </c>
      <c r="M22" s="343">
        <f t="shared" si="6"/>
        <v>0</v>
      </c>
      <c r="N22" s="345">
        <f t="shared" si="6"/>
        <v>235000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2817479</v>
      </c>
      <c r="X22" s="343">
        <f t="shared" si="6"/>
        <v>4593500</v>
      </c>
      <c r="Y22" s="345">
        <f t="shared" si="6"/>
        <v>-1776021</v>
      </c>
      <c r="Z22" s="336">
        <f>+IF(X22&lt;&gt;0,+(Y22/X22)*100,0)</f>
        <v>-38.66378578426037</v>
      </c>
      <c r="AA22" s="350">
        <f>SUM(AA23:AA32)</f>
        <v>9187000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6187000</v>
      </c>
      <c r="F24" s="59">
        <v>6187000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3093500</v>
      </c>
      <c r="Y24" s="59">
        <v>-3093500</v>
      </c>
      <c r="Z24" s="61">
        <v>-100</v>
      </c>
      <c r="AA24" s="62">
        <v>6187000</v>
      </c>
    </row>
    <row r="25" spans="1:27" ht="12.75">
      <c r="A25" s="361" t="s">
        <v>240</v>
      </c>
      <c r="B25" s="142"/>
      <c r="C25" s="60">
        <v>489381</v>
      </c>
      <c r="D25" s="340"/>
      <c r="E25" s="60">
        <v>3000000</v>
      </c>
      <c r="F25" s="59">
        <v>3000000</v>
      </c>
      <c r="G25" s="59">
        <v>2279127</v>
      </c>
      <c r="H25" s="60">
        <v>303352</v>
      </c>
      <c r="I25" s="60"/>
      <c r="J25" s="59">
        <v>2582479</v>
      </c>
      <c r="K25" s="59">
        <v>85000</v>
      </c>
      <c r="L25" s="60">
        <v>150000</v>
      </c>
      <c r="M25" s="60"/>
      <c r="N25" s="59">
        <v>235000</v>
      </c>
      <c r="O25" s="59"/>
      <c r="P25" s="60"/>
      <c r="Q25" s="60"/>
      <c r="R25" s="59"/>
      <c r="S25" s="59"/>
      <c r="T25" s="60"/>
      <c r="U25" s="60"/>
      <c r="V25" s="59"/>
      <c r="W25" s="59">
        <v>2817479</v>
      </c>
      <c r="X25" s="60">
        <v>1500000</v>
      </c>
      <c r="Y25" s="59">
        <v>1317479</v>
      </c>
      <c r="Z25" s="61">
        <v>87.83</v>
      </c>
      <c r="AA25" s="62">
        <v>3000000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57808548</v>
      </c>
      <c r="D40" s="344">
        <f t="shared" si="9"/>
        <v>0</v>
      </c>
      <c r="E40" s="343">
        <f t="shared" si="9"/>
        <v>11619018</v>
      </c>
      <c r="F40" s="345">
        <f t="shared" si="9"/>
        <v>11619018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3630</v>
      </c>
      <c r="N40" s="345">
        <f t="shared" si="9"/>
        <v>3630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3630</v>
      </c>
      <c r="X40" s="343">
        <f t="shared" si="9"/>
        <v>5809509</v>
      </c>
      <c r="Y40" s="345">
        <f t="shared" si="9"/>
        <v>-5805879</v>
      </c>
      <c r="Z40" s="336">
        <f>+IF(X40&lt;&gt;0,+(Y40/X40)*100,0)</f>
        <v>-99.93751623416024</v>
      </c>
      <c r="AA40" s="350">
        <f>SUM(AA41:AA49)</f>
        <v>11619018</v>
      </c>
    </row>
    <row r="41" spans="1:27" ht="12.75">
      <c r="A41" s="361" t="s">
        <v>249</v>
      </c>
      <c r="B41" s="142"/>
      <c r="C41" s="362">
        <v>3198967</v>
      </c>
      <c r="D41" s="363"/>
      <c r="E41" s="362">
        <v>5000000</v>
      </c>
      <c r="F41" s="364">
        <v>5000000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2500000</v>
      </c>
      <c r="Y41" s="364">
        <v>-2500000</v>
      </c>
      <c r="Z41" s="365">
        <v>-100</v>
      </c>
      <c r="AA41" s="366">
        <v>5000000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2100000</v>
      </c>
      <c r="F43" s="370">
        <v>2100000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1050000</v>
      </c>
      <c r="Y43" s="370">
        <v>-1050000</v>
      </c>
      <c r="Z43" s="371">
        <v>-100</v>
      </c>
      <c r="AA43" s="303">
        <v>2100000</v>
      </c>
    </row>
    <row r="44" spans="1:27" ht="12.75">
      <c r="A44" s="361" t="s">
        <v>252</v>
      </c>
      <c r="B44" s="136"/>
      <c r="C44" s="60">
        <v>328437</v>
      </c>
      <c r="D44" s="368"/>
      <c r="E44" s="54">
        <v>4519018</v>
      </c>
      <c r="F44" s="53">
        <v>4519018</v>
      </c>
      <c r="G44" s="53"/>
      <c r="H44" s="54"/>
      <c r="I44" s="54"/>
      <c r="J44" s="53"/>
      <c r="K44" s="53"/>
      <c r="L44" s="54"/>
      <c r="M44" s="54">
        <v>3630</v>
      </c>
      <c r="N44" s="53">
        <v>3630</v>
      </c>
      <c r="O44" s="53"/>
      <c r="P44" s="54"/>
      <c r="Q44" s="54"/>
      <c r="R44" s="53"/>
      <c r="S44" s="53"/>
      <c r="T44" s="54"/>
      <c r="U44" s="54"/>
      <c r="V44" s="53"/>
      <c r="W44" s="53">
        <v>3630</v>
      </c>
      <c r="X44" s="54">
        <v>2259509</v>
      </c>
      <c r="Y44" s="53">
        <v>-2255879</v>
      </c>
      <c r="Z44" s="94">
        <v>-99.84</v>
      </c>
      <c r="AA44" s="95">
        <v>4519018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890872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53390272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58308722</v>
      </c>
      <c r="D60" s="346">
        <f t="shared" si="14"/>
        <v>0</v>
      </c>
      <c r="E60" s="219">
        <f t="shared" si="14"/>
        <v>48306018</v>
      </c>
      <c r="F60" s="264">
        <f t="shared" si="14"/>
        <v>48306018</v>
      </c>
      <c r="G60" s="264">
        <f t="shared" si="14"/>
        <v>11523205</v>
      </c>
      <c r="H60" s="219">
        <f t="shared" si="14"/>
        <v>1816043</v>
      </c>
      <c r="I60" s="219">
        <f t="shared" si="14"/>
        <v>852308</v>
      </c>
      <c r="J60" s="264">
        <f t="shared" si="14"/>
        <v>14191556</v>
      </c>
      <c r="K60" s="264">
        <f t="shared" si="14"/>
        <v>85000</v>
      </c>
      <c r="L60" s="219">
        <f t="shared" si="14"/>
        <v>150000</v>
      </c>
      <c r="M60" s="219">
        <f t="shared" si="14"/>
        <v>1779942</v>
      </c>
      <c r="N60" s="264">
        <f t="shared" si="14"/>
        <v>2014942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16206498</v>
      </c>
      <c r="X60" s="219">
        <f t="shared" si="14"/>
        <v>24153009</v>
      </c>
      <c r="Y60" s="264">
        <f t="shared" si="14"/>
        <v>-7946511</v>
      </c>
      <c r="Z60" s="337">
        <f>+IF(X60&lt;&gt;0,+(Y60/X60)*100,0)</f>
        <v>-32.900708147792265</v>
      </c>
      <c r="AA60" s="232">
        <f>+AA57+AA54+AA51+AA40+AA37+AA34+AA22+AA5</f>
        <v>48306018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2019-02-01T06:24:34Z</dcterms:created>
  <dcterms:modified xsi:type="dcterms:W3CDTF">2019-02-01T06:24:38Z</dcterms:modified>
  <cp:category/>
  <cp:version/>
  <cp:contentType/>
  <cp:contentStatus/>
</cp:coreProperties>
</file>