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<sst xmlns="http://schemas.openxmlformats.org/spreadsheetml/2006/main" count="859" uniqueCount="304">
  <si>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Kwazulu-Natal: Hlabisa Big Five(KZN276)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</si>
  <si>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</si>
  <si>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</si>
  <si>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</si>
  <si>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</si>
  <si>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</si>
  <si>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</si>
  <si>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</si>
  <si>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</si>
  <si>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</si>
  <si>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</si>
  <si>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</si>
  <si>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</si>
  <si>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</si>
  <si>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</si>
  <si>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</si>
  <si>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</si>
  <si>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</si>
  <si>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</si>
  <si>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</si>
  <si>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</si>
  <si>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</si>
  <si>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</si>
  <si>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</si>
  <si>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</si>
  <si>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</si>
  <si>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</si>
  <si>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</si>
  <si>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</si>
  <si>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</si>
  <si>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</si>
  <si>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</si>
  <si>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</si>
  <si>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</si>
  <si>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</si>
  <si>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</si>
  <si>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</si>
  <si>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</si>
  <si>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</si>
  <si>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</si>
  <si>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</si>
  <si>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</si>
  <si>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</si>
  <si>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</si>
  <si>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</si>
  <si>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</si>
  <si>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</si>
  <si>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</si>
  <si>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</si>
  <si>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</si>
  <si>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</si>
  <si>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</si>
  <si>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</si>
  <si>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</si>
  <si>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</si>
  <si>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</si>
  <si>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</si>
  <si>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</si>
  <si>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</si>
  <si>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</si>
  <si>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</si>
  <si>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</si>
  <si>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</si>
  <si>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</si>
  <si>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</si>
  <si>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</si>
  <si>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</si>
  <si>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</si>
  <si>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</si>
  <si>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</si>
  <si>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Hlabisa Big Five(KZN276) - Table C2 Quarterly Budget Statement - Financial Performance (standard classification) for 2nd Quarter ended 31 December 2018 (Figures Finalised as at 2019/01/30)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</si>
  <si>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</si>
  <si>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</si>
  <si>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</si>
  <si>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</si>
  <si>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</si>
  <si>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</si>
  <si>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</si>
  <si>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</si>
  <si>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</si>
  <si>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</si>
  <si>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</si>
  <si>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</si>
  <si>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</si>
  <si>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</si>
  <si>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</si>
  <si>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</si>
  <si>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</si>
  <si>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</si>
  <si>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</si>
  <si>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</si>
  <si>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</si>
  <si>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</si>
  <si>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</si>
  <si>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</si>
  <si>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</si>
  <si>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</si>
  <si>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</si>
  <si>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</si>
  <si>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</si>
  <si>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Hlabisa Big Five(KZN276) - Table C4 Quarterly Budget Statement - Financial Performance (rev and expend) ( All ) for 2nd Quarter ended 31 December 2018 (Figures Finalised as at 2019/01/30)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</si>
  <si>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</si>
  <si>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</si>
  <si>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</si>
  <si>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</si>
  <si>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</si>
  <si>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</si>
  <si>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</si>
  <si>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</si>
  <si>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</si>
  <si>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</si>
  <si>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</si>
  <si>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</si>
  <si>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</si>
  <si>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</si>
  <si>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</si>
  <si>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</si>
  <si>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</si>
  <si>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</si>
  <si>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</si>
  <si>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</si>
  <si>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</si>
  <si>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</si>
  <si>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</si>
  <si>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</si>
  <si>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</si>
  <si>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</si>
  <si>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</si>
  <si>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</si>
  <si>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Hlabisa Big Five(KZN276) - Table C5 Quarterly Budget Statement - Capital Expenditure by Standard Classification and Funding for 2nd Quarter ended 31 December 2018 (Figures Finalised as at 2019/01/30)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</si>
  <si>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</si>
  <si>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</si>
  <si>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</si>
  <si>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</si>
  <si>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</si>
  <si>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</si>
  <si>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</si>
  <si>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</si>
  <si>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</si>
  <si>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</si>
  <si>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Hlabisa Big Five(KZN276) - Table C6 Quarterly Budget Statement - Financial Position for 2nd Quarter ended 31 December 2018 (Figures Finalised as at 2019/01/30)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</si>
  <si>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</si>
  <si>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</si>
  <si>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</si>
  <si>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</si>
  <si>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</si>
  <si>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</si>
  <si>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</si>
  <si>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</si>
  <si>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</si>
  <si>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</si>
  <si>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</si>
  <si>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</si>
  <si>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</si>
  <si>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</si>
  <si>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</si>
  <si>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</si>
  <si>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</si>
  <si>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</si>
  <si>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</si>
  <si>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</si>
  <si>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</si>
  <si>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</si>
  <si>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</si>
  <si>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</si>
  <si>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</si>
  <si>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</si>
  <si>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</si>
  <si>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</si>
  <si>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</si>
  <si>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</si>
  <si>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</si>
  <si>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</si>
  <si>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</si>
  <si>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Hlabisa Big Five(KZN276) - Table C7 Quarterly Budget Statement - Cash Flows for 2nd Quarter ended 31 December 2018 (Figures Finalised as at 2019/01/30)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</si>
  <si>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</si>
  <si>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</si>
  <si>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</si>
  <si>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</si>
  <si>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</si>
  <si>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</si>
  <si>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</si>
  <si>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</si>
  <si>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</si>
  <si>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</si>
  <si>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</si>
  <si>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</si>
  <si>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</si>
  <si>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</si>
  <si>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</si>
  <si>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</si>
  <si>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</si>
  <si>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</si>
  <si>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</si>
  <si>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</si>
  <si>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</si>
  <si>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</si>
  <si>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</si>
  <si>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</si>
  <si>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</si>
  <si>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</si>
  <si>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</si>
  <si>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Hlabisa Big Five(KZN276) - Table C9 Quarterly Budget Statement - Capital Expenditure by Asset Clas ( All ) for 2nd Quarter ended 31 December 2018 (Figures Finalised as at 2019/01/30)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</si>
  <si>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</si>
  <si>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</si>
  <si>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</si>
  <si>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</si>
  <si>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</si>
  <si>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</si>
  <si>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</si>
  <si>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</si>
  <si>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</si>
  <si>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</si>
  <si>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</si>
  <si>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</si>
  <si>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</si>
  <si>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</si>
  <si>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</si>
  <si>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</si>
  <si>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</si>
  <si>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</si>
  <si>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</si>
  <si>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</si>
  <si>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</si>
  <si>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</si>
  <si>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</si>
  <si>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</si>
  <si>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</si>
  <si>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Hlabisa Big Five(KZN276) - Table SC13a Quarterly Budget Statement - Capital Expenditure on New Assets by Asset Class ( All ) for 2nd Quarter ended 31 December 2018 (Figures Finalised as at 2019/01/30)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</si>
  <si>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</si>
  <si>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</si>
  <si>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</si>
  <si>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</si>
  <si>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</si>
  <si>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</si>
  <si>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</si>
  <si>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</si>
  <si>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</si>
  <si>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</si>
  <si>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</si>
  <si>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</si>
  <si>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</si>
  <si>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</si>
  <si>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</si>
  <si>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</si>
  <si>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</si>
  <si>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</si>
  <si>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</si>
  <si>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</si>
  <si>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</si>
  <si>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</si>
  <si>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</si>
  <si>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</si>
  <si>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</si>
  <si>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</si>
  <si>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</si>
  <si>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</si>
  <si>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</si>
  <si>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</si>
  <si>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</si>
  <si>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</si>
  <si>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</si>
  <si>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</si>
  <si>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</si>
  <si>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Hlabisa Big Five(KZN276) - Table SC13B Quarterly Budget Statement - Capital Expenditure on Renewal of existing assets by Asset Class ( All ) for 2nd Quarter ended 31 December 2018 (Figures Finalised as at 2019/01/30)</t>
  </si>
  <si>
    <t>Capital Expenditure on Renewal of Existing Assets by Asset Class/Sub-class</t>
  </si>
  <si>
    <t>Total Capital Expenditure on Renewal of Existing Assets</t>
  </si>
  <si>
    <t>Kwazulu-Natal: Hlabisa Big Five(KZN276) - Table SC13C Quarterly Budget Statement - Repairs and Maintenance Expenditure by Asset Class ( All ) for 2nd Quarter ended 31 December 2018 (Figures Finalised as at 2019/01/30)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</si>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</sst>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16772761</v>
      </c>
      <c r="C5" s="19">
        <v>0</v>
      </c>
      <c r="D5" s="59">
        <v>17566000</v>
      </c>
      <c r="E5" s="60">
        <v>17566000</v>
      </c>
      <c r="F5" s="60">
        <v>8729138</v>
      </c>
      <c r="G5" s="60">
        <v>792268</v>
      </c>
      <c r="H5" s="60">
        <v>791920</v>
      </c>
      <c r="I5" s="60">
        <v>10313326</v>
      </c>
      <c r="J5" s="60">
        <v>797343</v>
      </c>
      <c r="K5" s="60">
        <v>777173</v>
      </c>
      <c r="L5" s="60">
        <v>778022</v>
      </c>
      <c r="M5" s="60">
        <v>2352538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12665864</v>
      </c>
      <c r="W5" s="60">
        <v>8782998</v>
      </c>
      <c r="X5" s="60">
        <v>3882866</v>
      </c>
      <c r="Y5" s="61">
        <v>44.21</v>
      </c>
      <c r="Z5" s="62">
        <v>17566000</v>
      </c>
    </row>
    <row r="6" spans="1:26" ht="12.75">
      <c r="A6" s="58" t="s">
        <v>32</v>
      </c>
      <c r="B6" s="19">
        <v>2019611</v>
      </c>
      <c r="C6" s="19">
        <v>0</v>
      </c>
      <c r="D6" s="59">
        <v>2263000</v>
      </c>
      <c r="E6" s="60">
        <v>2263000</v>
      </c>
      <c r="F6" s="60">
        <v>172005</v>
      </c>
      <c r="G6" s="60">
        <v>172005</v>
      </c>
      <c r="H6" s="60">
        <v>172005</v>
      </c>
      <c r="I6" s="60">
        <v>516015</v>
      </c>
      <c r="J6" s="60">
        <v>172005</v>
      </c>
      <c r="K6" s="60">
        <v>172171</v>
      </c>
      <c r="L6" s="60">
        <v>172171</v>
      </c>
      <c r="M6" s="60">
        <v>516347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1032362</v>
      </c>
      <c r="W6" s="60">
        <v>1131498</v>
      </c>
      <c r="X6" s="60">
        <v>-99136</v>
      </c>
      <c r="Y6" s="61">
        <v>-8.76</v>
      </c>
      <c r="Z6" s="62">
        <v>2263000</v>
      </c>
    </row>
    <row r="7" spans="1:26" ht="12.75">
      <c r="A7" s="58" t="s">
        <v>33</v>
      </c>
      <c r="B7" s="19">
        <v>1166242</v>
      </c>
      <c r="C7" s="19">
        <v>0</v>
      </c>
      <c r="D7" s="59">
        <v>676000</v>
      </c>
      <c r="E7" s="60">
        <v>676000</v>
      </c>
      <c r="F7" s="60">
        <v>13716</v>
      </c>
      <c r="G7" s="60">
        <v>188376</v>
      </c>
      <c r="H7" s="60">
        <v>687148</v>
      </c>
      <c r="I7" s="60">
        <v>889240</v>
      </c>
      <c r="J7" s="60">
        <v>432691</v>
      </c>
      <c r="K7" s="60">
        <v>0</v>
      </c>
      <c r="L7" s="60">
        <v>141740</v>
      </c>
      <c r="M7" s="60">
        <v>574431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1463671</v>
      </c>
      <c r="W7" s="60">
        <v>337998</v>
      </c>
      <c r="X7" s="60">
        <v>1125673</v>
      </c>
      <c r="Y7" s="61">
        <v>333.04</v>
      </c>
      <c r="Z7" s="62">
        <v>676000</v>
      </c>
    </row>
    <row r="8" spans="1:26" ht="12.75">
      <c r="A8" s="58" t="s">
        <v>34</v>
      </c>
      <c r="B8" s="19">
        <v>101769219</v>
      </c>
      <c r="C8" s="19">
        <v>0</v>
      </c>
      <c r="D8" s="59">
        <v>103368000</v>
      </c>
      <c r="E8" s="60">
        <v>103368000</v>
      </c>
      <c r="F8" s="60">
        <v>39504011</v>
      </c>
      <c r="G8" s="60">
        <v>547682</v>
      </c>
      <c r="H8" s="60">
        <v>669514</v>
      </c>
      <c r="I8" s="60">
        <v>40721207</v>
      </c>
      <c r="J8" s="60">
        <v>1368835</v>
      </c>
      <c r="K8" s="60">
        <v>1371728</v>
      </c>
      <c r="L8" s="60">
        <v>42283774</v>
      </c>
      <c r="M8" s="60">
        <v>45024337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85745544</v>
      </c>
      <c r="W8" s="60">
        <v>68912000</v>
      </c>
      <c r="X8" s="60">
        <v>16833544</v>
      </c>
      <c r="Y8" s="61">
        <v>24.43</v>
      </c>
      <c r="Z8" s="62">
        <v>103368000</v>
      </c>
    </row>
    <row r="9" spans="1:26" ht="12.75">
      <c r="A9" s="58" t="s">
        <v>35</v>
      </c>
      <c r="B9" s="19">
        <v>8952245</v>
      </c>
      <c r="C9" s="19">
        <v>0</v>
      </c>
      <c r="D9" s="59">
        <v>8212000</v>
      </c>
      <c r="E9" s="60">
        <v>8212000</v>
      </c>
      <c r="F9" s="60">
        <v>347466</v>
      </c>
      <c r="G9" s="60">
        <v>678148</v>
      </c>
      <c r="H9" s="60">
        <v>4129810</v>
      </c>
      <c r="I9" s="60">
        <v>5155424</v>
      </c>
      <c r="J9" s="60">
        <v>694476</v>
      </c>
      <c r="K9" s="60">
        <v>437861</v>
      </c>
      <c r="L9" s="60">
        <v>225399</v>
      </c>
      <c r="M9" s="60">
        <v>1357736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6513160</v>
      </c>
      <c r="W9" s="60">
        <v>4106004</v>
      </c>
      <c r="X9" s="60">
        <v>2407156</v>
      </c>
      <c r="Y9" s="61">
        <v>58.63</v>
      </c>
      <c r="Z9" s="62">
        <v>8212000</v>
      </c>
    </row>
    <row r="10" spans="1:26" ht="22.5">
      <c r="A10" s="63" t="s">
        <v>279</v>
      </c>
      <c r="B10" s="64">
        <f>SUM(B5:B9)</f>
        <v>130680078</v>
      </c>
      <c r="C10" s="64">
        <f>SUM(C5:C9)</f>
        <v>0</v>
      </c>
      <c r="D10" s="65">
        <f aca="true" t="shared" si="0" ref="D10:Z10">SUM(D5:D9)</f>
        <v>132085000</v>
      </c>
      <c r="E10" s="66">
        <f t="shared" si="0"/>
        <v>132085000</v>
      </c>
      <c r="F10" s="66">
        <f t="shared" si="0"/>
        <v>48766336</v>
      </c>
      <c r="G10" s="66">
        <f t="shared" si="0"/>
        <v>2378479</v>
      </c>
      <c r="H10" s="66">
        <f t="shared" si="0"/>
        <v>6450397</v>
      </c>
      <c r="I10" s="66">
        <f t="shared" si="0"/>
        <v>57595212</v>
      </c>
      <c r="J10" s="66">
        <f t="shared" si="0"/>
        <v>3465350</v>
      </c>
      <c r="K10" s="66">
        <f t="shared" si="0"/>
        <v>2758933</v>
      </c>
      <c r="L10" s="66">
        <f t="shared" si="0"/>
        <v>43601106</v>
      </c>
      <c r="M10" s="66">
        <f t="shared" si="0"/>
        <v>49825389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107420601</v>
      </c>
      <c r="W10" s="66">
        <f t="shared" si="0"/>
        <v>83270498</v>
      </c>
      <c r="X10" s="66">
        <f t="shared" si="0"/>
        <v>24150103</v>
      </c>
      <c r="Y10" s="67">
        <f>+IF(W10&lt;&gt;0,(X10/W10)*100,0)</f>
        <v>29.00199179786339</v>
      </c>
      <c r="Z10" s="68">
        <f t="shared" si="0"/>
        <v>132085000</v>
      </c>
    </row>
    <row r="11" spans="1:26" ht="12.75">
      <c r="A11" s="58" t="s">
        <v>37</v>
      </c>
      <c r="B11" s="19">
        <v>67837102</v>
      </c>
      <c r="C11" s="19">
        <v>0</v>
      </c>
      <c r="D11" s="59">
        <v>65226000</v>
      </c>
      <c r="E11" s="60">
        <v>65226000</v>
      </c>
      <c r="F11" s="60">
        <v>5314676</v>
      </c>
      <c r="G11" s="60">
        <v>6021775</v>
      </c>
      <c r="H11" s="60">
        <v>6928428</v>
      </c>
      <c r="I11" s="60">
        <v>18264879</v>
      </c>
      <c r="J11" s="60">
        <v>5753915</v>
      </c>
      <c r="K11" s="60">
        <v>5874817</v>
      </c>
      <c r="L11" s="60">
        <v>9492510</v>
      </c>
      <c r="M11" s="60">
        <v>21121242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39386121</v>
      </c>
      <c r="W11" s="60">
        <v>32613000</v>
      </c>
      <c r="X11" s="60">
        <v>6773121</v>
      </c>
      <c r="Y11" s="61">
        <v>20.77</v>
      </c>
      <c r="Z11" s="62">
        <v>65226000</v>
      </c>
    </row>
    <row r="12" spans="1:26" ht="12.75">
      <c r="A12" s="58" t="s">
        <v>38</v>
      </c>
      <c r="B12" s="19">
        <v>7991073</v>
      </c>
      <c r="C12" s="19">
        <v>0</v>
      </c>
      <c r="D12" s="59">
        <v>7411000</v>
      </c>
      <c r="E12" s="60">
        <v>7411000</v>
      </c>
      <c r="F12" s="60">
        <v>458761</v>
      </c>
      <c r="G12" s="60">
        <v>454087</v>
      </c>
      <c r="H12" s="60">
        <v>576820</v>
      </c>
      <c r="I12" s="60">
        <v>1489668</v>
      </c>
      <c r="J12" s="60">
        <v>577167</v>
      </c>
      <c r="K12" s="60">
        <v>659484</v>
      </c>
      <c r="L12" s="60">
        <v>536396</v>
      </c>
      <c r="M12" s="60">
        <v>1773047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3262715</v>
      </c>
      <c r="W12" s="60">
        <v>3705498</v>
      </c>
      <c r="X12" s="60">
        <v>-442783</v>
      </c>
      <c r="Y12" s="61">
        <v>-11.95</v>
      </c>
      <c r="Z12" s="62">
        <v>7411000</v>
      </c>
    </row>
    <row r="13" spans="1:26" ht="12.75">
      <c r="A13" s="58" t="s">
        <v>280</v>
      </c>
      <c r="B13" s="19">
        <v>9043231</v>
      </c>
      <c r="C13" s="19">
        <v>0</v>
      </c>
      <c r="D13" s="59">
        <v>8100000</v>
      </c>
      <c r="E13" s="60">
        <v>8100000</v>
      </c>
      <c r="F13" s="60">
        <v>0</v>
      </c>
      <c r="G13" s="60">
        <v>45500</v>
      </c>
      <c r="H13" s="60">
        <v>45500</v>
      </c>
      <c r="I13" s="60">
        <v>91000</v>
      </c>
      <c r="J13" s="60">
        <v>45500</v>
      </c>
      <c r="K13" s="60">
        <v>0</v>
      </c>
      <c r="L13" s="60">
        <v>4050000</v>
      </c>
      <c r="M13" s="60">
        <v>4095500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4186500</v>
      </c>
      <c r="W13" s="60">
        <v>4050000</v>
      </c>
      <c r="X13" s="60">
        <v>136500</v>
      </c>
      <c r="Y13" s="61">
        <v>3.37</v>
      </c>
      <c r="Z13" s="62">
        <v>8100000</v>
      </c>
    </row>
    <row r="14" spans="1:26" ht="12.75">
      <c r="A14" s="58" t="s">
        <v>40</v>
      </c>
      <c r="B14" s="19">
        <v>3497025</v>
      </c>
      <c r="C14" s="19">
        <v>0</v>
      </c>
      <c r="D14" s="59">
        <v>220000</v>
      </c>
      <c r="E14" s="60">
        <v>220000</v>
      </c>
      <c r="F14" s="60">
        <v>0</v>
      </c>
      <c r="G14" s="60">
        <v>96121</v>
      </c>
      <c r="H14" s="60">
        <v>2812</v>
      </c>
      <c r="I14" s="60">
        <v>98933</v>
      </c>
      <c r="J14" s="60">
        <v>24</v>
      </c>
      <c r="K14" s="60">
        <v>44498</v>
      </c>
      <c r="L14" s="60">
        <v>238217</v>
      </c>
      <c r="M14" s="60">
        <v>282739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381672</v>
      </c>
      <c r="W14" s="60">
        <v>109998</v>
      </c>
      <c r="X14" s="60">
        <v>271674</v>
      </c>
      <c r="Y14" s="61">
        <v>246.98</v>
      </c>
      <c r="Z14" s="62">
        <v>220000</v>
      </c>
    </row>
    <row r="15" spans="1:26" ht="12.75">
      <c r="A15" s="58" t="s">
        <v>41</v>
      </c>
      <c r="B15" s="19">
        <v>0</v>
      </c>
      <c r="C15" s="19">
        <v>0</v>
      </c>
      <c r="D15" s="59">
        <v>5168000</v>
      </c>
      <c r="E15" s="60">
        <v>5168000</v>
      </c>
      <c r="F15" s="60">
        <v>226968</v>
      </c>
      <c r="G15" s="60">
        <v>728466</v>
      </c>
      <c r="H15" s="60">
        <v>55555</v>
      </c>
      <c r="I15" s="60">
        <v>1010989</v>
      </c>
      <c r="J15" s="60">
        <v>170104</v>
      </c>
      <c r="K15" s="60">
        <v>94999</v>
      </c>
      <c r="L15" s="60">
        <v>3044</v>
      </c>
      <c r="M15" s="60">
        <v>268147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1279136</v>
      </c>
      <c r="W15" s="60">
        <v>2584002</v>
      </c>
      <c r="X15" s="60">
        <v>-1304866</v>
      </c>
      <c r="Y15" s="61">
        <v>-50.5</v>
      </c>
      <c r="Z15" s="62">
        <v>5168000</v>
      </c>
    </row>
    <row r="16" spans="1:26" ht="12.75">
      <c r="A16" s="69" t="s">
        <v>42</v>
      </c>
      <c r="B16" s="19">
        <v>2486739</v>
      </c>
      <c r="C16" s="19">
        <v>0</v>
      </c>
      <c r="D16" s="59">
        <v>800000</v>
      </c>
      <c r="E16" s="60">
        <v>800000</v>
      </c>
      <c r="F16" s="60">
        <v>752015</v>
      </c>
      <c r="G16" s="60">
        <v>55327</v>
      </c>
      <c r="H16" s="60">
        <v>76927</v>
      </c>
      <c r="I16" s="60">
        <v>884269</v>
      </c>
      <c r="J16" s="60">
        <v>94536</v>
      </c>
      <c r="K16" s="60">
        <v>42913</v>
      </c>
      <c r="L16" s="60">
        <v>23869</v>
      </c>
      <c r="M16" s="60">
        <v>161318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1045587</v>
      </c>
      <c r="W16" s="60">
        <v>400002</v>
      </c>
      <c r="X16" s="60">
        <v>645585</v>
      </c>
      <c r="Y16" s="61">
        <v>161.4</v>
      </c>
      <c r="Z16" s="62">
        <v>800000</v>
      </c>
    </row>
    <row r="17" spans="1:26" ht="12.75">
      <c r="A17" s="58" t="s">
        <v>43</v>
      </c>
      <c r="B17" s="19">
        <v>44377114</v>
      </c>
      <c r="C17" s="19">
        <v>0</v>
      </c>
      <c r="D17" s="59">
        <v>42653000</v>
      </c>
      <c r="E17" s="60">
        <v>42653000</v>
      </c>
      <c r="F17" s="60">
        <v>2838520</v>
      </c>
      <c r="G17" s="60">
        <v>2845170</v>
      </c>
      <c r="H17" s="60">
        <v>2960604</v>
      </c>
      <c r="I17" s="60">
        <v>8644294</v>
      </c>
      <c r="J17" s="60">
        <v>2525484</v>
      </c>
      <c r="K17" s="60">
        <v>2185856</v>
      </c>
      <c r="L17" s="60">
        <v>3728716</v>
      </c>
      <c r="M17" s="60">
        <v>8440056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17084350</v>
      </c>
      <c r="W17" s="60">
        <v>21326502</v>
      </c>
      <c r="X17" s="60">
        <v>-4242152</v>
      </c>
      <c r="Y17" s="61">
        <v>-19.89</v>
      </c>
      <c r="Z17" s="62">
        <v>42653000</v>
      </c>
    </row>
    <row r="18" spans="1:26" ht="12.75">
      <c r="A18" s="70" t="s">
        <v>44</v>
      </c>
      <c r="B18" s="71">
        <f>SUM(B11:B17)</f>
        <v>135232284</v>
      </c>
      <c r="C18" s="71">
        <f>SUM(C11:C17)</f>
        <v>0</v>
      </c>
      <c r="D18" s="72">
        <f aca="true" t="shared" si="1" ref="D18:Z18">SUM(D11:D17)</f>
        <v>129578000</v>
      </c>
      <c r="E18" s="73">
        <f t="shared" si="1"/>
        <v>129578000</v>
      </c>
      <c r="F18" s="73">
        <f t="shared" si="1"/>
        <v>9590940</v>
      </c>
      <c r="G18" s="73">
        <f t="shared" si="1"/>
        <v>10246446</v>
      </c>
      <c r="H18" s="73">
        <f t="shared" si="1"/>
        <v>10646646</v>
      </c>
      <c r="I18" s="73">
        <f t="shared" si="1"/>
        <v>30484032</v>
      </c>
      <c r="J18" s="73">
        <f t="shared" si="1"/>
        <v>9166730</v>
      </c>
      <c r="K18" s="73">
        <f t="shared" si="1"/>
        <v>8902567</v>
      </c>
      <c r="L18" s="73">
        <f t="shared" si="1"/>
        <v>18072752</v>
      </c>
      <c r="M18" s="73">
        <f t="shared" si="1"/>
        <v>36142049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66626081</v>
      </c>
      <c r="W18" s="73">
        <f t="shared" si="1"/>
        <v>64789002</v>
      </c>
      <c r="X18" s="73">
        <f t="shared" si="1"/>
        <v>1837079</v>
      </c>
      <c r="Y18" s="67">
        <f>+IF(W18&lt;&gt;0,(X18/W18)*100,0)</f>
        <v>2.8354797007059935</v>
      </c>
      <c r="Z18" s="74">
        <f t="shared" si="1"/>
        <v>129578000</v>
      </c>
    </row>
    <row r="19" spans="1:26" ht="12.75">
      <c r="A19" s="70" t="s">
        <v>45</v>
      </c>
      <c r="B19" s="75">
        <f>+B10-B18</f>
        <v>-4552206</v>
      </c>
      <c r="C19" s="75">
        <f>+C10-C18</f>
        <v>0</v>
      </c>
      <c r="D19" s="76">
        <f aca="true" t="shared" si="2" ref="D19:Z19">+D10-D18</f>
        <v>2507000</v>
      </c>
      <c r="E19" s="77">
        <f t="shared" si="2"/>
        <v>2507000</v>
      </c>
      <c r="F19" s="77">
        <f t="shared" si="2"/>
        <v>39175396</v>
      </c>
      <c r="G19" s="77">
        <f t="shared" si="2"/>
        <v>-7867967</v>
      </c>
      <c r="H19" s="77">
        <f t="shared" si="2"/>
        <v>-4196249</v>
      </c>
      <c r="I19" s="77">
        <f t="shared" si="2"/>
        <v>27111180</v>
      </c>
      <c r="J19" s="77">
        <f t="shared" si="2"/>
        <v>-5701380</v>
      </c>
      <c r="K19" s="77">
        <f t="shared" si="2"/>
        <v>-6143634</v>
      </c>
      <c r="L19" s="77">
        <f t="shared" si="2"/>
        <v>25528354</v>
      </c>
      <c r="M19" s="77">
        <f t="shared" si="2"/>
        <v>13683340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40794520</v>
      </c>
      <c r="W19" s="77">
        <f>IF(E10=E18,0,W10-W18)</f>
        <v>18481496</v>
      </c>
      <c r="X19" s="77">
        <f t="shared" si="2"/>
        <v>22313024</v>
      </c>
      <c r="Y19" s="78">
        <f>+IF(W19&lt;&gt;0,(X19/W19)*100,0)</f>
        <v>120.73169834303457</v>
      </c>
      <c r="Z19" s="79">
        <f t="shared" si="2"/>
        <v>2507000</v>
      </c>
    </row>
    <row r="20" spans="1:26" ht="12.75">
      <c r="A20" s="58" t="s">
        <v>46</v>
      </c>
      <c r="B20" s="19">
        <v>21664000</v>
      </c>
      <c r="C20" s="19">
        <v>0</v>
      </c>
      <c r="D20" s="59">
        <v>21000000</v>
      </c>
      <c r="E20" s="60">
        <v>21000000</v>
      </c>
      <c r="F20" s="60">
        <v>2443666</v>
      </c>
      <c r="G20" s="60">
        <v>1417668</v>
      </c>
      <c r="H20" s="60">
        <v>467736</v>
      </c>
      <c r="I20" s="60">
        <v>4329070</v>
      </c>
      <c r="J20" s="60">
        <v>274424</v>
      </c>
      <c r="K20" s="60">
        <v>6019041</v>
      </c>
      <c r="L20" s="60">
        <v>0</v>
      </c>
      <c r="M20" s="60">
        <v>6293465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10622535</v>
      </c>
      <c r="W20" s="60">
        <v>10500000</v>
      </c>
      <c r="X20" s="60">
        <v>122535</v>
      </c>
      <c r="Y20" s="61">
        <v>1.17</v>
      </c>
      <c r="Z20" s="62">
        <v>21000000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282</v>
      </c>
      <c r="B22" s="86">
        <f>SUM(B19:B21)</f>
        <v>17111794</v>
      </c>
      <c r="C22" s="86">
        <f>SUM(C19:C21)</f>
        <v>0</v>
      </c>
      <c r="D22" s="87">
        <f aca="true" t="shared" si="3" ref="D22:Z22">SUM(D19:D21)</f>
        <v>23507000</v>
      </c>
      <c r="E22" s="88">
        <f t="shared" si="3"/>
        <v>23507000</v>
      </c>
      <c r="F22" s="88">
        <f t="shared" si="3"/>
        <v>41619062</v>
      </c>
      <c r="G22" s="88">
        <f t="shared" si="3"/>
        <v>-6450299</v>
      </c>
      <c r="H22" s="88">
        <f t="shared" si="3"/>
        <v>-3728513</v>
      </c>
      <c r="I22" s="88">
        <f t="shared" si="3"/>
        <v>31440250</v>
      </c>
      <c r="J22" s="88">
        <f t="shared" si="3"/>
        <v>-5426956</v>
      </c>
      <c r="K22" s="88">
        <f t="shared" si="3"/>
        <v>-124593</v>
      </c>
      <c r="L22" s="88">
        <f t="shared" si="3"/>
        <v>25528354</v>
      </c>
      <c r="M22" s="88">
        <f t="shared" si="3"/>
        <v>19976805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51417055</v>
      </c>
      <c r="W22" s="88">
        <f t="shared" si="3"/>
        <v>28981496</v>
      </c>
      <c r="X22" s="88">
        <f t="shared" si="3"/>
        <v>22435559</v>
      </c>
      <c r="Y22" s="89">
        <f>+IF(W22&lt;&gt;0,(X22/W22)*100,0)</f>
        <v>77.41339163444151</v>
      </c>
      <c r="Z22" s="90">
        <f t="shared" si="3"/>
        <v>23507000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17111794</v>
      </c>
      <c r="C24" s="75">
        <f>SUM(C22:C23)</f>
        <v>0</v>
      </c>
      <c r="D24" s="76">
        <f aca="true" t="shared" si="4" ref="D24:Z24">SUM(D22:D23)</f>
        <v>23507000</v>
      </c>
      <c r="E24" s="77">
        <f t="shared" si="4"/>
        <v>23507000</v>
      </c>
      <c r="F24" s="77">
        <f t="shared" si="4"/>
        <v>41619062</v>
      </c>
      <c r="G24" s="77">
        <f t="shared" si="4"/>
        <v>-6450299</v>
      </c>
      <c r="H24" s="77">
        <f t="shared" si="4"/>
        <v>-3728513</v>
      </c>
      <c r="I24" s="77">
        <f t="shared" si="4"/>
        <v>31440250</v>
      </c>
      <c r="J24" s="77">
        <f t="shared" si="4"/>
        <v>-5426956</v>
      </c>
      <c r="K24" s="77">
        <f t="shared" si="4"/>
        <v>-124593</v>
      </c>
      <c r="L24" s="77">
        <f t="shared" si="4"/>
        <v>25528354</v>
      </c>
      <c r="M24" s="77">
        <f t="shared" si="4"/>
        <v>19976805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51417055</v>
      </c>
      <c r="W24" s="77">
        <f t="shared" si="4"/>
        <v>28981496</v>
      </c>
      <c r="X24" s="77">
        <f t="shared" si="4"/>
        <v>22435559</v>
      </c>
      <c r="Y24" s="78">
        <f>+IF(W24&lt;&gt;0,(X24/W24)*100,0)</f>
        <v>77.41339163444151</v>
      </c>
      <c r="Z24" s="79">
        <f t="shared" si="4"/>
        <v>23507000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21664000</v>
      </c>
      <c r="C27" s="22">
        <v>0</v>
      </c>
      <c r="D27" s="99">
        <v>23400000</v>
      </c>
      <c r="E27" s="100">
        <v>23400000</v>
      </c>
      <c r="F27" s="100">
        <v>1551035</v>
      </c>
      <c r="G27" s="100">
        <v>1417668</v>
      </c>
      <c r="H27" s="100">
        <v>467736</v>
      </c>
      <c r="I27" s="100">
        <v>3436439</v>
      </c>
      <c r="J27" s="100">
        <v>863567</v>
      </c>
      <c r="K27" s="100">
        <v>6175376</v>
      </c>
      <c r="L27" s="100">
        <v>1351521</v>
      </c>
      <c r="M27" s="100">
        <v>8390464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11826903</v>
      </c>
      <c r="W27" s="100">
        <v>11700000</v>
      </c>
      <c r="X27" s="100">
        <v>126903</v>
      </c>
      <c r="Y27" s="101">
        <v>1.08</v>
      </c>
      <c r="Z27" s="102">
        <v>23400000</v>
      </c>
    </row>
    <row r="28" spans="1:26" ht="12.75">
      <c r="A28" s="103" t="s">
        <v>46</v>
      </c>
      <c r="B28" s="19">
        <v>21664000</v>
      </c>
      <c r="C28" s="19">
        <v>0</v>
      </c>
      <c r="D28" s="59">
        <v>21000000</v>
      </c>
      <c r="E28" s="60">
        <v>21000000</v>
      </c>
      <c r="F28" s="60">
        <v>1551035</v>
      </c>
      <c r="G28" s="60">
        <v>1417668</v>
      </c>
      <c r="H28" s="60">
        <v>467736</v>
      </c>
      <c r="I28" s="60">
        <v>3436439</v>
      </c>
      <c r="J28" s="60">
        <v>274424</v>
      </c>
      <c r="K28" s="60">
        <v>6019041</v>
      </c>
      <c r="L28" s="60">
        <v>1322021</v>
      </c>
      <c r="M28" s="60">
        <v>7615486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11051925</v>
      </c>
      <c r="W28" s="60">
        <v>10500000</v>
      </c>
      <c r="X28" s="60">
        <v>551925</v>
      </c>
      <c r="Y28" s="61">
        <v>5.26</v>
      </c>
      <c r="Z28" s="62">
        <v>21000000</v>
      </c>
    </row>
    <row r="29" spans="1:26" ht="12.75">
      <c r="A29" s="58" t="s">
        <v>284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2400000</v>
      </c>
      <c r="E31" s="60">
        <v>2400000</v>
      </c>
      <c r="F31" s="60">
        <v>0</v>
      </c>
      <c r="G31" s="60">
        <v>0</v>
      </c>
      <c r="H31" s="60">
        <v>0</v>
      </c>
      <c r="I31" s="60">
        <v>0</v>
      </c>
      <c r="J31" s="60">
        <v>589144</v>
      </c>
      <c r="K31" s="60">
        <v>156335</v>
      </c>
      <c r="L31" s="60">
        <v>29500</v>
      </c>
      <c r="M31" s="60">
        <v>774979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774979</v>
      </c>
      <c r="W31" s="60">
        <v>1200000</v>
      </c>
      <c r="X31" s="60">
        <v>-425021</v>
      </c>
      <c r="Y31" s="61">
        <v>-35.42</v>
      </c>
      <c r="Z31" s="62">
        <v>2400000</v>
      </c>
    </row>
    <row r="32" spans="1:26" ht="12.75">
      <c r="A32" s="70" t="s">
        <v>54</v>
      </c>
      <c r="B32" s="22">
        <f>SUM(B28:B31)</f>
        <v>21664000</v>
      </c>
      <c r="C32" s="22">
        <f>SUM(C28:C31)</f>
        <v>0</v>
      </c>
      <c r="D32" s="99">
        <f aca="true" t="shared" si="5" ref="D32:Z32">SUM(D28:D31)</f>
        <v>23400000</v>
      </c>
      <c r="E32" s="100">
        <f t="shared" si="5"/>
        <v>23400000</v>
      </c>
      <c r="F32" s="100">
        <f t="shared" si="5"/>
        <v>1551035</v>
      </c>
      <c r="G32" s="100">
        <f t="shared" si="5"/>
        <v>1417668</v>
      </c>
      <c r="H32" s="100">
        <f t="shared" si="5"/>
        <v>467736</v>
      </c>
      <c r="I32" s="100">
        <f t="shared" si="5"/>
        <v>3436439</v>
      </c>
      <c r="J32" s="100">
        <f t="shared" si="5"/>
        <v>863568</v>
      </c>
      <c r="K32" s="100">
        <f t="shared" si="5"/>
        <v>6175376</v>
      </c>
      <c r="L32" s="100">
        <f t="shared" si="5"/>
        <v>1351521</v>
      </c>
      <c r="M32" s="100">
        <f t="shared" si="5"/>
        <v>8390465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11826904</v>
      </c>
      <c r="W32" s="100">
        <f t="shared" si="5"/>
        <v>11700000</v>
      </c>
      <c r="X32" s="100">
        <f t="shared" si="5"/>
        <v>126904</v>
      </c>
      <c r="Y32" s="101">
        <f>+IF(W32&lt;&gt;0,(X32/W32)*100,0)</f>
        <v>1.0846495726495726</v>
      </c>
      <c r="Z32" s="102">
        <f t="shared" si="5"/>
        <v>23400000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28455892</v>
      </c>
      <c r="C35" s="19">
        <v>0</v>
      </c>
      <c r="D35" s="59">
        <v>44546474</v>
      </c>
      <c r="E35" s="60">
        <v>44546474</v>
      </c>
      <c r="F35" s="60">
        <v>67478875</v>
      </c>
      <c r="G35" s="60">
        <v>67478875</v>
      </c>
      <c r="H35" s="60">
        <v>67478875</v>
      </c>
      <c r="I35" s="60">
        <v>67478875</v>
      </c>
      <c r="J35" s="60">
        <v>67478875</v>
      </c>
      <c r="K35" s="60">
        <v>68825120</v>
      </c>
      <c r="L35" s="60">
        <v>136701886</v>
      </c>
      <c r="M35" s="60">
        <v>136701886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136701886</v>
      </c>
      <c r="W35" s="60">
        <v>22273237</v>
      </c>
      <c r="X35" s="60">
        <v>114428649</v>
      </c>
      <c r="Y35" s="61">
        <v>513.75</v>
      </c>
      <c r="Z35" s="62">
        <v>44546474</v>
      </c>
    </row>
    <row r="36" spans="1:26" ht="12.75">
      <c r="A36" s="58" t="s">
        <v>57</v>
      </c>
      <c r="B36" s="19">
        <v>283861595</v>
      </c>
      <c r="C36" s="19">
        <v>0</v>
      </c>
      <c r="D36" s="59">
        <v>335609893</v>
      </c>
      <c r="E36" s="60">
        <v>335609893</v>
      </c>
      <c r="F36" s="60">
        <v>278484104</v>
      </c>
      <c r="G36" s="60">
        <v>278484104</v>
      </c>
      <c r="H36" s="60">
        <v>278484104</v>
      </c>
      <c r="I36" s="60">
        <v>278484104</v>
      </c>
      <c r="J36" s="60">
        <v>278484104</v>
      </c>
      <c r="K36" s="60">
        <v>278006761</v>
      </c>
      <c r="L36" s="60">
        <v>276939982</v>
      </c>
      <c r="M36" s="60">
        <v>276939982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276939982</v>
      </c>
      <c r="W36" s="60">
        <v>167804947</v>
      </c>
      <c r="X36" s="60">
        <v>109135035</v>
      </c>
      <c r="Y36" s="61">
        <v>65.04</v>
      </c>
      <c r="Z36" s="62">
        <v>335609893</v>
      </c>
    </row>
    <row r="37" spans="1:26" ht="12.75">
      <c r="A37" s="58" t="s">
        <v>58</v>
      </c>
      <c r="B37" s="19">
        <v>46092975</v>
      </c>
      <c r="C37" s="19">
        <v>0</v>
      </c>
      <c r="D37" s="59">
        <v>16679000</v>
      </c>
      <c r="E37" s="60">
        <v>16679000</v>
      </c>
      <c r="F37" s="60">
        <v>81350742</v>
      </c>
      <c r="G37" s="60">
        <v>81350742</v>
      </c>
      <c r="H37" s="60">
        <v>81350742</v>
      </c>
      <c r="I37" s="60">
        <v>81350742</v>
      </c>
      <c r="J37" s="60">
        <v>81350742</v>
      </c>
      <c r="K37" s="60">
        <v>58053452</v>
      </c>
      <c r="L37" s="60">
        <v>50025763</v>
      </c>
      <c r="M37" s="60">
        <v>50025763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50025763</v>
      </c>
      <c r="W37" s="60">
        <v>8339500</v>
      </c>
      <c r="X37" s="60">
        <v>41686263</v>
      </c>
      <c r="Y37" s="61">
        <v>499.87</v>
      </c>
      <c r="Z37" s="62">
        <v>16679000</v>
      </c>
    </row>
    <row r="38" spans="1:26" ht="12.75">
      <c r="A38" s="58" t="s">
        <v>59</v>
      </c>
      <c r="B38" s="19">
        <v>10501432</v>
      </c>
      <c r="C38" s="19">
        <v>0</v>
      </c>
      <c r="D38" s="59">
        <v>5500000</v>
      </c>
      <c r="E38" s="60">
        <v>5500000</v>
      </c>
      <c r="F38" s="60">
        <v>406497</v>
      </c>
      <c r="G38" s="60">
        <v>406497</v>
      </c>
      <c r="H38" s="60">
        <v>406497</v>
      </c>
      <c r="I38" s="60">
        <v>406497</v>
      </c>
      <c r="J38" s="60">
        <v>406497</v>
      </c>
      <c r="K38" s="60">
        <v>8116853</v>
      </c>
      <c r="L38" s="60">
        <v>8116853</v>
      </c>
      <c r="M38" s="60">
        <v>8116853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8116853</v>
      </c>
      <c r="W38" s="60">
        <v>2750000</v>
      </c>
      <c r="X38" s="60">
        <v>5366853</v>
      </c>
      <c r="Y38" s="61">
        <v>195.16</v>
      </c>
      <c r="Z38" s="62">
        <v>5500000</v>
      </c>
    </row>
    <row r="39" spans="1:26" ht="12.75">
      <c r="A39" s="58" t="s">
        <v>60</v>
      </c>
      <c r="B39" s="19">
        <v>255723080</v>
      </c>
      <c r="C39" s="19">
        <v>0</v>
      </c>
      <c r="D39" s="59">
        <v>357977367</v>
      </c>
      <c r="E39" s="60">
        <v>357977367</v>
      </c>
      <c r="F39" s="60">
        <v>264205740</v>
      </c>
      <c r="G39" s="60">
        <v>264205740</v>
      </c>
      <c r="H39" s="60">
        <v>264205740</v>
      </c>
      <c r="I39" s="60">
        <v>264205740</v>
      </c>
      <c r="J39" s="60">
        <v>264205740</v>
      </c>
      <c r="K39" s="60">
        <v>280661577</v>
      </c>
      <c r="L39" s="60">
        <v>355499252</v>
      </c>
      <c r="M39" s="60">
        <v>355499252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355499252</v>
      </c>
      <c r="W39" s="60">
        <v>178988684</v>
      </c>
      <c r="X39" s="60">
        <v>176510568</v>
      </c>
      <c r="Y39" s="61">
        <v>98.62</v>
      </c>
      <c r="Z39" s="62">
        <v>357977367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27609416</v>
      </c>
      <c r="C42" s="19">
        <v>0</v>
      </c>
      <c r="D42" s="59">
        <v>24054759</v>
      </c>
      <c r="E42" s="60">
        <v>24054759</v>
      </c>
      <c r="F42" s="60">
        <v>35606439</v>
      </c>
      <c r="G42" s="60">
        <v>-1681070</v>
      </c>
      <c r="H42" s="60">
        <v>-5692956</v>
      </c>
      <c r="I42" s="60">
        <v>28232413</v>
      </c>
      <c r="J42" s="60">
        <v>-9645060</v>
      </c>
      <c r="K42" s="60">
        <v>3012418</v>
      </c>
      <c r="L42" s="60">
        <v>11481192</v>
      </c>
      <c r="M42" s="60">
        <v>4848550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33080963</v>
      </c>
      <c r="W42" s="60">
        <v>32755348</v>
      </c>
      <c r="X42" s="60">
        <v>325615</v>
      </c>
      <c r="Y42" s="61">
        <v>0.99</v>
      </c>
      <c r="Z42" s="62">
        <v>24054759</v>
      </c>
    </row>
    <row r="43" spans="1:26" ht="12.75">
      <c r="A43" s="58" t="s">
        <v>63</v>
      </c>
      <c r="B43" s="19">
        <v>-26459855</v>
      </c>
      <c r="C43" s="19">
        <v>0</v>
      </c>
      <c r="D43" s="59">
        <v>-20100000</v>
      </c>
      <c r="E43" s="60">
        <v>-20100000</v>
      </c>
      <c r="F43" s="60">
        <v>-2018938</v>
      </c>
      <c r="G43" s="60">
        <v>-1132668</v>
      </c>
      <c r="H43" s="60">
        <v>-467736</v>
      </c>
      <c r="I43" s="60">
        <v>-3619342</v>
      </c>
      <c r="J43" s="60">
        <v>-221424</v>
      </c>
      <c r="K43" s="60">
        <v>-5845041</v>
      </c>
      <c r="L43" s="60">
        <v>-1467521</v>
      </c>
      <c r="M43" s="60">
        <v>-7533986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-11153328</v>
      </c>
      <c r="W43" s="60">
        <v>-8680500</v>
      </c>
      <c r="X43" s="60">
        <v>-2472828</v>
      </c>
      <c r="Y43" s="61">
        <v>28.49</v>
      </c>
      <c r="Z43" s="62">
        <v>-20100000</v>
      </c>
    </row>
    <row r="44" spans="1:26" ht="12.75">
      <c r="A44" s="58" t="s">
        <v>64</v>
      </c>
      <c r="B44" s="19">
        <v>-4053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3048280</v>
      </c>
      <c r="C45" s="22">
        <v>0</v>
      </c>
      <c r="D45" s="99">
        <v>7221917</v>
      </c>
      <c r="E45" s="100">
        <v>7221917</v>
      </c>
      <c r="F45" s="100">
        <v>37087019</v>
      </c>
      <c r="G45" s="100">
        <v>34273281</v>
      </c>
      <c r="H45" s="100">
        <v>28112589</v>
      </c>
      <c r="I45" s="100">
        <v>28112589</v>
      </c>
      <c r="J45" s="100">
        <v>18246105</v>
      </c>
      <c r="K45" s="100">
        <v>15413482</v>
      </c>
      <c r="L45" s="100">
        <v>25427153</v>
      </c>
      <c r="M45" s="100">
        <v>25427153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25427153</v>
      </c>
      <c r="W45" s="100">
        <v>27342006</v>
      </c>
      <c r="X45" s="100">
        <v>-1914853</v>
      </c>
      <c r="Y45" s="101">
        <v>-7</v>
      </c>
      <c r="Z45" s="102">
        <v>7221917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20"/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 t="s">
        <v>278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1214419</v>
      </c>
      <c r="C49" s="52">
        <v>0</v>
      </c>
      <c r="D49" s="129">
        <v>1051758</v>
      </c>
      <c r="E49" s="54">
        <v>751353</v>
      </c>
      <c r="F49" s="54">
        <v>0</v>
      </c>
      <c r="G49" s="54">
        <v>0</v>
      </c>
      <c r="H49" s="54">
        <v>0</v>
      </c>
      <c r="I49" s="54">
        <v>2025510</v>
      </c>
      <c r="J49" s="54">
        <v>0</v>
      </c>
      <c r="K49" s="54">
        <v>0</v>
      </c>
      <c r="L49" s="54">
        <v>0</v>
      </c>
      <c r="M49" s="54">
        <v>424762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1295704</v>
      </c>
      <c r="W49" s="54">
        <v>33295110</v>
      </c>
      <c r="X49" s="54">
        <v>0</v>
      </c>
      <c r="Y49" s="54">
        <v>40058616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355049</v>
      </c>
      <c r="C51" s="52">
        <v>0</v>
      </c>
      <c r="D51" s="129">
        <v>1524581</v>
      </c>
      <c r="E51" s="54">
        <v>9132</v>
      </c>
      <c r="F51" s="54">
        <v>0</v>
      </c>
      <c r="G51" s="54">
        <v>0</v>
      </c>
      <c r="H51" s="54">
        <v>0</v>
      </c>
      <c r="I51" s="54">
        <v>1352</v>
      </c>
      <c r="J51" s="54">
        <v>0</v>
      </c>
      <c r="K51" s="54">
        <v>0</v>
      </c>
      <c r="L51" s="54">
        <v>0</v>
      </c>
      <c r="M51" s="54">
        <v>182375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211789</v>
      </c>
      <c r="W51" s="54">
        <v>1573760</v>
      </c>
      <c r="X51" s="54">
        <v>0</v>
      </c>
      <c r="Y51" s="54">
        <v>3858038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57.50365895390044</v>
      </c>
      <c r="C58" s="5">
        <f>IF(C67=0,0,+(C76/C67)*100)</f>
        <v>0</v>
      </c>
      <c r="D58" s="6">
        <f aca="true" t="shared" si="6" ref="D58:Z58">IF(D67=0,0,+(D76/D67)*100)</f>
        <v>67.82457854874175</v>
      </c>
      <c r="E58" s="7">
        <f t="shared" si="6"/>
        <v>67.82457854874175</v>
      </c>
      <c r="F58" s="7">
        <f t="shared" si="6"/>
        <v>6.417703883647302</v>
      </c>
      <c r="G58" s="7">
        <f t="shared" si="6"/>
        <v>584.6651311402476</v>
      </c>
      <c r="H58" s="7">
        <f t="shared" si="6"/>
        <v>261.3138989029229</v>
      </c>
      <c r="I58" s="7">
        <f t="shared" si="6"/>
        <v>80.5948118172657</v>
      </c>
      <c r="J58" s="7">
        <f t="shared" si="6"/>
        <v>31.362111439854417</v>
      </c>
      <c r="K58" s="7">
        <f t="shared" si="6"/>
        <v>71.37370687975259</v>
      </c>
      <c r="L58" s="7">
        <f t="shared" si="6"/>
        <v>72.26100381711926</v>
      </c>
      <c r="M58" s="7">
        <f t="shared" si="6"/>
        <v>58.14837226357772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75.89373753534488</v>
      </c>
      <c r="W58" s="7">
        <f t="shared" si="6"/>
        <v>67.82315868972731</v>
      </c>
      <c r="X58" s="7">
        <f t="shared" si="6"/>
        <v>0</v>
      </c>
      <c r="Y58" s="7">
        <f t="shared" si="6"/>
        <v>0</v>
      </c>
      <c r="Z58" s="8">
        <f t="shared" si="6"/>
        <v>67.82457854874175</v>
      </c>
    </row>
    <row r="59" spans="1:26" ht="12.75">
      <c r="A59" s="37" t="s">
        <v>31</v>
      </c>
      <c r="B59" s="9">
        <f aca="true" t="shared" si="7" ref="B59:Z66">IF(B68=0,0,+(B77/B68)*100)</f>
        <v>80.62078151593526</v>
      </c>
      <c r="C59" s="9">
        <f t="shared" si="7"/>
        <v>0</v>
      </c>
      <c r="D59" s="2">
        <f t="shared" si="7"/>
        <v>70</v>
      </c>
      <c r="E59" s="10">
        <f t="shared" si="7"/>
        <v>70</v>
      </c>
      <c r="F59" s="10">
        <f t="shared" si="7"/>
        <v>6.544162779875859</v>
      </c>
      <c r="G59" s="10">
        <f t="shared" si="7"/>
        <v>711.5986004735771</v>
      </c>
      <c r="H59" s="10">
        <f t="shared" si="7"/>
        <v>318.0712698252349</v>
      </c>
      <c r="I59" s="10">
        <f t="shared" si="7"/>
        <v>84.62727736910479</v>
      </c>
      <c r="J59" s="10">
        <f t="shared" si="7"/>
        <v>38.12763139577321</v>
      </c>
      <c r="K59" s="10">
        <f t="shared" si="7"/>
        <v>87.18612200887061</v>
      </c>
      <c r="L59" s="10">
        <f t="shared" si="7"/>
        <v>88.25187462565326</v>
      </c>
      <c r="M59" s="10">
        <f t="shared" si="7"/>
        <v>70.91124564194075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82.07968283884937</v>
      </c>
      <c r="W59" s="10">
        <f t="shared" si="7"/>
        <v>69.99890014776275</v>
      </c>
      <c r="X59" s="10">
        <f t="shared" si="7"/>
        <v>0</v>
      </c>
      <c r="Y59" s="10">
        <f t="shared" si="7"/>
        <v>0</v>
      </c>
      <c r="Z59" s="11">
        <f t="shared" si="7"/>
        <v>70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70</v>
      </c>
      <c r="E60" s="13">
        <f t="shared" si="7"/>
        <v>70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69.99570480902308</v>
      </c>
      <c r="X60" s="13">
        <f t="shared" si="7"/>
        <v>0</v>
      </c>
      <c r="Y60" s="13">
        <f t="shared" si="7"/>
        <v>0</v>
      </c>
      <c r="Z60" s="14">
        <f t="shared" si="7"/>
        <v>70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70</v>
      </c>
      <c r="E64" s="13">
        <f t="shared" si="7"/>
        <v>70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69.99570480902308</v>
      </c>
      <c r="X64" s="13">
        <f t="shared" si="7"/>
        <v>0</v>
      </c>
      <c r="Y64" s="13">
        <f t="shared" si="7"/>
        <v>0</v>
      </c>
      <c r="Z64" s="14">
        <f t="shared" si="7"/>
        <v>70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287</v>
      </c>
      <c r="B67" s="24">
        <v>23515601</v>
      </c>
      <c r="C67" s="24"/>
      <c r="D67" s="25">
        <v>20465000</v>
      </c>
      <c r="E67" s="26">
        <v>20465000</v>
      </c>
      <c r="F67" s="26">
        <v>8901143</v>
      </c>
      <c r="G67" s="26">
        <v>964273</v>
      </c>
      <c r="H67" s="26">
        <v>963925</v>
      </c>
      <c r="I67" s="26">
        <v>10829341</v>
      </c>
      <c r="J67" s="26">
        <v>969348</v>
      </c>
      <c r="K67" s="26">
        <v>949351</v>
      </c>
      <c r="L67" s="26">
        <v>950193</v>
      </c>
      <c r="M67" s="26">
        <v>2868892</v>
      </c>
      <c r="N67" s="26"/>
      <c r="O67" s="26"/>
      <c r="P67" s="26"/>
      <c r="Q67" s="26"/>
      <c r="R67" s="26"/>
      <c r="S67" s="26"/>
      <c r="T67" s="26"/>
      <c r="U67" s="26"/>
      <c r="V67" s="26">
        <v>13698233</v>
      </c>
      <c r="W67" s="26">
        <v>10232496</v>
      </c>
      <c r="X67" s="26"/>
      <c r="Y67" s="25"/>
      <c r="Z67" s="27">
        <v>20465000</v>
      </c>
    </row>
    <row r="68" spans="1:26" ht="12.75" hidden="1">
      <c r="A68" s="37" t="s">
        <v>31</v>
      </c>
      <c r="B68" s="19">
        <v>16772761</v>
      </c>
      <c r="C68" s="19"/>
      <c r="D68" s="20">
        <v>17566000</v>
      </c>
      <c r="E68" s="21">
        <v>17566000</v>
      </c>
      <c r="F68" s="21">
        <v>8729138</v>
      </c>
      <c r="G68" s="21">
        <v>792268</v>
      </c>
      <c r="H68" s="21">
        <v>791920</v>
      </c>
      <c r="I68" s="21">
        <v>10313326</v>
      </c>
      <c r="J68" s="21">
        <v>797343</v>
      </c>
      <c r="K68" s="21">
        <v>777173</v>
      </c>
      <c r="L68" s="21">
        <v>778022</v>
      </c>
      <c r="M68" s="21">
        <v>2352538</v>
      </c>
      <c r="N68" s="21"/>
      <c r="O68" s="21"/>
      <c r="P68" s="21"/>
      <c r="Q68" s="21"/>
      <c r="R68" s="21"/>
      <c r="S68" s="21"/>
      <c r="T68" s="21"/>
      <c r="U68" s="21"/>
      <c r="V68" s="21">
        <v>12665864</v>
      </c>
      <c r="W68" s="21">
        <v>8782998</v>
      </c>
      <c r="X68" s="21"/>
      <c r="Y68" s="20"/>
      <c r="Z68" s="23">
        <v>17566000</v>
      </c>
    </row>
    <row r="69" spans="1:26" ht="12.75" hidden="1">
      <c r="A69" s="38" t="s">
        <v>32</v>
      </c>
      <c r="B69" s="19">
        <v>2019611</v>
      </c>
      <c r="C69" s="19"/>
      <c r="D69" s="20">
        <v>2263000</v>
      </c>
      <c r="E69" s="21">
        <v>2263000</v>
      </c>
      <c r="F69" s="21">
        <v>172005</v>
      </c>
      <c r="G69" s="21">
        <v>172005</v>
      </c>
      <c r="H69" s="21">
        <v>172005</v>
      </c>
      <c r="I69" s="21">
        <v>516015</v>
      </c>
      <c r="J69" s="21">
        <v>172005</v>
      </c>
      <c r="K69" s="21">
        <v>172171</v>
      </c>
      <c r="L69" s="21">
        <v>172171</v>
      </c>
      <c r="M69" s="21">
        <v>516347</v>
      </c>
      <c r="N69" s="21"/>
      <c r="O69" s="21"/>
      <c r="P69" s="21"/>
      <c r="Q69" s="21"/>
      <c r="R69" s="21"/>
      <c r="S69" s="21"/>
      <c r="T69" s="21"/>
      <c r="U69" s="21"/>
      <c r="V69" s="21">
        <v>1032362</v>
      </c>
      <c r="W69" s="21">
        <v>1131498</v>
      </c>
      <c r="X69" s="21"/>
      <c r="Y69" s="20"/>
      <c r="Z69" s="23">
        <v>2263000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2019611</v>
      </c>
      <c r="C73" s="19"/>
      <c r="D73" s="20">
        <v>2263000</v>
      </c>
      <c r="E73" s="21">
        <v>2263000</v>
      </c>
      <c r="F73" s="21">
        <v>172005</v>
      </c>
      <c r="G73" s="21">
        <v>172005</v>
      </c>
      <c r="H73" s="21">
        <v>172005</v>
      </c>
      <c r="I73" s="21">
        <v>516015</v>
      </c>
      <c r="J73" s="21">
        <v>172005</v>
      </c>
      <c r="K73" s="21">
        <v>172171</v>
      </c>
      <c r="L73" s="21">
        <v>172171</v>
      </c>
      <c r="M73" s="21">
        <v>516347</v>
      </c>
      <c r="N73" s="21"/>
      <c r="O73" s="21"/>
      <c r="P73" s="21"/>
      <c r="Q73" s="21"/>
      <c r="R73" s="21"/>
      <c r="S73" s="21"/>
      <c r="T73" s="21"/>
      <c r="U73" s="21"/>
      <c r="V73" s="21">
        <v>1032362</v>
      </c>
      <c r="W73" s="21">
        <v>1131498</v>
      </c>
      <c r="X73" s="21"/>
      <c r="Y73" s="20"/>
      <c r="Z73" s="23">
        <v>2263000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4723229</v>
      </c>
      <c r="C75" s="28"/>
      <c r="D75" s="29">
        <v>636000</v>
      </c>
      <c r="E75" s="30">
        <v>636000</v>
      </c>
      <c r="F75" s="30"/>
      <c r="G75" s="30"/>
      <c r="H75" s="30"/>
      <c r="I75" s="30"/>
      <c r="J75" s="30"/>
      <c r="K75" s="30">
        <v>7</v>
      </c>
      <c r="L75" s="30"/>
      <c r="M75" s="30">
        <v>7</v>
      </c>
      <c r="N75" s="30"/>
      <c r="O75" s="30"/>
      <c r="P75" s="30"/>
      <c r="Q75" s="30"/>
      <c r="R75" s="30"/>
      <c r="S75" s="30"/>
      <c r="T75" s="30"/>
      <c r="U75" s="30"/>
      <c r="V75" s="30">
        <v>7</v>
      </c>
      <c r="W75" s="30">
        <v>318000</v>
      </c>
      <c r="X75" s="30"/>
      <c r="Y75" s="29"/>
      <c r="Z75" s="31">
        <v>636000</v>
      </c>
    </row>
    <row r="76" spans="1:26" ht="12.75" hidden="1">
      <c r="A76" s="42" t="s">
        <v>288</v>
      </c>
      <c r="B76" s="32">
        <v>13522331</v>
      </c>
      <c r="C76" s="32"/>
      <c r="D76" s="33">
        <v>13880300</v>
      </c>
      <c r="E76" s="34">
        <v>13880300</v>
      </c>
      <c r="F76" s="34">
        <v>571249</v>
      </c>
      <c r="G76" s="34">
        <v>5637768</v>
      </c>
      <c r="H76" s="34">
        <v>2518870</v>
      </c>
      <c r="I76" s="34">
        <v>8727887</v>
      </c>
      <c r="J76" s="34">
        <v>304008</v>
      </c>
      <c r="K76" s="34">
        <v>677587</v>
      </c>
      <c r="L76" s="34">
        <v>686619</v>
      </c>
      <c r="M76" s="34">
        <v>1668214</v>
      </c>
      <c r="N76" s="34"/>
      <c r="O76" s="34"/>
      <c r="P76" s="34"/>
      <c r="Q76" s="34"/>
      <c r="R76" s="34"/>
      <c r="S76" s="34"/>
      <c r="T76" s="34"/>
      <c r="U76" s="34"/>
      <c r="V76" s="34">
        <v>10396101</v>
      </c>
      <c r="W76" s="34">
        <v>6940002</v>
      </c>
      <c r="X76" s="34"/>
      <c r="Y76" s="33"/>
      <c r="Z76" s="35">
        <v>13880300</v>
      </c>
    </row>
    <row r="77" spans="1:26" ht="12.75" hidden="1">
      <c r="A77" s="37" t="s">
        <v>31</v>
      </c>
      <c r="B77" s="19">
        <v>13522331</v>
      </c>
      <c r="C77" s="19"/>
      <c r="D77" s="20">
        <v>12296200</v>
      </c>
      <c r="E77" s="21">
        <v>12296200</v>
      </c>
      <c r="F77" s="21">
        <v>571249</v>
      </c>
      <c r="G77" s="21">
        <v>5637768</v>
      </c>
      <c r="H77" s="21">
        <v>2518870</v>
      </c>
      <c r="I77" s="21">
        <v>8727887</v>
      </c>
      <c r="J77" s="21">
        <v>304008</v>
      </c>
      <c r="K77" s="21">
        <v>677587</v>
      </c>
      <c r="L77" s="21">
        <v>686619</v>
      </c>
      <c r="M77" s="21">
        <v>1668214</v>
      </c>
      <c r="N77" s="21"/>
      <c r="O77" s="21"/>
      <c r="P77" s="21"/>
      <c r="Q77" s="21"/>
      <c r="R77" s="21"/>
      <c r="S77" s="21"/>
      <c r="T77" s="21"/>
      <c r="U77" s="21"/>
      <c r="V77" s="21">
        <v>10396101</v>
      </c>
      <c r="W77" s="21">
        <v>6148002</v>
      </c>
      <c r="X77" s="21"/>
      <c r="Y77" s="20"/>
      <c r="Z77" s="23">
        <v>12296200</v>
      </c>
    </row>
    <row r="78" spans="1:26" ht="12.75" hidden="1">
      <c r="A78" s="38" t="s">
        <v>32</v>
      </c>
      <c r="B78" s="19"/>
      <c r="C78" s="19"/>
      <c r="D78" s="20">
        <v>1584100</v>
      </c>
      <c r="E78" s="21">
        <v>1584100</v>
      </c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>
        <v>792000</v>
      </c>
      <c r="X78" s="21"/>
      <c r="Y78" s="20"/>
      <c r="Z78" s="23">
        <v>1584100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>
        <v>1584100</v>
      </c>
      <c r="E82" s="21">
        <v>1584100</v>
      </c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>
        <v>792000</v>
      </c>
      <c r="X82" s="21"/>
      <c r="Y82" s="20"/>
      <c r="Z82" s="23">
        <v>1584100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2390000</v>
      </c>
      <c r="F5" s="358">
        <f t="shared" si="0"/>
        <v>2390000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1195000</v>
      </c>
      <c r="Y5" s="358">
        <f t="shared" si="0"/>
        <v>-1195000</v>
      </c>
      <c r="Z5" s="359">
        <f>+IF(X5&lt;&gt;0,+(Y5/X5)*100,0)</f>
        <v>-100</v>
      </c>
      <c r="AA5" s="360">
        <f>+AA6+AA8+AA11+AA13+AA15</f>
        <v>2390000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2000000</v>
      </c>
      <c r="F6" s="59">
        <f t="shared" si="1"/>
        <v>2000000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1000000</v>
      </c>
      <c r="Y6" s="59">
        <f t="shared" si="1"/>
        <v>-1000000</v>
      </c>
      <c r="Z6" s="61">
        <f>+IF(X6&lt;&gt;0,+(Y6/X6)*100,0)</f>
        <v>-100</v>
      </c>
      <c r="AA6" s="62">
        <f t="shared" si="1"/>
        <v>2000000</v>
      </c>
    </row>
    <row r="7" spans="1:27" ht="12.75">
      <c r="A7" s="291" t="s">
        <v>230</v>
      </c>
      <c r="B7" s="142"/>
      <c r="C7" s="60"/>
      <c r="D7" s="340"/>
      <c r="E7" s="60">
        <v>2000000</v>
      </c>
      <c r="F7" s="59">
        <v>2000000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1000000</v>
      </c>
      <c r="Y7" s="59">
        <v>-1000000</v>
      </c>
      <c r="Z7" s="61">
        <v>-100</v>
      </c>
      <c r="AA7" s="62">
        <v>2000000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390000</v>
      </c>
      <c r="F8" s="59">
        <f t="shared" si="2"/>
        <v>390000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195000</v>
      </c>
      <c r="Y8" s="59">
        <f t="shared" si="2"/>
        <v>-195000</v>
      </c>
      <c r="Z8" s="61">
        <f>+IF(X8&lt;&gt;0,+(Y8/X8)*100,0)</f>
        <v>-100</v>
      </c>
      <c r="AA8" s="62">
        <f>SUM(AA9:AA10)</f>
        <v>390000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>
        <v>390000</v>
      </c>
      <c r="F10" s="59">
        <v>390000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195000</v>
      </c>
      <c r="Y10" s="59">
        <v>-195000</v>
      </c>
      <c r="Z10" s="61">
        <v>-100</v>
      </c>
      <c r="AA10" s="62">
        <v>390000</v>
      </c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2050000</v>
      </c>
      <c r="F22" s="345">
        <f t="shared" si="6"/>
        <v>2050000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1025000</v>
      </c>
      <c r="Y22" s="345">
        <f t="shared" si="6"/>
        <v>-1025000</v>
      </c>
      <c r="Z22" s="336">
        <f>+IF(X22&lt;&gt;0,+(Y22/X22)*100,0)</f>
        <v>-100</v>
      </c>
      <c r="AA22" s="350">
        <f>SUM(AA23:AA32)</f>
        <v>2050000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>
        <v>2050000</v>
      </c>
      <c r="F25" s="59">
        <v>2050000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1025000</v>
      </c>
      <c r="Y25" s="59">
        <v>-1025000</v>
      </c>
      <c r="Z25" s="61">
        <v>-100</v>
      </c>
      <c r="AA25" s="62">
        <v>2050000</v>
      </c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1132000</v>
      </c>
      <c r="F40" s="345">
        <f t="shared" si="9"/>
        <v>1132000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566000</v>
      </c>
      <c r="Y40" s="345">
        <f t="shared" si="9"/>
        <v>-566000</v>
      </c>
      <c r="Z40" s="336">
        <f>+IF(X40&lt;&gt;0,+(Y40/X40)*100,0)</f>
        <v>-100</v>
      </c>
      <c r="AA40" s="350">
        <f>SUM(AA41:AA49)</f>
        <v>1132000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>
        <v>404000</v>
      </c>
      <c r="F44" s="53">
        <v>404000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202000</v>
      </c>
      <c r="Y44" s="53">
        <v>-202000</v>
      </c>
      <c r="Z44" s="94">
        <v>-100</v>
      </c>
      <c r="AA44" s="95">
        <v>404000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728000</v>
      </c>
      <c r="F49" s="53">
        <v>728000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364000</v>
      </c>
      <c r="Y49" s="53">
        <v>-364000</v>
      </c>
      <c r="Z49" s="94">
        <v>-100</v>
      </c>
      <c r="AA49" s="95">
        <v>728000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5572000</v>
      </c>
      <c r="F60" s="264">
        <f t="shared" si="14"/>
        <v>5572000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2786000</v>
      </c>
      <c r="Y60" s="264">
        <f t="shared" si="14"/>
        <v>-2786000</v>
      </c>
      <c r="Z60" s="337">
        <f>+IF(X60&lt;&gt;0,+(Y60/X60)*100,0)</f>
        <v>-100</v>
      </c>
      <c r="AA60" s="232">
        <f>+AA57+AA54+AA51+AA40+AA37+AA34+AA22+AA5</f>
        <v>5572000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120938178</v>
      </c>
      <c r="D5" s="153">
        <f>SUM(D6:D8)</f>
        <v>0</v>
      </c>
      <c r="E5" s="154">
        <f t="shared" si="0"/>
        <v>121557000</v>
      </c>
      <c r="F5" s="100">
        <f t="shared" si="0"/>
        <v>121557000</v>
      </c>
      <c r="G5" s="100">
        <f t="shared" si="0"/>
        <v>48093099</v>
      </c>
      <c r="H5" s="100">
        <f t="shared" si="0"/>
        <v>1145578</v>
      </c>
      <c r="I5" s="100">
        <f t="shared" si="0"/>
        <v>5156135</v>
      </c>
      <c r="J5" s="100">
        <f t="shared" si="0"/>
        <v>54394812</v>
      </c>
      <c r="K5" s="100">
        <f t="shared" si="0"/>
        <v>2136248</v>
      </c>
      <c r="L5" s="100">
        <f t="shared" si="0"/>
        <v>2063168</v>
      </c>
      <c r="M5" s="100">
        <f t="shared" si="0"/>
        <v>36734229</v>
      </c>
      <c r="N5" s="100">
        <f t="shared" si="0"/>
        <v>40933645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95328457</v>
      </c>
      <c r="X5" s="100">
        <f t="shared" si="0"/>
        <v>60778998</v>
      </c>
      <c r="Y5" s="100">
        <f t="shared" si="0"/>
        <v>34549459</v>
      </c>
      <c r="Z5" s="137">
        <f>+IF(X5&lt;&gt;0,+(Y5/X5)*100,0)</f>
        <v>56.84440371985073</v>
      </c>
      <c r="AA5" s="153">
        <f>SUM(AA6:AA8)</f>
        <v>121557000</v>
      </c>
    </row>
    <row r="6" spans="1:27" ht="12.75">
      <c r="A6" s="138" t="s">
        <v>75</v>
      </c>
      <c r="B6" s="136"/>
      <c r="C6" s="155">
        <v>94195854</v>
      </c>
      <c r="D6" s="155"/>
      <c r="E6" s="156">
        <v>98346000</v>
      </c>
      <c r="F6" s="60">
        <v>98346000</v>
      </c>
      <c r="G6" s="60">
        <v>39290000</v>
      </c>
      <c r="H6" s="60"/>
      <c r="I6" s="60"/>
      <c r="J6" s="60">
        <v>39290000</v>
      </c>
      <c r="K6" s="60"/>
      <c r="L6" s="60"/>
      <c r="M6" s="60">
        <v>31432000</v>
      </c>
      <c r="N6" s="60">
        <v>31432000</v>
      </c>
      <c r="O6" s="60"/>
      <c r="P6" s="60"/>
      <c r="Q6" s="60"/>
      <c r="R6" s="60"/>
      <c r="S6" s="60"/>
      <c r="T6" s="60"/>
      <c r="U6" s="60"/>
      <c r="V6" s="60"/>
      <c r="W6" s="60">
        <v>70722000</v>
      </c>
      <c r="X6" s="60">
        <v>49173000</v>
      </c>
      <c r="Y6" s="60">
        <v>21549000</v>
      </c>
      <c r="Z6" s="140">
        <v>43.82</v>
      </c>
      <c r="AA6" s="155">
        <v>98346000</v>
      </c>
    </row>
    <row r="7" spans="1:27" ht="12.75">
      <c r="A7" s="138" t="s">
        <v>76</v>
      </c>
      <c r="B7" s="136"/>
      <c r="C7" s="157">
        <v>26462232</v>
      </c>
      <c r="D7" s="157"/>
      <c r="E7" s="158">
        <v>23189000</v>
      </c>
      <c r="F7" s="159">
        <v>23189000</v>
      </c>
      <c r="G7" s="159">
        <v>8803099</v>
      </c>
      <c r="H7" s="159">
        <v>1125196</v>
      </c>
      <c r="I7" s="159">
        <v>5152764</v>
      </c>
      <c r="J7" s="159">
        <v>15081059</v>
      </c>
      <c r="K7" s="159">
        <v>2115526</v>
      </c>
      <c r="L7" s="159">
        <v>2063168</v>
      </c>
      <c r="M7" s="159">
        <v>5267768</v>
      </c>
      <c r="N7" s="159">
        <v>9446462</v>
      </c>
      <c r="O7" s="159"/>
      <c r="P7" s="159"/>
      <c r="Q7" s="159"/>
      <c r="R7" s="159"/>
      <c r="S7" s="159"/>
      <c r="T7" s="159"/>
      <c r="U7" s="159"/>
      <c r="V7" s="159"/>
      <c r="W7" s="159">
        <v>24527521</v>
      </c>
      <c r="X7" s="159">
        <v>11605998</v>
      </c>
      <c r="Y7" s="159">
        <v>12921523</v>
      </c>
      <c r="Z7" s="141">
        <v>111.33</v>
      </c>
      <c r="AA7" s="157">
        <v>23189000</v>
      </c>
    </row>
    <row r="8" spans="1:27" ht="12.75">
      <c r="A8" s="138" t="s">
        <v>77</v>
      </c>
      <c r="B8" s="136"/>
      <c r="C8" s="155">
        <v>280092</v>
      </c>
      <c r="D8" s="155"/>
      <c r="E8" s="156">
        <v>22000</v>
      </c>
      <c r="F8" s="60">
        <v>22000</v>
      </c>
      <c r="G8" s="60"/>
      <c r="H8" s="60">
        <v>20382</v>
      </c>
      <c r="I8" s="60">
        <v>3371</v>
      </c>
      <c r="J8" s="60">
        <v>23753</v>
      </c>
      <c r="K8" s="60">
        <v>20722</v>
      </c>
      <c r="L8" s="60"/>
      <c r="M8" s="60">
        <v>34461</v>
      </c>
      <c r="N8" s="60">
        <v>55183</v>
      </c>
      <c r="O8" s="60"/>
      <c r="P8" s="60"/>
      <c r="Q8" s="60"/>
      <c r="R8" s="60"/>
      <c r="S8" s="60"/>
      <c r="T8" s="60"/>
      <c r="U8" s="60"/>
      <c r="V8" s="60"/>
      <c r="W8" s="60">
        <v>78936</v>
      </c>
      <c r="X8" s="60"/>
      <c r="Y8" s="60">
        <v>78936</v>
      </c>
      <c r="Z8" s="140">
        <v>0</v>
      </c>
      <c r="AA8" s="155">
        <v>22000</v>
      </c>
    </row>
    <row r="9" spans="1:27" ht="12.75">
      <c r="A9" s="135" t="s">
        <v>78</v>
      </c>
      <c r="B9" s="136"/>
      <c r="C9" s="153">
        <f aca="true" t="shared" si="1" ref="C9:Y9">SUM(C10:C14)</f>
        <v>4912592</v>
      </c>
      <c r="D9" s="153">
        <f>SUM(D10:D14)</f>
        <v>0</v>
      </c>
      <c r="E9" s="154">
        <f t="shared" si="1"/>
        <v>6668000</v>
      </c>
      <c r="F9" s="100">
        <f t="shared" si="1"/>
        <v>6668000</v>
      </c>
      <c r="G9" s="100">
        <f t="shared" si="1"/>
        <v>1020515</v>
      </c>
      <c r="H9" s="100">
        <f t="shared" si="1"/>
        <v>688548</v>
      </c>
      <c r="I9" s="100">
        <f t="shared" si="1"/>
        <v>310296</v>
      </c>
      <c r="J9" s="100">
        <f t="shared" si="1"/>
        <v>2019359</v>
      </c>
      <c r="K9" s="100">
        <f t="shared" si="1"/>
        <v>345660</v>
      </c>
      <c r="L9" s="100">
        <f t="shared" si="1"/>
        <v>2499</v>
      </c>
      <c r="M9" s="100">
        <f t="shared" si="1"/>
        <v>3309921</v>
      </c>
      <c r="N9" s="100">
        <f t="shared" si="1"/>
        <v>3658080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5677439</v>
      </c>
      <c r="X9" s="100">
        <f t="shared" si="1"/>
        <v>3334002</v>
      </c>
      <c r="Y9" s="100">
        <f t="shared" si="1"/>
        <v>2343437</v>
      </c>
      <c r="Z9" s="137">
        <f>+IF(X9&lt;&gt;0,+(Y9/X9)*100,0)</f>
        <v>70.28901002458907</v>
      </c>
      <c r="AA9" s="153">
        <f>SUM(AA10:AA14)</f>
        <v>6668000</v>
      </c>
    </row>
    <row r="10" spans="1:27" ht="12.75">
      <c r="A10" s="138" t="s">
        <v>79</v>
      </c>
      <c r="B10" s="136"/>
      <c r="C10" s="155">
        <v>1974000</v>
      </c>
      <c r="D10" s="155"/>
      <c r="E10" s="156">
        <v>2817000</v>
      </c>
      <c r="F10" s="60">
        <v>2817000</v>
      </c>
      <c r="G10" s="60">
        <v>876443</v>
      </c>
      <c r="H10" s="60">
        <v>462627</v>
      </c>
      <c r="I10" s="60">
        <v>202835</v>
      </c>
      <c r="J10" s="60">
        <v>1541905</v>
      </c>
      <c r="K10" s="60">
        <v>219056</v>
      </c>
      <c r="L10" s="60">
        <v>574</v>
      </c>
      <c r="M10" s="60">
        <v>3235529</v>
      </c>
      <c r="N10" s="60">
        <v>3455159</v>
      </c>
      <c r="O10" s="60"/>
      <c r="P10" s="60"/>
      <c r="Q10" s="60"/>
      <c r="R10" s="60"/>
      <c r="S10" s="60"/>
      <c r="T10" s="60"/>
      <c r="U10" s="60"/>
      <c r="V10" s="60"/>
      <c r="W10" s="60">
        <v>4997064</v>
      </c>
      <c r="X10" s="60">
        <v>1408500</v>
      </c>
      <c r="Y10" s="60">
        <v>3588564</v>
      </c>
      <c r="Z10" s="140">
        <v>254.78</v>
      </c>
      <c r="AA10" s="155">
        <v>2817000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>
        <v>1925</v>
      </c>
      <c r="M11" s="60"/>
      <c r="N11" s="60">
        <v>1925</v>
      </c>
      <c r="O11" s="60"/>
      <c r="P11" s="60"/>
      <c r="Q11" s="60"/>
      <c r="R11" s="60"/>
      <c r="S11" s="60"/>
      <c r="T11" s="60"/>
      <c r="U11" s="60"/>
      <c r="V11" s="60"/>
      <c r="W11" s="60">
        <v>1925</v>
      </c>
      <c r="X11" s="60"/>
      <c r="Y11" s="60">
        <v>1925</v>
      </c>
      <c r="Z11" s="140">
        <v>0</v>
      </c>
      <c r="AA11" s="155"/>
    </row>
    <row r="12" spans="1:27" ht="12.75">
      <c r="A12" s="138" t="s">
        <v>81</v>
      </c>
      <c r="B12" s="136"/>
      <c r="C12" s="155">
        <v>2938592</v>
      </c>
      <c r="D12" s="155"/>
      <c r="E12" s="156">
        <v>3851000</v>
      </c>
      <c r="F12" s="60">
        <v>3851000</v>
      </c>
      <c r="G12" s="60">
        <v>144072</v>
      </c>
      <c r="H12" s="60">
        <v>225921</v>
      </c>
      <c r="I12" s="60">
        <v>107461</v>
      </c>
      <c r="J12" s="60">
        <v>477454</v>
      </c>
      <c r="K12" s="60">
        <v>126604</v>
      </c>
      <c r="L12" s="60"/>
      <c r="M12" s="60">
        <v>74392</v>
      </c>
      <c r="N12" s="60">
        <v>200996</v>
      </c>
      <c r="O12" s="60"/>
      <c r="P12" s="60"/>
      <c r="Q12" s="60"/>
      <c r="R12" s="60"/>
      <c r="S12" s="60"/>
      <c r="T12" s="60"/>
      <c r="U12" s="60"/>
      <c r="V12" s="60"/>
      <c r="W12" s="60">
        <v>678450</v>
      </c>
      <c r="X12" s="60">
        <v>1925502</v>
      </c>
      <c r="Y12" s="60">
        <v>-1247052</v>
      </c>
      <c r="Z12" s="140">
        <v>-64.77</v>
      </c>
      <c r="AA12" s="155">
        <v>3851000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22339405</v>
      </c>
      <c r="D15" s="153">
        <f>SUM(D16:D18)</f>
        <v>0</v>
      </c>
      <c r="E15" s="154">
        <f t="shared" si="2"/>
        <v>22597000</v>
      </c>
      <c r="F15" s="100">
        <f t="shared" si="2"/>
        <v>22597000</v>
      </c>
      <c r="G15" s="100">
        <f t="shared" si="2"/>
        <v>1594900</v>
      </c>
      <c r="H15" s="100">
        <f t="shared" si="2"/>
        <v>1790016</v>
      </c>
      <c r="I15" s="100">
        <f t="shared" si="2"/>
        <v>1279697</v>
      </c>
      <c r="J15" s="100">
        <f t="shared" si="2"/>
        <v>4664613</v>
      </c>
      <c r="K15" s="100">
        <f t="shared" si="2"/>
        <v>1085861</v>
      </c>
      <c r="L15" s="100">
        <f t="shared" si="2"/>
        <v>6209677</v>
      </c>
      <c r="M15" s="100">
        <f t="shared" si="2"/>
        <v>1383462</v>
      </c>
      <c r="N15" s="100">
        <f t="shared" si="2"/>
        <v>8679000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13343613</v>
      </c>
      <c r="X15" s="100">
        <f t="shared" si="2"/>
        <v>10536000</v>
      </c>
      <c r="Y15" s="100">
        <f t="shared" si="2"/>
        <v>2807613</v>
      </c>
      <c r="Z15" s="137">
        <f>+IF(X15&lt;&gt;0,+(Y15/X15)*100,0)</f>
        <v>26.64780751708428</v>
      </c>
      <c r="AA15" s="153">
        <f>SUM(AA16:AA18)</f>
        <v>22597000</v>
      </c>
    </row>
    <row r="16" spans="1:27" ht="12.75">
      <c r="A16" s="138" t="s">
        <v>85</v>
      </c>
      <c r="B16" s="136"/>
      <c r="C16" s="155">
        <v>22339405</v>
      </c>
      <c r="D16" s="155"/>
      <c r="E16" s="156">
        <v>22597000</v>
      </c>
      <c r="F16" s="60">
        <v>22597000</v>
      </c>
      <c r="G16" s="60">
        <v>1594900</v>
      </c>
      <c r="H16" s="60">
        <v>1790016</v>
      </c>
      <c r="I16" s="60">
        <v>1279697</v>
      </c>
      <c r="J16" s="60">
        <v>4664613</v>
      </c>
      <c r="K16" s="60">
        <v>1085861</v>
      </c>
      <c r="L16" s="60">
        <v>6019041</v>
      </c>
      <c r="M16" s="60">
        <v>1383462</v>
      </c>
      <c r="N16" s="60">
        <v>8488364</v>
      </c>
      <c r="O16" s="60"/>
      <c r="P16" s="60"/>
      <c r="Q16" s="60"/>
      <c r="R16" s="60"/>
      <c r="S16" s="60"/>
      <c r="T16" s="60"/>
      <c r="U16" s="60"/>
      <c r="V16" s="60"/>
      <c r="W16" s="60">
        <v>13152977</v>
      </c>
      <c r="X16" s="60">
        <v>10500000</v>
      </c>
      <c r="Y16" s="60">
        <v>2652977</v>
      </c>
      <c r="Z16" s="140">
        <v>25.27</v>
      </c>
      <c r="AA16" s="155">
        <v>22597000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>
        <v>190636</v>
      </c>
      <c r="M17" s="60"/>
      <c r="N17" s="60">
        <v>190636</v>
      </c>
      <c r="O17" s="60"/>
      <c r="P17" s="60"/>
      <c r="Q17" s="60"/>
      <c r="R17" s="60"/>
      <c r="S17" s="60"/>
      <c r="T17" s="60"/>
      <c r="U17" s="60"/>
      <c r="V17" s="60"/>
      <c r="W17" s="60">
        <v>190636</v>
      </c>
      <c r="X17" s="60">
        <v>36000</v>
      </c>
      <c r="Y17" s="60">
        <v>154636</v>
      </c>
      <c r="Z17" s="140">
        <v>429.54</v>
      </c>
      <c r="AA17" s="155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4153903</v>
      </c>
      <c r="D19" s="153">
        <f>SUM(D20:D23)</f>
        <v>0</v>
      </c>
      <c r="E19" s="154">
        <f t="shared" si="3"/>
        <v>2263000</v>
      </c>
      <c r="F19" s="100">
        <f t="shared" si="3"/>
        <v>2263000</v>
      </c>
      <c r="G19" s="100">
        <f t="shared" si="3"/>
        <v>501488</v>
      </c>
      <c r="H19" s="100">
        <f t="shared" si="3"/>
        <v>172005</v>
      </c>
      <c r="I19" s="100">
        <f t="shared" si="3"/>
        <v>172005</v>
      </c>
      <c r="J19" s="100">
        <f t="shared" si="3"/>
        <v>845498</v>
      </c>
      <c r="K19" s="100">
        <f t="shared" si="3"/>
        <v>172005</v>
      </c>
      <c r="L19" s="100">
        <f t="shared" si="3"/>
        <v>502630</v>
      </c>
      <c r="M19" s="100">
        <f t="shared" si="3"/>
        <v>2173494</v>
      </c>
      <c r="N19" s="100">
        <f t="shared" si="3"/>
        <v>2848129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3693627</v>
      </c>
      <c r="X19" s="100">
        <f t="shared" si="3"/>
        <v>1894002</v>
      </c>
      <c r="Y19" s="100">
        <f t="shared" si="3"/>
        <v>1799625</v>
      </c>
      <c r="Z19" s="137">
        <f>+IF(X19&lt;&gt;0,+(Y19/X19)*100,0)</f>
        <v>95.01705911609386</v>
      </c>
      <c r="AA19" s="153">
        <f>SUM(AA20:AA23)</f>
        <v>2263000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>
        <v>4153903</v>
      </c>
      <c r="D23" s="155"/>
      <c r="E23" s="156">
        <v>2263000</v>
      </c>
      <c r="F23" s="60">
        <v>2263000</v>
      </c>
      <c r="G23" s="60">
        <v>501488</v>
      </c>
      <c r="H23" s="60">
        <v>172005</v>
      </c>
      <c r="I23" s="60">
        <v>172005</v>
      </c>
      <c r="J23" s="60">
        <v>845498</v>
      </c>
      <c r="K23" s="60">
        <v>172005</v>
      </c>
      <c r="L23" s="60">
        <v>502630</v>
      </c>
      <c r="M23" s="60">
        <v>2173494</v>
      </c>
      <c r="N23" s="60">
        <v>2848129</v>
      </c>
      <c r="O23" s="60"/>
      <c r="P23" s="60"/>
      <c r="Q23" s="60"/>
      <c r="R23" s="60"/>
      <c r="S23" s="60"/>
      <c r="T23" s="60"/>
      <c r="U23" s="60"/>
      <c r="V23" s="60"/>
      <c r="W23" s="60">
        <v>3693627</v>
      </c>
      <c r="X23" s="60">
        <v>1894002</v>
      </c>
      <c r="Y23" s="60">
        <v>1799625</v>
      </c>
      <c r="Z23" s="140">
        <v>95.02</v>
      </c>
      <c r="AA23" s="155">
        <v>2263000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152344078</v>
      </c>
      <c r="D25" s="168">
        <f>+D5+D9+D15+D19+D24</f>
        <v>0</v>
      </c>
      <c r="E25" s="169">
        <f t="shared" si="4"/>
        <v>153085000</v>
      </c>
      <c r="F25" s="73">
        <f t="shared" si="4"/>
        <v>153085000</v>
      </c>
      <c r="G25" s="73">
        <f t="shared" si="4"/>
        <v>51210002</v>
      </c>
      <c r="H25" s="73">
        <f t="shared" si="4"/>
        <v>3796147</v>
      </c>
      <c r="I25" s="73">
        <f t="shared" si="4"/>
        <v>6918133</v>
      </c>
      <c r="J25" s="73">
        <f t="shared" si="4"/>
        <v>61924282</v>
      </c>
      <c r="K25" s="73">
        <f t="shared" si="4"/>
        <v>3739774</v>
      </c>
      <c r="L25" s="73">
        <f t="shared" si="4"/>
        <v>8777974</v>
      </c>
      <c r="M25" s="73">
        <f t="shared" si="4"/>
        <v>43601106</v>
      </c>
      <c r="N25" s="73">
        <f t="shared" si="4"/>
        <v>56118854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118043136</v>
      </c>
      <c r="X25" s="73">
        <f t="shared" si="4"/>
        <v>76543002</v>
      </c>
      <c r="Y25" s="73">
        <f t="shared" si="4"/>
        <v>41500134</v>
      </c>
      <c r="Z25" s="170">
        <f>+IF(X25&lt;&gt;0,+(Y25/X25)*100,0)</f>
        <v>54.21806424576867</v>
      </c>
      <c r="AA25" s="168">
        <f>+AA5+AA9+AA15+AA19+AA24</f>
        <v>153085000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92660021</v>
      </c>
      <c r="D28" s="153">
        <f>SUM(D29:D31)</f>
        <v>0</v>
      </c>
      <c r="E28" s="154">
        <f t="shared" si="5"/>
        <v>66568000</v>
      </c>
      <c r="F28" s="100">
        <f t="shared" si="5"/>
        <v>66568000</v>
      </c>
      <c r="G28" s="100">
        <f t="shared" si="5"/>
        <v>4574717</v>
      </c>
      <c r="H28" s="100">
        <f t="shared" si="5"/>
        <v>6596753</v>
      </c>
      <c r="I28" s="100">
        <f t="shared" si="5"/>
        <v>6897974</v>
      </c>
      <c r="J28" s="100">
        <f t="shared" si="5"/>
        <v>18069444</v>
      </c>
      <c r="K28" s="100">
        <f t="shared" si="5"/>
        <v>4927477</v>
      </c>
      <c r="L28" s="100">
        <f t="shared" si="5"/>
        <v>5295131</v>
      </c>
      <c r="M28" s="100">
        <f t="shared" si="5"/>
        <v>10534194</v>
      </c>
      <c r="N28" s="100">
        <f t="shared" si="5"/>
        <v>20756802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38826246</v>
      </c>
      <c r="X28" s="100">
        <f t="shared" si="5"/>
        <v>31183998</v>
      </c>
      <c r="Y28" s="100">
        <f t="shared" si="5"/>
        <v>7642248</v>
      </c>
      <c r="Z28" s="137">
        <f>+IF(X28&lt;&gt;0,+(Y28/X28)*100,0)</f>
        <v>24.50695385498678</v>
      </c>
      <c r="AA28" s="153">
        <f>SUM(AA29:AA31)</f>
        <v>66568000</v>
      </c>
    </row>
    <row r="29" spans="1:27" ht="12.75">
      <c r="A29" s="138" t="s">
        <v>75</v>
      </c>
      <c r="B29" s="136"/>
      <c r="C29" s="155">
        <v>31288272</v>
      </c>
      <c r="D29" s="155"/>
      <c r="E29" s="156">
        <v>34417000</v>
      </c>
      <c r="F29" s="60">
        <v>34417000</v>
      </c>
      <c r="G29" s="60">
        <v>1800033</v>
      </c>
      <c r="H29" s="60">
        <v>2253683</v>
      </c>
      <c r="I29" s="60">
        <v>2680990</v>
      </c>
      <c r="J29" s="60">
        <v>6734706</v>
      </c>
      <c r="K29" s="60">
        <v>1442331</v>
      </c>
      <c r="L29" s="60">
        <v>2077643</v>
      </c>
      <c r="M29" s="60">
        <v>3007068</v>
      </c>
      <c r="N29" s="60">
        <v>6527042</v>
      </c>
      <c r="O29" s="60"/>
      <c r="P29" s="60"/>
      <c r="Q29" s="60"/>
      <c r="R29" s="60"/>
      <c r="S29" s="60"/>
      <c r="T29" s="60"/>
      <c r="U29" s="60"/>
      <c r="V29" s="60"/>
      <c r="W29" s="60">
        <v>13261748</v>
      </c>
      <c r="X29" s="60">
        <v>15108498</v>
      </c>
      <c r="Y29" s="60">
        <v>-1846750</v>
      </c>
      <c r="Z29" s="140">
        <v>-12.22</v>
      </c>
      <c r="AA29" s="155">
        <v>34417000</v>
      </c>
    </row>
    <row r="30" spans="1:27" ht="12.75">
      <c r="A30" s="138" t="s">
        <v>76</v>
      </c>
      <c r="B30" s="136"/>
      <c r="C30" s="157">
        <v>46589783</v>
      </c>
      <c r="D30" s="157"/>
      <c r="E30" s="158">
        <v>14580000</v>
      </c>
      <c r="F30" s="159">
        <v>14580000</v>
      </c>
      <c r="G30" s="159">
        <v>1091475</v>
      </c>
      <c r="H30" s="159">
        <v>1443015</v>
      </c>
      <c r="I30" s="159">
        <v>1577653</v>
      </c>
      <c r="J30" s="159">
        <v>4112143</v>
      </c>
      <c r="K30" s="159">
        <v>1177426</v>
      </c>
      <c r="L30" s="159">
        <v>1996241</v>
      </c>
      <c r="M30" s="159">
        <v>5871737</v>
      </c>
      <c r="N30" s="159">
        <v>9045404</v>
      </c>
      <c r="O30" s="159"/>
      <c r="P30" s="159"/>
      <c r="Q30" s="159"/>
      <c r="R30" s="159"/>
      <c r="S30" s="159"/>
      <c r="T30" s="159"/>
      <c r="U30" s="159"/>
      <c r="V30" s="159"/>
      <c r="W30" s="159">
        <v>13157547</v>
      </c>
      <c r="X30" s="159">
        <v>16075500</v>
      </c>
      <c r="Y30" s="159">
        <v>-2917953</v>
      </c>
      <c r="Z30" s="141">
        <v>-18.15</v>
      </c>
      <c r="AA30" s="157">
        <v>14580000</v>
      </c>
    </row>
    <row r="31" spans="1:27" ht="12.75">
      <c r="A31" s="138" t="s">
        <v>77</v>
      </c>
      <c r="B31" s="136"/>
      <c r="C31" s="155">
        <v>14781966</v>
      </c>
      <c r="D31" s="155"/>
      <c r="E31" s="156">
        <v>17571000</v>
      </c>
      <c r="F31" s="60">
        <v>17571000</v>
      </c>
      <c r="G31" s="60">
        <v>1683209</v>
      </c>
      <c r="H31" s="60">
        <v>2900055</v>
      </c>
      <c r="I31" s="60">
        <v>2639331</v>
      </c>
      <c r="J31" s="60">
        <v>7222595</v>
      </c>
      <c r="K31" s="60">
        <v>2307720</v>
      </c>
      <c r="L31" s="60">
        <v>1221247</v>
      </c>
      <c r="M31" s="60">
        <v>1655389</v>
      </c>
      <c r="N31" s="60">
        <v>5184356</v>
      </c>
      <c r="O31" s="60"/>
      <c r="P31" s="60"/>
      <c r="Q31" s="60"/>
      <c r="R31" s="60"/>
      <c r="S31" s="60"/>
      <c r="T31" s="60"/>
      <c r="U31" s="60"/>
      <c r="V31" s="60"/>
      <c r="W31" s="60">
        <v>12406951</v>
      </c>
      <c r="X31" s="60"/>
      <c r="Y31" s="60">
        <v>12406951</v>
      </c>
      <c r="Z31" s="140">
        <v>0</v>
      </c>
      <c r="AA31" s="155">
        <v>17571000</v>
      </c>
    </row>
    <row r="32" spans="1:27" ht="12.75">
      <c r="A32" s="135" t="s">
        <v>78</v>
      </c>
      <c r="B32" s="136"/>
      <c r="C32" s="153">
        <f aca="true" t="shared" si="6" ref="C32:Y32">SUM(C33:C37)</f>
        <v>22736107</v>
      </c>
      <c r="D32" s="153">
        <f>SUM(D33:D37)</f>
        <v>0</v>
      </c>
      <c r="E32" s="154">
        <f t="shared" si="6"/>
        <v>33672000</v>
      </c>
      <c r="F32" s="100">
        <f t="shared" si="6"/>
        <v>33672000</v>
      </c>
      <c r="G32" s="100">
        <f t="shared" si="6"/>
        <v>2516479</v>
      </c>
      <c r="H32" s="100">
        <f t="shared" si="6"/>
        <v>2818550</v>
      </c>
      <c r="I32" s="100">
        <f t="shared" si="6"/>
        <v>2532230</v>
      </c>
      <c r="J32" s="100">
        <f t="shared" si="6"/>
        <v>7867259</v>
      </c>
      <c r="K32" s="100">
        <f t="shared" si="6"/>
        <v>3227868</v>
      </c>
      <c r="L32" s="100">
        <f t="shared" si="6"/>
        <v>2309594</v>
      </c>
      <c r="M32" s="100">
        <f t="shared" si="6"/>
        <v>5423202</v>
      </c>
      <c r="N32" s="100">
        <f t="shared" si="6"/>
        <v>10960664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18827923</v>
      </c>
      <c r="X32" s="100">
        <f t="shared" si="6"/>
        <v>16836000</v>
      </c>
      <c r="Y32" s="100">
        <f t="shared" si="6"/>
        <v>1991923</v>
      </c>
      <c r="Z32" s="137">
        <f>+IF(X32&lt;&gt;0,+(Y32/X32)*100,0)</f>
        <v>11.831331670230458</v>
      </c>
      <c r="AA32" s="153">
        <f>SUM(AA33:AA37)</f>
        <v>33672000</v>
      </c>
    </row>
    <row r="33" spans="1:27" ht="12.75">
      <c r="A33" s="138" t="s">
        <v>79</v>
      </c>
      <c r="B33" s="136"/>
      <c r="C33" s="155">
        <v>8829894</v>
      </c>
      <c r="D33" s="155"/>
      <c r="E33" s="156">
        <v>19088000</v>
      </c>
      <c r="F33" s="60">
        <v>19088000</v>
      </c>
      <c r="G33" s="60">
        <v>1853248</v>
      </c>
      <c r="H33" s="60">
        <v>1946206</v>
      </c>
      <c r="I33" s="60">
        <v>1868999</v>
      </c>
      <c r="J33" s="60">
        <v>5668453</v>
      </c>
      <c r="K33" s="60">
        <v>2258826</v>
      </c>
      <c r="L33" s="60">
        <v>1412596</v>
      </c>
      <c r="M33" s="60">
        <v>4215831</v>
      </c>
      <c r="N33" s="60">
        <v>7887253</v>
      </c>
      <c r="O33" s="60"/>
      <c r="P33" s="60"/>
      <c r="Q33" s="60"/>
      <c r="R33" s="60"/>
      <c r="S33" s="60"/>
      <c r="T33" s="60"/>
      <c r="U33" s="60"/>
      <c r="V33" s="60"/>
      <c r="W33" s="60">
        <v>13555706</v>
      </c>
      <c r="X33" s="60">
        <v>9544002</v>
      </c>
      <c r="Y33" s="60">
        <v>4011704</v>
      </c>
      <c r="Z33" s="140">
        <v>42.03</v>
      </c>
      <c r="AA33" s="155">
        <v>19088000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>
        <v>13906213</v>
      </c>
      <c r="D35" s="155"/>
      <c r="E35" s="156">
        <v>14584000</v>
      </c>
      <c r="F35" s="60">
        <v>14584000</v>
      </c>
      <c r="G35" s="60">
        <v>663231</v>
      </c>
      <c r="H35" s="60">
        <v>872344</v>
      </c>
      <c r="I35" s="60">
        <v>663231</v>
      </c>
      <c r="J35" s="60">
        <v>2198806</v>
      </c>
      <c r="K35" s="60">
        <v>969042</v>
      </c>
      <c r="L35" s="60">
        <v>896998</v>
      </c>
      <c r="M35" s="60">
        <v>1207371</v>
      </c>
      <c r="N35" s="60">
        <v>3073411</v>
      </c>
      <c r="O35" s="60"/>
      <c r="P35" s="60"/>
      <c r="Q35" s="60"/>
      <c r="R35" s="60"/>
      <c r="S35" s="60"/>
      <c r="T35" s="60"/>
      <c r="U35" s="60"/>
      <c r="V35" s="60"/>
      <c r="W35" s="60">
        <v>5272217</v>
      </c>
      <c r="X35" s="60">
        <v>7291998</v>
      </c>
      <c r="Y35" s="60">
        <v>-2019781</v>
      </c>
      <c r="Z35" s="140">
        <v>-27.7</v>
      </c>
      <c r="AA35" s="155">
        <v>14584000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14390440</v>
      </c>
      <c r="D38" s="153">
        <f>SUM(D39:D41)</f>
        <v>0</v>
      </c>
      <c r="E38" s="154">
        <f t="shared" si="7"/>
        <v>29338000</v>
      </c>
      <c r="F38" s="100">
        <f t="shared" si="7"/>
        <v>29338000</v>
      </c>
      <c r="G38" s="100">
        <f t="shared" si="7"/>
        <v>1749089</v>
      </c>
      <c r="H38" s="100">
        <f t="shared" si="7"/>
        <v>679216</v>
      </c>
      <c r="I38" s="100">
        <f t="shared" si="7"/>
        <v>1125496</v>
      </c>
      <c r="J38" s="100">
        <f t="shared" si="7"/>
        <v>3553801</v>
      </c>
      <c r="K38" s="100">
        <f t="shared" si="7"/>
        <v>748904</v>
      </c>
      <c r="L38" s="100">
        <f t="shared" si="7"/>
        <v>627270</v>
      </c>
      <c r="M38" s="100">
        <f t="shared" si="7"/>
        <v>1612402</v>
      </c>
      <c r="N38" s="100">
        <f t="shared" si="7"/>
        <v>2988576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6542377</v>
      </c>
      <c r="X38" s="100">
        <f t="shared" si="7"/>
        <v>12866496</v>
      </c>
      <c r="Y38" s="100">
        <f t="shared" si="7"/>
        <v>-6324119</v>
      </c>
      <c r="Z38" s="137">
        <f>+IF(X38&lt;&gt;0,+(Y38/X38)*100,0)</f>
        <v>-49.151835899999504</v>
      </c>
      <c r="AA38" s="153">
        <f>SUM(AA39:AA41)</f>
        <v>29338000</v>
      </c>
    </row>
    <row r="39" spans="1:27" ht="12.75">
      <c r="A39" s="138" t="s">
        <v>85</v>
      </c>
      <c r="B39" s="136"/>
      <c r="C39" s="155">
        <v>14390440</v>
      </c>
      <c r="D39" s="155"/>
      <c r="E39" s="156">
        <v>29338000</v>
      </c>
      <c r="F39" s="60">
        <v>29338000</v>
      </c>
      <c r="G39" s="60">
        <v>1749089</v>
      </c>
      <c r="H39" s="60">
        <v>679216</v>
      </c>
      <c r="I39" s="60">
        <v>1125496</v>
      </c>
      <c r="J39" s="60">
        <v>3553801</v>
      </c>
      <c r="K39" s="60">
        <v>748904</v>
      </c>
      <c r="L39" s="60">
        <v>627270</v>
      </c>
      <c r="M39" s="60">
        <v>1612402</v>
      </c>
      <c r="N39" s="60">
        <v>2988576</v>
      </c>
      <c r="O39" s="60"/>
      <c r="P39" s="60"/>
      <c r="Q39" s="60"/>
      <c r="R39" s="60"/>
      <c r="S39" s="60"/>
      <c r="T39" s="60"/>
      <c r="U39" s="60"/>
      <c r="V39" s="60"/>
      <c r="W39" s="60">
        <v>6542377</v>
      </c>
      <c r="X39" s="60">
        <v>2763498</v>
      </c>
      <c r="Y39" s="60">
        <v>3778879</v>
      </c>
      <c r="Z39" s="140">
        <v>136.74</v>
      </c>
      <c r="AA39" s="155">
        <v>29338000</v>
      </c>
    </row>
    <row r="40" spans="1:27" ht="12.7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>
        <v>10102998</v>
      </c>
      <c r="Y40" s="60">
        <v>-10102998</v>
      </c>
      <c r="Z40" s="140">
        <v>-100</v>
      </c>
      <c r="AA40" s="155"/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5445716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750655</v>
      </c>
      <c r="H42" s="100">
        <f t="shared" si="8"/>
        <v>151927</v>
      </c>
      <c r="I42" s="100">
        <f t="shared" si="8"/>
        <v>90946</v>
      </c>
      <c r="J42" s="100">
        <f t="shared" si="8"/>
        <v>993528</v>
      </c>
      <c r="K42" s="100">
        <f t="shared" si="8"/>
        <v>262481</v>
      </c>
      <c r="L42" s="100">
        <f t="shared" si="8"/>
        <v>670572</v>
      </c>
      <c r="M42" s="100">
        <f t="shared" si="8"/>
        <v>502954</v>
      </c>
      <c r="N42" s="100">
        <f t="shared" si="8"/>
        <v>1436007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2429535</v>
      </c>
      <c r="X42" s="100">
        <f t="shared" si="8"/>
        <v>3902502</v>
      </c>
      <c r="Y42" s="100">
        <f t="shared" si="8"/>
        <v>-1472967</v>
      </c>
      <c r="Z42" s="137">
        <f>+IF(X42&lt;&gt;0,+(Y42/X42)*100,0)</f>
        <v>-37.74417027845213</v>
      </c>
      <c r="AA42" s="153">
        <f>SUM(AA43:AA46)</f>
        <v>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>
        <v>5445716</v>
      </c>
      <c r="D46" s="155"/>
      <c r="E46" s="156"/>
      <c r="F46" s="60"/>
      <c r="G46" s="60">
        <v>750655</v>
      </c>
      <c r="H46" s="60">
        <v>151927</v>
      </c>
      <c r="I46" s="60">
        <v>90946</v>
      </c>
      <c r="J46" s="60">
        <v>993528</v>
      </c>
      <c r="K46" s="60">
        <v>262481</v>
      </c>
      <c r="L46" s="60">
        <v>670572</v>
      </c>
      <c r="M46" s="60">
        <v>502954</v>
      </c>
      <c r="N46" s="60">
        <v>1436007</v>
      </c>
      <c r="O46" s="60"/>
      <c r="P46" s="60"/>
      <c r="Q46" s="60"/>
      <c r="R46" s="60"/>
      <c r="S46" s="60"/>
      <c r="T46" s="60"/>
      <c r="U46" s="60"/>
      <c r="V46" s="60"/>
      <c r="W46" s="60">
        <v>2429535</v>
      </c>
      <c r="X46" s="60">
        <v>3902502</v>
      </c>
      <c r="Y46" s="60">
        <v>-1472967</v>
      </c>
      <c r="Z46" s="140">
        <v>-37.74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135232284</v>
      </c>
      <c r="D48" s="168">
        <f>+D28+D32+D38+D42+D47</f>
        <v>0</v>
      </c>
      <c r="E48" s="169">
        <f t="shared" si="9"/>
        <v>129578000</v>
      </c>
      <c r="F48" s="73">
        <f t="shared" si="9"/>
        <v>129578000</v>
      </c>
      <c r="G48" s="73">
        <f t="shared" si="9"/>
        <v>9590940</v>
      </c>
      <c r="H48" s="73">
        <f t="shared" si="9"/>
        <v>10246446</v>
      </c>
      <c r="I48" s="73">
        <f t="shared" si="9"/>
        <v>10646646</v>
      </c>
      <c r="J48" s="73">
        <f t="shared" si="9"/>
        <v>30484032</v>
      </c>
      <c r="K48" s="73">
        <f t="shared" si="9"/>
        <v>9166730</v>
      </c>
      <c r="L48" s="73">
        <f t="shared" si="9"/>
        <v>8902567</v>
      </c>
      <c r="M48" s="73">
        <f t="shared" si="9"/>
        <v>18072752</v>
      </c>
      <c r="N48" s="73">
        <f t="shared" si="9"/>
        <v>36142049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66626081</v>
      </c>
      <c r="X48" s="73">
        <f t="shared" si="9"/>
        <v>64788996</v>
      </c>
      <c r="Y48" s="73">
        <f t="shared" si="9"/>
        <v>1837085</v>
      </c>
      <c r="Z48" s="170">
        <f>+IF(X48&lt;&gt;0,+(Y48/X48)*100,0)</f>
        <v>2.835489224126887</v>
      </c>
      <c r="AA48" s="168">
        <f>+AA28+AA32+AA38+AA42+AA47</f>
        <v>129578000</v>
      </c>
    </row>
    <row r="49" spans="1:27" ht="12.75">
      <c r="A49" s="148" t="s">
        <v>49</v>
      </c>
      <c r="B49" s="149"/>
      <c r="C49" s="171">
        <f aca="true" t="shared" si="10" ref="C49:Y49">+C25-C48</f>
        <v>17111794</v>
      </c>
      <c r="D49" s="171">
        <f>+D25-D48</f>
        <v>0</v>
      </c>
      <c r="E49" s="172">
        <f t="shared" si="10"/>
        <v>23507000</v>
      </c>
      <c r="F49" s="173">
        <f t="shared" si="10"/>
        <v>23507000</v>
      </c>
      <c r="G49" s="173">
        <f t="shared" si="10"/>
        <v>41619062</v>
      </c>
      <c r="H49" s="173">
        <f t="shared" si="10"/>
        <v>-6450299</v>
      </c>
      <c r="I49" s="173">
        <f t="shared" si="10"/>
        <v>-3728513</v>
      </c>
      <c r="J49" s="173">
        <f t="shared" si="10"/>
        <v>31440250</v>
      </c>
      <c r="K49" s="173">
        <f t="shared" si="10"/>
        <v>-5426956</v>
      </c>
      <c r="L49" s="173">
        <f t="shared" si="10"/>
        <v>-124593</v>
      </c>
      <c r="M49" s="173">
        <f t="shared" si="10"/>
        <v>25528354</v>
      </c>
      <c r="N49" s="173">
        <f t="shared" si="10"/>
        <v>19976805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51417055</v>
      </c>
      <c r="X49" s="173">
        <f>IF(F25=F48,0,X25-X48)</f>
        <v>11754006</v>
      </c>
      <c r="Y49" s="173">
        <f t="shared" si="10"/>
        <v>39663049</v>
      </c>
      <c r="Z49" s="174">
        <f>+IF(X49&lt;&gt;0,+(Y49/X49)*100,0)</f>
        <v>337.442817367968</v>
      </c>
      <c r="AA49" s="171">
        <f>+AA25-AA48</f>
        <v>23507000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16772761</v>
      </c>
      <c r="D5" s="155">
        <v>0</v>
      </c>
      <c r="E5" s="156">
        <v>17566000</v>
      </c>
      <c r="F5" s="60">
        <v>17566000</v>
      </c>
      <c r="G5" s="60">
        <v>8729138</v>
      </c>
      <c r="H5" s="60">
        <v>792268</v>
      </c>
      <c r="I5" s="60">
        <v>791920</v>
      </c>
      <c r="J5" s="60">
        <v>10313326</v>
      </c>
      <c r="K5" s="60">
        <v>797343</v>
      </c>
      <c r="L5" s="60">
        <v>777173</v>
      </c>
      <c r="M5" s="60">
        <v>778022</v>
      </c>
      <c r="N5" s="60">
        <v>2352538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12665864</v>
      </c>
      <c r="X5" s="60">
        <v>8782998</v>
      </c>
      <c r="Y5" s="60">
        <v>3882866</v>
      </c>
      <c r="Z5" s="140">
        <v>44.21</v>
      </c>
      <c r="AA5" s="155">
        <v>17566000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2019611</v>
      </c>
      <c r="D10" s="155">
        <v>0</v>
      </c>
      <c r="E10" s="156">
        <v>2263000</v>
      </c>
      <c r="F10" s="54">
        <v>2263000</v>
      </c>
      <c r="G10" s="54">
        <v>172005</v>
      </c>
      <c r="H10" s="54">
        <v>172005</v>
      </c>
      <c r="I10" s="54">
        <v>172005</v>
      </c>
      <c r="J10" s="54">
        <v>516015</v>
      </c>
      <c r="K10" s="54">
        <v>172005</v>
      </c>
      <c r="L10" s="54">
        <v>172171</v>
      </c>
      <c r="M10" s="54">
        <v>172171</v>
      </c>
      <c r="N10" s="54">
        <v>516347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1032362</v>
      </c>
      <c r="X10" s="54">
        <v>1131498</v>
      </c>
      <c r="Y10" s="54">
        <v>-99136</v>
      </c>
      <c r="Z10" s="184">
        <v>-8.76</v>
      </c>
      <c r="AA10" s="130">
        <v>2263000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259946</v>
      </c>
      <c r="D12" s="155">
        <v>0</v>
      </c>
      <c r="E12" s="156">
        <v>216000</v>
      </c>
      <c r="F12" s="60">
        <v>216000</v>
      </c>
      <c r="G12" s="60">
        <v>1700</v>
      </c>
      <c r="H12" s="60">
        <v>27803</v>
      </c>
      <c r="I12" s="60">
        <v>7767</v>
      </c>
      <c r="J12" s="60">
        <v>37270</v>
      </c>
      <c r="K12" s="60">
        <v>27840</v>
      </c>
      <c r="L12" s="60">
        <v>17606</v>
      </c>
      <c r="M12" s="60">
        <v>37270</v>
      </c>
      <c r="N12" s="60">
        <v>82716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119986</v>
      </c>
      <c r="X12" s="60">
        <v>108000</v>
      </c>
      <c r="Y12" s="60">
        <v>11986</v>
      </c>
      <c r="Z12" s="140">
        <v>11.1</v>
      </c>
      <c r="AA12" s="155">
        <v>216000</v>
      </c>
    </row>
    <row r="13" spans="1:27" ht="12.75">
      <c r="A13" s="181" t="s">
        <v>109</v>
      </c>
      <c r="B13" s="185"/>
      <c r="C13" s="155">
        <v>1166242</v>
      </c>
      <c r="D13" s="155">
        <v>0</v>
      </c>
      <c r="E13" s="156">
        <v>676000</v>
      </c>
      <c r="F13" s="60">
        <v>676000</v>
      </c>
      <c r="G13" s="60">
        <v>13716</v>
      </c>
      <c r="H13" s="60">
        <v>188376</v>
      </c>
      <c r="I13" s="60">
        <v>687148</v>
      </c>
      <c r="J13" s="60">
        <v>889240</v>
      </c>
      <c r="K13" s="60">
        <v>432691</v>
      </c>
      <c r="L13" s="60">
        <v>0</v>
      </c>
      <c r="M13" s="60">
        <v>141740</v>
      </c>
      <c r="N13" s="60">
        <v>574431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1463671</v>
      </c>
      <c r="X13" s="60">
        <v>337998</v>
      </c>
      <c r="Y13" s="60">
        <v>1125673</v>
      </c>
      <c r="Z13" s="140">
        <v>333.04</v>
      </c>
      <c r="AA13" s="155">
        <v>676000</v>
      </c>
    </row>
    <row r="14" spans="1:27" ht="12.75">
      <c r="A14" s="181" t="s">
        <v>110</v>
      </c>
      <c r="B14" s="185"/>
      <c r="C14" s="155">
        <v>4723229</v>
      </c>
      <c r="D14" s="155">
        <v>0</v>
      </c>
      <c r="E14" s="156">
        <v>636000</v>
      </c>
      <c r="F14" s="60">
        <v>636000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7</v>
      </c>
      <c r="M14" s="60">
        <v>0</v>
      </c>
      <c r="N14" s="60">
        <v>7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7</v>
      </c>
      <c r="X14" s="60">
        <v>318000</v>
      </c>
      <c r="Y14" s="60">
        <v>-317993</v>
      </c>
      <c r="Z14" s="140">
        <v>-100</v>
      </c>
      <c r="AA14" s="155">
        <v>636000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49126</v>
      </c>
      <c r="M15" s="60">
        <v>0</v>
      </c>
      <c r="N15" s="60">
        <v>49126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49126</v>
      </c>
      <c r="X15" s="60"/>
      <c r="Y15" s="60">
        <v>49126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1043720</v>
      </c>
      <c r="D16" s="155">
        <v>0</v>
      </c>
      <c r="E16" s="156">
        <v>1500000</v>
      </c>
      <c r="F16" s="60">
        <v>1500000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750000</v>
      </c>
      <c r="Y16" s="60">
        <v>-750000</v>
      </c>
      <c r="Z16" s="140">
        <v>-100</v>
      </c>
      <c r="AA16" s="155">
        <v>1500000</v>
      </c>
    </row>
    <row r="17" spans="1:27" ht="12.75">
      <c r="A17" s="181" t="s">
        <v>113</v>
      </c>
      <c r="B17" s="185"/>
      <c r="C17" s="155">
        <v>1878643</v>
      </c>
      <c r="D17" s="155">
        <v>0</v>
      </c>
      <c r="E17" s="156">
        <v>2309000</v>
      </c>
      <c r="F17" s="60">
        <v>2309000</v>
      </c>
      <c r="G17" s="60">
        <v>259534</v>
      </c>
      <c r="H17" s="60">
        <v>258929</v>
      </c>
      <c r="I17" s="60">
        <v>216463</v>
      </c>
      <c r="J17" s="60">
        <v>734926</v>
      </c>
      <c r="K17" s="60">
        <v>238102</v>
      </c>
      <c r="L17" s="60">
        <v>190636</v>
      </c>
      <c r="M17" s="60">
        <v>127179</v>
      </c>
      <c r="N17" s="60">
        <v>555917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1290843</v>
      </c>
      <c r="X17" s="60">
        <v>1154502</v>
      </c>
      <c r="Y17" s="60">
        <v>136341</v>
      </c>
      <c r="Z17" s="140">
        <v>11.81</v>
      </c>
      <c r="AA17" s="155">
        <v>2309000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101769219</v>
      </c>
      <c r="D19" s="155">
        <v>0</v>
      </c>
      <c r="E19" s="156">
        <v>103368000</v>
      </c>
      <c r="F19" s="60">
        <v>103368000</v>
      </c>
      <c r="G19" s="60">
        <v>39504011</v>
      </c>
      <c r="H19" s="60">
        <v>547682</v>
      </c>
      <c r="I19" s="60">
        <v>669514</v>
      </c>
      <c r="J19" s="60">
        <v>40721207</v>
      </c>
      <c r="K19" s="60">
        <v>1368835</v>
      </c>
      <c r="L19" s="60">
        <v>1371728</v>
      </c>
      <c r="M19" s="60">
        <v>42283774</v>
      </c>
      <c r="N19" s="60">
        <v>45024337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85745544</v>
      </c>
      <c r="X19" s="60">
        <v>68912000</v>
      </c>
      <c r="Y19" s="60">
        <v>16833544</v>
      </c>
      <c r="Z19" s="140">
        <v>24.43</v>
      </c>
      <c r="AA19" s="155">
        <v>103368000</v>
      </c>
    </row>
    <row r="20" spans="1:27" ht="12.75">
      <c r="A20" s="181" t="s">
        <v>35</v>
      </c>
      <c r="B20" s="185"/>
      <c r="C20" s="155">
        <v>177441</v>
      </c>
      <c r="D20" s="155">
        <v>0</v>
      </c>
      <c r="E20" s="156">
        <v>251000</v>
      </c>
      <c r="F20" s="54">
        <v>251000</v>
      </c>
      <c r="G20" s="54">
        <v>3410</v>
      </c>
      <c r="H20" s="54">
        <v>366416</v>
      </c>
      <c r="I20" s="54">
        <v>3883385</v>
      </c>
      <c r="J20" s="54">
        <v>4253211</v>
      </c>
      <c r="K20" s="54">
        <v>375534</v>
      </c>
      <c r="L20" s="54">
        <v>180486</v>
      </c>
      <c r="M20" s="54">
        <v>60950</v>
      </c>
      <c r="N20" s="54">
        <v>616970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4870181</v>
      </c>
      <c r="X20" s="54">
        <v>125502</v>
      </c>
      <c r="Y20" s="54">
        <v>4744679</v>
      </c>
      <c r="Z20" s="184">
        <v>3780.56</v>
      </c>
      <c r="AA20" s="130">
        <v>251000</v>
      </c>
    </row>
    <row r="21" spans="1:27" ht="12.75">
      <c r="A21" s="181" t="s">
        <v>115</v>
      </c>
      <c r="B21" s="185"/>
      <c r="C21" s="155">
        <v>869266</v>
      </c>
      <c r="D21" s="155">
        <v>0</v>
      </c>
      <c r="E21" s="156">
        <v>3300000</v>
      </c>
      <c r="F21" s="60">
        <v>3300000</v>
      </c>
      <c r="G21" s="60">
        <v>82822</v>
      </c>
      <c r="H21" s="60">
        <v>25000</v>
      </c>
      <c r="I21" s="82">
        <v>22195</v>
      </c>
      <c r="J21" s="60">
        <v>130017</v>
      </c>
      <c r="K21" s="60">
        <v>53000</v>
      </c>
      <c r="L21" s="60">
        <v>0</v>
      </c>
      <c r="M21" s="60">
        <v>0</v>
      </c>
      <c r="N21" s="60">
        <v>53000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183017</v>
      </c>
      <c r="X21" s="60">
        <v>1650000</v>
      </c>
      <c r="Y21" s="60">
        <v>-1466983</v>
      </c>
      <c r="Z21" s="140">
        <v>-88.91</v>
      </c>
      <c r="AA21" s="155">
        <v>3300000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130680078</v>
      </c>
      <c r="D22" s="188">
        <f>SUM(D5:D21)</f>
        <v>0</v>
      </c>
      <c r="E22" s="189">
        <f t="shared" si="0"/>
        <v>132085000</v>
      </c>
      <c r="F22" s="190">
        <f t="shared" si="0"/>
        <v>132085000</v>
      </c>
      <c r="G22" s="190">
        <f t="shared" si="0"/>
        <v>48766336</v>
      </c>
      <c r="H22" s="190">
        <f t="shared" si="0"/>
        <v>2378479</v>
      </c>
      <c r="I22" s="190">
        <f t="shared" si="0"/>
        <v>6450397</v>
      </c>
      <c r="J22" s="190">
        <f t="shared" si="0"/>
        <v>57595212</v>
      </c>
      <c r="K22" s="190">
        <f t="shared" si="0"/>
        <v>3465350</v>
      </c>
      <c r="L22" s="190">
        <f t="shared" si="0"/>
        <v>2758933</v>
      </c>
      <c r="M22" s="190">
        <f t="shared" si="0"/>
        <v>43601106</v>
      </c>
      <c r="N22" s="190">
        <f t="shared" si="0"/>
        <v>49825389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107420601</v>
      </c>
      <c r="X22" s="190">
        <f t="shared" si="0"/>
        <v>83270498</v>
      </c>
      <c r="Y22" s="190">
        <f t="shared" si="0"/>
        <v>24150103</v>
      </c>
      <c r="Z22" s="191">
        <f>+IF(X22&lt;&gt;0,+(Y22/X22)*100,0)</f>
        <v>29.00199179786339</v>
      </c>
      <c r="AA22" s="188">
        <f>SUM(AA5:AA21)</f>
        <v>132085000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67837102</v>
      </c>
      <c r="D25" s="155">
        <v>0</v>
      </c>
      <c r="E25" s="156">
        <v>65226000</v>
      </c>
      <c r="F25" s="60">
        <v>65226000</v>
      </c>
      <c r="G25" s="60">
        <v>5314676</v>
      </c>
      <c r="H25" s="60">
        <v>6021775</v>
      </c>
      <c r="I25" s="60">
        <v>6928428</v>
      </c>
      <c r="J25" s="60">
        <v>18264879</v>
      </c>
      <c r="K25" s="60">
        <v>5753915</v>
      </c>
      <c r="L25" s="60">
        <v>5874817</v>
      </c>
      <c r="M25" s="60">
        <v>9492510</v>
      </c>
      <c r="N25" s="60">
        <v>21121242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39386121</v>
      </c>
      <c r="X25" s="60">
        <v>32613000</v>
      </c>
      <c r="Y25" s="60">
        <v>6773121</v>
      </c>
      <c r="Z25" s="140">
        <v>20.77</v>
      </c>
      <c r="AA25" s="155">
        <v>65226000</v>
      </c>
    </row>
    <row r="26" spans="1:27" ht="12.75">
      <c r="A26" s="183" t="s">
        <v>38</v>
      </c>
      <c r="B26" s="182"/>
      <c r="C26" s="155">
        <v>7991073</v>
      </c>
      <c r="D26" s="155">
        <v>0</v>
      </c>
      <c r="E26" s="156">
        <v>7411000</v>
      </c>
      <c r="F26" s="60">
        <v>7411000</v>
      </c>
      <c r="G26" s="60">
        <v>458761</v>
      </c>
      <c r="H26" s="60">
        <v>454087</v>
      </c>
      <c r="I26" s="60">
        <v>576820</v>
      </c>
      <c r="J26" s="60">
        <v>1489668</v>
      </c>
      <c r="K26" s="60">
        <v>577167</v>
      </c>
      <c r="L26" s="60">
        <v>659484</v>
      </c>
      <c r="M26" s="60">
        <v>536396</v>
      </c>
      <c r="N26" s="60">
        <v>1773047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3262715</v>
      </c>
      <c r="X26" s="60">
        <v>3705498</v>
      </c>
      <c r="Y26" s="60">
        <v>-442783</v>
      </c>
      <c r="Z26" s="140">
        <v>-11.95</v>
      </c>
      <c r="AA26" s="155">
        <v>7411000</v>
      </c>
    </row>
    <row r="27" spans="1:27" ht="12.75">
      <c r="A27" s="183" t="s">
        <v>118</v>
      </c>
      <c r="B27" s="182"/>
      <c r="C27" s="155">
        <v>7195694</v>
      </c>
      <c r="D27" s="155">
        <v>0</v>
      </c>
      <c r="E27" s="156">
        <v>6999000</v>
      </c>
      <c r="F27" s="60">
        <v>6999000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3499500</v>
      </c>
      <c r="Y27" s="60">
        <v>-3499500</v>
      </c>
      <c r="Z27" s="140">
        <v>-100</v>
      </c>
      <c r="AA27" s="155">
        <v>6999000</v>
      </c>
    </row>
    <row r="28" spans="1:27" ht="12.75">
      <c r="A28" s="183" t="s">
        <v>39</v>
      </c>
      <c r="B28" s="182"/>
      <c r="C28" s="155">
        <v>9043231</v>
      </c>
      <c r="D28" s="155">
        <v>0</v>
      </c>
      <c r="E28" s="156">
        <v>8100000</v>
      </c>
      <c r="F28" s="60">
        <v>8100000</v>
      </c>
      <c r="G28" s="60">
        <v>0</v>
      </c>
      <c r="H28" s="60">
        <v>45500</v>
      </c>
      <c r="I28" s="60">
        <v>45500</v>
      </c>
      <c r="J28" s="60">
        <v>91000</v>
      </c>
      <c r="K28" s="60">
        <v>45500</v>
      </c>
      <c r="L28" s="60">
        <v>0</v>
      </c>
      <c r="M28" s="60">
        <v>4050000</v>
      </c>
      <c r="N28" s="60">
        <v>4095500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4186500</v>
      </c>
      <c r="X28" s="60">
        <v>4050000</v>
      </c>
      <c r="Y28" s="60">
        <v>136500</v>
      </c>
      <c r="Z28" s="140">
        <v>3.37</v>
      </c>
      <c r="AA28" s="155">
        <v>8100000</v>
      </c>
    </row>
    <row r="29" spans="1:27" ht="12.75">
      <c r="A29" s="183" t="s">
        <v>40</v>
      </c>
      <c r="B29" s="182"/>
      <c r="C29" s="155">
        <v>3497025</v>
      </c>
      <c r="D29" s="155">
        <v>0</v>
      </c>
      <c r="E29" s="156">
        <v>220000</v>
      </c>
      <c r="F29" s="60">
        <v>220000</v>
      </c>
      <c r="G29" s="60">
        <v>0</v>
      </c>
      <c r="H29" s="60">
        <v>96121</v>
      </c>
      <c r="I29" s="60">
        <v>2812</v>
      </c>
      <c r="J29" s="60">
        <v>98933</v>
      </c>
      <c r="K29" s="60">
        <v>24</v>
      </c>
      <c r="L29" s="60">
        <v>44498</v>
      </c>
      <c r="M29" s="60">
        <v>238217</v>
      </c>
      <c r="N29" s="60">
        <v>282739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381672</v>
      </c>
      <c r="X29" s="60">
        <v>109998</v>
      </c>
      <c r="Y29" s="60">
        <v>271674</v>
      </c>
      <c r="Z29" s="140">
        <v>246.98</v>
      </c>
      <c r="AA29" s="155">
        <v>220000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5168000</v>
      </c>
      <c r="F31" s="60">
        <v>5168000</v>
      </c>
      <c r="G31" s="60">
        <v>226968</v>
      </c>
      <c r="H31" s="60">
        <v>728466</v>
      </c>
      <c r="I31" s="60">
        <v>55555</v>
      </c>
      <c r="J31" s="60">
        <v>1010989</v>
      </c>
      <c r="K31" s="60">
        <v>170104</v>
      </c>
      <c r="L31" s="60">
        <v>94999</v>
      </c>
      <c r="M31" s="60">
        <v>3044</v>
      </c>
      <c r="N31" s="60">
        <v>268147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1279136</v>
      </c>
      <c r="X31" s="60">
        <v>2584002</v>
      </c>
      <c r="Y31" s="60">
        <v>-1304866</v>
      </c>
      <c r="Z31" s="140">
        <v>-50.5</v>
      </c>
      <c r="AA31" s="155">
        <v>5168000</v>
      </c>
    </row>
    <row r="32" spans="1:27" ht="12.75">
      <c r="A32" s="183" t="s">
        <v>121</v>
      </c>
      <c r="B32" s="182"/>
      <c r="C32" s="155">
        <v>17845682</v>
      </c>
      <c r="D32" s="155">
        <v>0</v>
      </c>
      <c r="E32" s="156">
        <v>10755000</v>
      </c>
      <c r="F32" s="60">
        <v>10755000</v>
      </c>
      <c r="G32" s="60">
        <v>927986</v>
      </c>
      <c r="H32" s="60">
        <v>1552836</v>
      </c>
      <c r="I32" s="60">
        <v>1984138</v>
      </c>
      <c r="J32" s="60">
        <v>4464960</v>
      </c>
      <c r="K32" s="60">
        <v>1092774</v>
      </c>
      <c r="L32" s="60">
        <v>1356867</v>
      </c>
      <c r="M32" s="60">
        <v>1748560</v>
      </c>
      <c r="N32" s="60">
        <v>4198201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8663161</v>
      </c>
      <c r="X32" s="60">
        <v>5377500</v>
      </c>
      <c r="Y32" s="60">
        <v>3285661</v>
      </c>
      <c r="Z32" s="140">
        <v>61.1</v>
      </c>
      <c r="AA32" s="155">
        <v>10755000</v>
      </c>
    </row>
    <row r="33" spans="1:27" ht="12.75">
      <c r="A33" s="183" t="s">
        <v>42</v>
      </c>
      <c r="B33" s="182"/>
      <c r="C33" s="155">
        <v>2486739</v>
      </c>
      <c r="D33" s="155">
        <v>0</v>
      </c>
      <c r="E33" s="156">
        <v>800000</v>
      </c>
      <c r="F33" s="60">
        <v>800000</v>
      </c>
      <c r="G33" s="60">
        <v>752015</v>
      </c>
      <c r="H33" s="60">
        <v>55327</v>
      </c>
      <c r="I33" s="60">
        <v>76927</v>
      </c>
      <c r="J33" s="60">
        <v>884269</v>
      </c>
      <c r="K33" s="60">
        <v>94536</v>
      </c>
      <c r="L33" s="60">
        <v>42913</v>
      </c>
      <c r="M33" s="60">
        <v>23869</v>
      </c>
      <c r="N33" s="60">
        <v>161318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1045587</v>
      </c>
      <c r="X33" s="60">
        <v>400002</v>
      </c>
      <c r="Y33" s="60">
        <v>645585</v>
      </c>
      <c r="Z33" s="140">
        <v>161.4</v>
      </c>
      <c r="AA33" s="155">
        <v>800000</v>
      </c>
    </row>
    <row r="34" spans="1:27" ht="12.75">
      <c r="A34" s="183" t="s">
        <v>43</v>
      </c>
      <c r="B34" s="182"/>
      <c r="C34" s="155">
        <v>19335738</v>
      </c>
      <c r="D34" s="155">
        <v>0</v>
      </c>
      <c r="E34" s="156">
        <v>24899000</v>
      </c>
      <c r="F34" s="60">
        <v>24899000</v>
      </c>
      <c r="G34" s="60">
        <v>1910534</v>
      </c>
      <c r="H34" s="60">
        <v>1292334</v>
      </c>
      <c r="I34" s="60">
        <v>976466</v>
      </c>
      <c r="J34" s="60">
        <v>4179334</v>
      </c>
      <c r="K34" s="60">
        <v>1432710</v>
      </c>
      <c r="L34" s="60">
        <v>828989</v>
      </c>
      <c r="M34" s="60">
        <v>1980156</v>
      </c>
      <c r="N34" s="60">
        <v>4241855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8421189</v>
      </c>
      <c r="X34" s="60">
        <v>12449502</v>
      </c>
      <c r="Y34" s="60">
        <v>-4028313</v>
      </c>
      <c r="Z34" s="140">
        <v>-32.36</v>
      </c>
      <c r="AA34" s="155">
        <v>24899000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135232284</v>
      </c>
      <c r="D36" s="188">
        <f>SUM(D25:D35)</f>
        <v>0</v>
      </c>
      <c r="E36" s="189">
        <f t="shared" si="1"/>
        <v>129578000</v>
      </c>
      <c r="F36" s="190">
        <f t="shared" si="1"/>
        <v>129578000</v>
      </c>
      <c r="G36" s="190">
        <f t="shared" si="1"/>
        <v>9590940</v>
      </c>
      <c r="H36" s="190">
        <f t="shared" si="1"/>
        <v>10246446</v>
      </c>
      <c r="I36" s="190">
        <f t="shared" si="1"/>
        <v>10646646</v>
      </c>
      <c r="J36" s="190">
        <f t="shared" si="1"/>
        <v>30484032</v>
      </c>
      <c r="K36" s="190">
        <f t="shared" si="1"/>
        <v>9166730</v>
      </c>
      <c r="L36" s="190">
        <f t="shared" si="1"/>
        <v>8902567</v>
      </c>
      <c r="M36" s="190">
        <f t="shared" si="1"/>
        <v>18072752</v>
      </c>
      <c r="N36" s="190">
        <f t="shared" si="1"/>
        <v>36142049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66626081</v>
      </c>
      <c r="X36" s="190">
        <f t="shared" si="1"/>
        <v>64789002</v>
      </c>
      <c r="Y36" s="190">
        <f t="shared" si="1"/>
        <v>1837079</v>
      </c>
      <c r="Z36" s="191">
        <f>+IF(X36&lt;&gt;0,+(Y36/X36)*100,0)</f>
        <v>2.8354797007059935</v>
      </c>
      <c r="AA36" s="188">
        <f>SUM(AA25:AA35)</f>
        <v>129578000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-4552206</v>
      </c>
      <c r="D38" s="199">
        <f>+D22-D36</f>
        <v>0</v>
      </c>
      <c r="E38" s="200">
        <f t="shared" si="2"/>
        <v>2507000</v>
      </c>
      <c r="F38" s="106">
        <f t="shared" si="2"/>
        <v>2507000</v>
      </c>
      <c r="G38" s="106">
        <f t="shared" si="2"/>
        <v>39175396</v>
      </c>
      <c r="H38" s="106">
        <f t="shared" si="2"/>
        <v>-7867967</v>
      </c>
      <c r="I38" s="106">
        <f t="shared" si="2"/>
        <v>-4196249</v>
      </c>
      <c r="J38" s="106">
        <f t="shared" si="2"/>
        <v>27111180</v>
      </c>
      <c r="K38" s="106">
        <f t="shared" si="2"/>
        <v>-5701380</v>
      </c>
      <c r="L38" s="106">
        <f t="shared" si="2"/>
        <v>-6143634</v>
      </c>
      <c r="M38" s="106">
        <f t="shared" si="2"/>
        <v>25528354</v>
      </c>
      <c r="N38" s="106">
        <f t="shared" si="2"/>
        <v>13683340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40794520</v>
      </c>
      <c r="X38" s="106">
        <f>IF(F22=F36,0,X22-X36)</f>
        <v>18481496</v>
      </c>
      <c r="Y38" s="106">
        <f t="shared" si="2"/>
        <v>22313024</v>
      </c>
      <c r="Z38" s="201">
        <f>+IF(X38&lt;&gt;0,+(Y38/X38)*100,0)</f>
        <v>120.73169834303457</v>
      </c>
      <c r="AA38" s="199">
        <f>+AA22-AA36</f>
        <v>2507000</v>
      </c>
    </row>
    <row r="39" spans="1:27" ht="12.75">
      <c r="A39" s="181" t="s">
        <v>46</v>
      </c>
      <c r="B39" s="185"/>
      <c r="C39" s="155">
        <v>21664000</v>
      </c>
      <c r="D39" s="155">
        <v>0</v>
      </c>
      <c r="E39" s="156">
        <v>21000000</v>
      </c>
      <c r="F39" s="60">
        <v>21000000</v>
      </c>
      <c r="G39" s="60">
        <v>2443666</v>
      </c>
      <c r="H39" s="60">
        <v>1417668</v>
      </c>
      <c r="I39" s="60">
        <v>467736</v>
      </c>
      <c r="J39" s="60">
        <v>4329070</v>
      </c>
      <c r="K39" s="60">
        <v>274424</v>
      </c>
      <c r="L39" s="60">
        <v>6019041</v>
      </c>
      <c r="M39" s="60">
        <v>0</v>
      </c>
      <c r="N39" s="60">
        <v>6293465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10622535</v>
      </c>
      <c r="X39" s="60">
        <v>10500000</v>
      </c>
      <c r="Y39" s="60">
        <v>122535</v>
      </c>
      <c r="Z39" s="140">
        <v>1.17</v>
      </c>
      <c r="AA39" s="155">
        <v>21000000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17111794</v>
      </c>
      <c r="D42" s="206">
        <f>SUM(D38:D41)</f>
        <v>0</v>
      </c>
      <c r="E42" s="207">
        <f t="shared" si="3"/>
        <v>23507000</v>
      </c>
      <c r="F42" s="88">
        <f t="shared" si="3"/>
        <v>23507000</v>
      </c>
      <c r="G42" s="88">
        <f t="shared" si="3"/>
        <v>41619062</v>
      </c>
      <c r="H42" s="88">
        <f t="shared" si="3"/>
        <v>-6450299</v>
      </c>
      <c r="I42" s="88">
        <f t="shared" si="3"/>
        <v>-3728513</v>
      </c>
      <c r="J42" s="88">
        <f t="shared" si="3"/>
        <v>31440250</v>
      </c>
      <c r="K42" s="88">
        <f t="shared" si="3"/>
        <v>-5426956</v>
      </c>
      <c r="L42" s="88">
        <f t="shared" si="3"/>
        <v>-124593</v>
      </c>
      <c r="M42" s="88">
        <f t="shared" si="3"/>
        <v>25528354</v>
      </c>
      <c r="N42" s="88">
        <f t="shared" si="3"/>
        <v>19976805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51417055</v>
      </c>
      <c r="X42" s="88">
        <f t="shared" si="3"/>
        <v>28981496</v>
      </c>
      <c r="Y42" s="88">
        <f t="shared" si="3"/>
        <v>22435559</v>
      </c>
      <c r="Z42" s="208">
        <f>+IF(X42&lt;&gt;0,+(Y42/X42)*100,0)</f>
        <v>77.41339163444151</v>
      </c>
      <c r="AA42" s="206">
        <f>SUM(AA38:AA41)</f>
        <v>23507000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17111794</v>
      </c>
      <c r="D44" s="210">
        <f>+D42-D43</f>
        <v>0</v>
      </c>
      <c r="E44" s="211">
        <f t="shared" si="4"/>
        <v>23507000</v>
      </c>
      <c r="F44" s="77">
        <f t="shared" si="4"/>
        <v>23507000</v>
      </c>
      <c r="G44" s="77">
        <f t="shared" si="4"/>
        <v>41619062</v>
      </c>
      <c r="H44" s="77">
        <f t="shared" si="4"/>
        <v>-6450299</v>
      </c>
      <c r="I44" s="77">
        <f t="shared" si="4"/>
        <v>-3728513</v>
      </c>
      <c r="J44" s="77">
        <f t="shared" si="4"/>
        <v>31440250</v>
      </c>
      <c r="K44" s="77">
        <f t="shared" si="4"/>
        <v>-5426956</v>
      </c>
      <c r="L44" s="77">
        <f t="shared" si="4"/>
        <v>-124593</v>
      </c>
      <c r="M44" s="77">
        <f t="shared" si="4"/>
        <v>25528354</v>
      </c>
      <c r="N44" s="77">
        <f t="shared" si="4"/>
        <v>19976805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51417055</v>
      </c>
      <c r="X44" s="77">
        <f t="shared" si="4"/>
        <v>28981496</v>
      </c>
      <c r="Y44" s="77">
        <f t="shared" si="4"/>
        <v>22435559</v>
      </c>
      <c r="Z44" s="212">
        <f>+IF(X44&lt;&gt;0,+(Y44/X44)*100,0)</f>
        <v>77.41339163444151</v>
      </c>
      <c r="AA44" s="210">
        <f>+AA42-AA43</f>
        <v>23507000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17111794</v>
      </c>
      <c r="D46" s="206">
        <f>SUM(D44:D45)</f>
        <v>0</v>
      </c>
      <c r="E46" s="207">
        <f t="shared" si="5"/>
        <v>23507000</v>
      </c>
      <c r="F46" s="88">
        <f t="shared" si="5"/>
        <v>23507000</v>
      </c>
      <c r="G46" s="88">
        <f t="shared" si="5"/>
        <v>41619062</v>
      </c>
      <c r="H46" s="88">
        <f t="shared" si="5"/>
        <v>-6450299</v>
      </c>
      <c r="I46" s="88">
        <f t="shared" si="5"/>
        <v>-3728513</v>
      </c>
      <c r="J46" s="88">
        <f t="shared" si="5"/>
        <v>31440250</v>
      </c>
      <c r="K46" s="88">
        <f t="shared" si="5"/>
        <v>-5426956</v>
      </c>
      <c r="L46" s="88">
        <f t="shared" si="5"/>
        <v>-124593</v>
      </c>
      <c r="M46" s="88">
        <f t="shared" si="5"/>
        <v>25528354</v>
      </c>
      <c r="N46" s="88">
        <f t="shared" si="5"/>
        <v>19976805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51417055</v>
      </c>
      <c r="X46" s="88">
        <f t="shared" si="5"/>
        <v>28981496</v>
      </c>
      <c r="Y46" s="88">
        <f t="shared" si="5"/>
        <v>22435559</v>
      </c>
      <c r="Z46" s="208">
        <f>+IF(X46&lt;&gt;0,+(Y46/X46)*100,0)</f>
        <v>77.41339163444151</v>
      </c>
      <c r="AA46" s="206">
        <f>SUM(AA44:AA45)</f>
        <v>23507000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17111794</v>
      </c>
      <c r="D48" s="217">
        <f>SUM(D46:D47)</f>
        <v>0</v>
      </c>
      <c r="E48" s="218">
        <f t="shared" si="6"/>
        <v>23507000</v>
      </c>
      <c r="F48" s="219">
        <f t="shared" si="6"/>
        <v>23507000</v>
      </c>
      <c r="G48" s="219">
        <f t="shared" si="6"/>
        <v>41619062</v>
      </c>
      <c r="H48" s="220">
        <f t="shared" si="6"/>
        <v>-6450299</v>
      </c>
      <c r="I48" s="220">
        <f t="shared" si="6"/>
        <v>-3728513</v>
      </c>
      <c r="J48" s="220">
        <f t="shared" si="6"/>
        <v>31440250</v>
      </c>
      <c r="K48" s="220">
        <f t="shared" si="6"/>
        <v>-5426956</v>
      </c>
      <c r="L48" s="220">
        <f t="shared" si="6"/>
        <v>-124593</v>
      </c>
      <c r="M48" s="219">
        <f t="shared" si="6"/>
        <v>25528354</v>
      </c>
      <c r="N48" s="219">
        <f t="shared" si="6"/>
        <v>19976805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51417055</v>
      </c>
      <c r="X48" s="220">
        <f t="shared" si="6"/>
        <v>28981496</v>
      </c>
      <c r="Y48" s="220">
        <f t="shared" si="6"/>
        <v>22435559</v>
      </c>
      <c r="Z48" s="221">
        <f>+IF(X48&lt;&gt;0,+(Y48/X48)*100,0)</f>
        <v>77.41339163444151</v>
      </c>
      <c r="AA48" s="222">
        <f>SUM(AA46:AA47)</f>
        <v>23507000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650000</v>
      </c>
      <c r="F5" s="100">
        <f t="shared" si="0"/>
        <v>650000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589143</v>
      </c>
      <c r="L5" s="100">
        <f t="shared" si="0"/>
        <v>156335</v>
      </c>
      <c r="M5" s="100">
        <f t="shared" si="0"/>
        <v>29500</v>
      </c>
      <c r="N5" s="100">
        <f t="shared" si="0"/>
        <v>774978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774978</v>
      </c>
      <c r="X5" s="100">
        <f t="shared" si="0"/>
        <v>324996</v>
      </c>
      <c r="Y5" s="100">
        <f t="shared" si="0"/>
        <v>449982</v>
      </c>
      <c r="Z5" s="137">
        <f>+IF(X5&lt;&gt;0,+(Y5/X5)*100,0)</f>
        <v>138.45770409481963</v>
      </c>
      <c r="AA5" s="153">
        <f>SUM(AA6:AA8)</f>
        <v>650000</v>
      </c>
    </row>
    <row r="6" spans="1:27" ht="12.75">
      <c r="A6" s="138" t="s">
        <v>75</v>
      </c>
      <c r="B6" s="136"/>
      <c r="C6" s="155"/>
      <c r="D6" s="155"/>
      <c r="E6" s="156">
        <v>100000</v>
      </c>
      <c r="F6" s="60">
        <v>100000</v>
      </c>
      <c r="G6" s="60"/>
      <c r="H6" s="60"/>
      <c r="I6" s="60"/>
      <c r="J6" s="60"/>
      <c r="K6" s="60">
        <v>589143</v>
      </c>
      <c r="L6" s="60"/>
      <c r="M6" s="60"/>
      <c r="N6" s="60">
        <v>589143</v>
      </c>
      <c r="O6" s="60"/>
      <c r="P6" s="60"/>
      <c r="Q6" s="60"/>
      <c r="R6" s="60"/>
      <c r="S6" s="60"/>
      <c r="T6" s="60"/>
      <c r="U6" s="60"/>
      <c r="V6" s="60"/>
      <c r="W6" s="60">
        <v>589143</v>
      </c>
      <c r="X6" s="60">
        <v>49998</v>
      </c>
      <c r="Y6" s="60">
        <v>539145</v>
      </c>
      <c r="Z6" s="140">
        <v>1078.33</v>
      </c>
      <c r="AA6" s="62">
        <v>100000</v>
      </c>
    </row>
    <row r="7" spans="1:27" ht="12.75">
      <c r="A7" s="138" t="s">
        <v>76</v>
      </c>
      <c r="B7" s="136"/>
      <c r="C7" s="157"/>
      <c r="D7" s="157"/>
      <c r="E7" s="158">
        <v>550000</v>
      </c>
      <c r="F7" s="159">
        <v>550000</v>
      </c>
      <c r="G7" s="159"/>
      <c r="H7" s="159"/>
      <c r="I7" s="159"/>
      <c r="J7" s="159"/>
      <c r="K7" s="159"/>
      <c r="L7" s="159">
        <v>156335</v>
      </c>
      <c r="M7" s="159">
        <v>29500</v>
      </c>
      <c r="N7" s="159">
        <v>185835</v>
      </c>
      <c r="O7" s="159"/>
      <c r="P7" s="159"/>
      <c r="Q7" s="159"/>
      <c r="R7" s="159"/>
      <c r="S7" s="159"/>
      <c r="T7" s="159"/>
      <c r="U7" s="159"/>
      <c r="V7" s="159"/>
      <c r="W7" s="159">
        <v>185835</v>
      </c>
      <c r="X7" s="159">
        <v>274998</v>
      </c>
      <c r="Y7" s="159">
        <v>-89163</v>
      </c>
      <c r="Z7" s="141">
        <v>-32.42</v>
      </c>
      <c r="AA7" s="225">
        <v>550000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14233886</v>
      </c>
      <c r="D9" s="153">
        <f>SUM(D10:D14)</f>
        <v>0</v>
      </c>
      <c r="E9" s="154">
        <f t="shared" si="1"/>
        <v>15150000</v>
      </c>
      <c r="F9" s="100">
        <f t="shared" si="1"/>
        <v>15150000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7575000</v>
      </c>
      <c r="Y9" s="100">
        <f t="shared" si="1"/>
        <v>-7575000</v>
      </c>
      <c r="Z9" s="137">
        <f>+IF(X9&lt;&gt;0,+(Y9/X9)*100,0)</f>
        <v>-100</v>
      </c>
      <c r="AA9" s="102">
        <f>SUM(AA10:AA14)</f>
        <v>15150000</v>
      </c>
    </row>
    <row r="10" spans="1:27" ht="12.75">
      <c r="A10" s="138" t="s">
        <v>79</v>
      </c>
      <c r="B10" s="136"/>
      <c r="C10" s="155">
        <v>10146634</v>
      </c>
      <c r="D10" s="155"/>
      <c r="E10" s="156">
        <v>7614000</v>
      </c>
      <c r="F10" s="60">
        <v>7614000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3807000</v>
      </c>
      <c r="Y10" s="60">
        <v>-3807000</v>
      </c>
      <c r="Z10" s="140">
        <v>-100</v>
      </c>
      <c r="AA10" s="62">
        <v>7614000</v>
      </c>
    </row>
    <row r="11" spans="1:27" ht="12.75">
      <c r="A11" s="138" t="s">
        <v>80</v>
      </c>
      <c r="B11" s="136"/>
      <c r="C11" s="155">
        <v>4087252</v>
      </c>
      <c r="D11" s="155"/>
      <c r="E11" s="156">
        <v>6236000</v>
      </c>
      <c r="F11" s="60">
        <v>6236000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3118002</v>
      </c>
      <c r="Y11" s="60">
        <v>-3118002</v>
      </c>
      <c r="Z11" s="140">
        <v>-100</v>
      </c>
      <c r="AA11" s="62">
        <v>6236000</v>
      </c>
    </row>
    <row r="12" spans="1:27" ht="12.75">
      <c r="A12" s="138" t="s">
        <v>81</v>
      </c>
      <c r="B12" s="136"/>
      <c r="C12" s="155"/>
      <c r="D12" s="155"/>
      <c r="E12" s="156">
        <v>1300000</v>
      </c>
      <c r="F12" s="60">
        <v>1300000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649998</v>
      </c>
      <c r="Y12" s="60">
        <v>-649998</v>
      </c>
      <c r="Z12" s="140">
        <v>-100</v>
      </c>
      <c r="AA12" s="62">
        <v>1300000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7430114</v>
      </c>
      <c r="D15" s="153">
        <f>SUM(D16:D18)</f>
        <v>0</v>
      </c>
      <c r="E15" s="154">
        <f t="shared" si="2"/>
        <v>7600000</v>
      </c>
      <c r="F15" s="100">
        <f t="shared" si="2"/>
        <v>7600000</v>
      </c>
      <c r="G15" s="100">
        <f t="shared" si="2"/>
        <v>1551035</v>
      </c>
      <c r="H15" s="100">
        <f t="shared" si="2"/>
        <v>1417668</v>
      </c>
      <c r="I15" s="100">
        <f t="shared" si="2"/>
        <v>467736</v>
      </c>
      <c r="J15" s="100">
        <f t="shared" si="2"/>
        <v>3436439</v>
      </c>
      <c r="K15" s="100">
        <f t="shared" si="2"/>
        <v>274424</v>
      </c>
      <c r="L15" s="100">
        <f t="shared" si="2"/>
        <v>6019041</v>
      </c>
      <c r="M15" s="100">
        <f t="shared" si="2"/>
        <v>1322021</v>
      </c>
      <c r="N15" s="100">
        <f t="shared" si="2"/>
        <v>7615486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11051925</v>
      </c>
      <c r="X15" s="100">
        <f t="shared" si="2"/>
        <v>3800004</v>
      </c>
      <c r="Y15" s="100">
        <f t="shared" si="2"/>
        <v>7251921</v>
      </c>
      <c r="Z15" s="137">
        <f>+IF(X15&lt;&gt;0,+(Y15/X15)*100,0)</f>
        <v>190.8398254317627</v>
      </c>
      <c r="AA15" s="102">
        <f>SUM(AA16:AA18)</f>
        <v>7600000</v>
      </c>
    </row>
    <row r="16" spans="1:27" ht="12.75">
      <c r="A16" s="138" t="s">
        <v>85</v>
      </c>
      <c r="B16" s="136"/>
      <c r="C16" s="155">
        <v>7430114</v>
      </c>
      <c r="D16" s="155"/>
      <c r="E16" s="156">
        <v>2600000</v>
      </c>
      <c r="F16" s="60">
        <v>2600000</v>
      </c>
      <c r="G16" s="60">
        <v>1551035</v>
      </c>
      <c r="H16" s="60">
        <v>1417668</v>
      </c>
      <c r="I16" s="60">
        <v>467736</v>
      </c>
      <c r="J16" s="60">
        <v>3436439</v>
      </c>
      <c r="K16" s="60">
        <v>274424</v>
      </c>
      <c r="L16" s="60">
        <v>6019041</v>
      </c>
      <c r="M16" s="60">
        <v>1322021</v>
      </c>
      <c r="N16" s="60">
        <v>7615486</v>
      </c>
      <c r="O16" s="60"/>
      <c r="P16" s="60"/>
      <c r="Q16" s="60"/>
      <c r="R16" s="60"/>
      <c r="S16" s="60"/>
      <c r="T16" s="60"/>
      <c r="U16" s="60"/>
      <c r="V16" s="60"/>
      <c r="W16" s="60">
        <v>11051925</v>
      </c>
      <c r="X16" s="60">
        <v>1300002</v>
      </c>
      <c r="Y16" s="60">
        <v>9751923</v>
      </c>
      <c r="Z16" s="140">
        <v>750.15</v>
      </c>
      <c r="AA16" s="62">
        <v>2600000</v>
      </c>
    </row>
    <row r="17" spans="1:27" ht="12.75">
      <c r="A17" s="138" t="s">
        <v>86</v>
      </c>
      <c r="B17" s="136"/>
      <c r="C17" s="155"/>
      <c r="D17" s="155"/>
      <c r="E17" s="156">
        <v>5000000</v>
      </c>
      <c r="F17" s="60">
        <v>5000000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2500002</v>
      </c>
      <c r="Y17" s="60">
        <v>-2500002</v>
      </c>
      <c r="Z17" s="140">
        <v>-100</v>
      </c>
      <c r="AA17" s="62">
        <v>5000000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21664000</v>
      </c>
      <c r="D25" s="217">
        <f>+D5+D9+D15+D19+D24</f>
        <v>0</v>
      </c>
      <c r="E25" s="230">
        <f t="shared" si="4"/>
        <v>23400000</v>
      </c>
      <c r="F25" s="219">
        <f t="shared" si="4"/>
        <v>23400000</v>
      </c>
      <c r="G25" s="219">
        <f t="shared" si="4"/>
        <v>1551035</v>
      </c>
      <c r="H25" s="219">
        <f t="shared" si="4"/>
        <v>1417668</v>
      </c>
      <c r="I25" s="219">
        <f t="shared" si="4"/>
        <v>467736</v>
      </c>
      <c r="J25" s="219">
        <f t="shared" si="4"/>
        <v>3436439</v>
      </c>
      <c r="K25" s="219">
        <f t="shared" si="4"/>
        <v>863567</v>
      </c>
      <c r="L25" s="219">
        <f t="shared" si="4"/>
        <v>6175376</v>
      </c>
      <c r="M25" s="219">
        <f t="shared" si="4"/>
        <v>1351521</v>
      </c>
      <c r="N25" s="219">
        <f t="shared" si="4"/>
        <v>8390464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11826903</v>
      </c>
      <c r="X25" s="219">
        <f t="shared" si="4"/>
        <v>11700000</v>
      </c>
      <c r="Y25" s="219">
        <f t="shared" si="4"/>
        <v>126903</v>
      </c>
      <c r="Z25" s="231">
        <f>+IF(X25&lt;&gt;0,+(Y25/X25)*100,0)</f>
        <v>1.0846410256410257</v>
      </c>
      <c r="AA25" s="232">
        <f>+AA5+AA9+AA15+AA19+AA24</f>
        <v>23400000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21664000</v>
      </c>
      <c r="D28" s="155"/>
      <c r="E28" s="156">
        <v>21000000</v>
      </c>
      <c r="F28" s="60">
        <v>21000000</v>
      </c>
      <c r="G28" s="60">
        <v>1551035</v>
      </c>
      <c r="H28" s="60">
        <v>1417668</v>
      </c>
      <c r="I28" s="60">
        <v>467736</v>
      </c>
      <c r="J28" s="60">
        <v>3436439</v>
      </c>
      <c r="K28" s="60">
        <v>274424</v>
      </c>
      <c r="L28" s="60">
        <v>6019041</v>
      </c>
      <c r="M28" s="60">
        <v>1322021</v>
      </c>
      <c r="N28" s="60">
        <v>7615486</v>
      </c>
      <c r="O28" s="60"/>
      <c r="P28" s="60"/>
      <c r="Q28" s="60"/>
      <c r="R28" s="60"/>
      <c r="S28" s="60"/>
      <c r="T28" s="60"/>
      <c r="U28" s="60"/>
      <c r="V28" s="60"/>
      <c r="W28" s="60">
        <v>11051925</v>
      </c>
      <c r="X28" s="60">
        <v>10500000</v>
      </c>
      <c r="Y28" s="60">
        <v>551925</v>
      </c>
      <c r="Z28" s="140">
        <v>5.26</v>
      </c>
      <c r="AA28" s="155">
        <v>21000000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21664000</v>
      </c>
      <c r="D32" s="210">
        <f>SUM(D28:D31)</f>
        <v>0</v>
      </c>
      <c r="E32" s="211">
        <f t="shared" si="5"/>
        <v>21000000</v>
      </c>
      <c r="F32" s="77">
        <f t="shared" si="5"/>
        <v>21000000</v>
      </c>
      <c r="G32" s="77">
        <f t="shared" si="5"/>
        <v>1551035</v>
      </c>
      <c r="H32" s="77">
        <f t="shared" si="5"/>
        <v>1417668</v>
      </c>
      <c r="I32" s="77">
        <f t="shared" si="5"/>
        <v>467736</v>
      </c>
      <c r="J32" s="77">
        <f t="shared" si="5"/>
        <v>3436439</v>
      </c>
      <c r="K32" s="77">
        <f t="shared" si="5"/>
        <v>274424</v>
      </c>
      <c r="L32" s="77">
        <f t="shared" si="5"/>
        <v>6019041</v>
      </c>
      <c r="M32" s="77">
        <f t="shared" si="5"/>
        <v>1322021</v>
      </c>
      <c r="N32" s="77">
        <f t="shared" si="5"/>
        <v>7615486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11051925</v>
      </c>
      <c r="X32" s="77">
        <f t="shared" si="5"/>
        <v>10500000</v>
      </c>
      <c r="Y32" s="77">
        <f t="shared" si="5"/>
        <v>551925</v>
      </c>
      <c r="Z32" s="212">
        <f>+IF(X32&lt;&gt;0,+(Y32/X32)*100,0)</f>
        <v>5.256428571428572</v>
      </c>
      <c r="AA32" s="79">
        <f>SUM(AA28:AA31)</f>
        <v>21000000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>
        <v>2400000</v>
      </c>
      <c r="F35" s="60">
        <v>2400000</v>
      </c>
      <c r="G35" s="60"/>
      <c r="H35" s="60"/>
      <c r="I35" s="60"/>
      <c r="J35" s="60"/>
      <c r="K35" s="60">
        <v>589144</v>
      </c>
      <c r="L35" s="60">
        <v>156335</v>
      </c>
      <c r="M35" s="60">
        <v>29500</v>
      </c>
      <c r="N35" s="60">
        <v>774979</v>
      </c>
      <c r="O35" s="60"/>
      <c r="P35" s="60"/>
      <c r="Q35" s="60"/>
      <c r="R35" s="60"/>
      <c r="S35" s="60"/>
      <c r="T35" s="60"/>
      <c r="U35" s="60"/>
      <c r="V35" s="60"/>
      <c r="W35" s="60">
        <v>774979</v>
      </c>
      <c r="X35" s="60">
        <v>1200000</v>
      </c>
      <c r="Y35" s="60">
        <v>-425021</v>
      </c>
      <c r="Z35" s="140">
        <v>-35.42</v>
      </c>
      <c r="AA35" s="62">
        <v>2400000</v>
      </c>
    </row>
    <row r="36" spans="1:27" ht="12.75">
      <c r="A36" s="238" t="s">
        <v>139</v>
      </c>
      <c r="B36" s="149"/>
      <c r="C36" s="222">
        <f aca="true" t="shared" si="6" ref="C36:Y36">SUM(C32:C35)</f>
        <v>21664000</v>
      </c>
      <c r="D36" s="222">
        <f>SUM(D32:D35)</f>
        <v>0</v>
      </c>
      <c r="E36" s="218">
        <f t="shared" si="6"/>
        <v>23400000</v>
      </c>
      <c r="F36" s="220">
        <f t="shared" si="6"/>
        <v>23400000</v>
      </c>
      <c r="G36" s="220">
        <f t="shared" si="6"/>
        <v>1551035</v>
      </c>
      <c r="H36" s="220">
        <f t="shared" si="6"/>
        <v>1417668</v>
      </c>
      <c r="I36" s="220">
        <f t="shared" si="6"/>
        <v>467736</v>
      </c>
      <c r="J36" s="220">
        <f t="shared" si="6"/>
        <v>3436439</v>
      </c>
      <c r="K36" s="220">
        <f t="shared" si="6"/>
        <v>863568</v>
      </c>
      <c r="L36" s="220">
        <f t="shared" si="6"/>
        <v>6175376</v>
      </c>
      <c r="M36" s="220">
        <f t="shared" si="6"/>
        <v>1351521</v>
      </c>
      <c r="N36" s="220">
        <f t="shared" si="6"/>
        <v>8390465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11826904</v>
      </c>
      <c r="X36" s="220">
        <f t="shared" si="6"/>
        <v>11700000</v>
      </c>
      <c r="Y36" s="220">
        <f t="shared" si="6"/>
        <v>126904</v>
      </c>
      <c r="Z36" s="221">
        <f>+IF(X36&lt;&gt;0,+(Y36/X36)*100,0)</f>
        <v>1.0846495726495726</v>
      </c>
      <c r="AA36" s="239">
        <f>SUM(AA32:AA35)</f>
        <v>23400000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3502416</v>
      </c>
      <c r="D6" s="155"/>
      <c r="E6" s="59">
        <v>7221918</v>
      </c>
      <c r="F6" s="60">
        <v>7221918</v>
      </c>
      <c r="G6" s="60">
        <v>663013</v>
      </c>
      <c r="H6" s="60">
        <v>663013</v>
      </c>
      <c r="I6" s="60">
        <v>663013</v>
      </c>
      <c r="J6" s="60">
        <v>663013</v>
      </c>
      <c r="K6" s="60">
        <v>663013</v>
      </c>
      <c r="L6" s="60">
        <v>14992456</v>
      </c>
      <c r="M6" s="60">
        <v>1201727</v>
      </c>
      <c r="N6" s="60">
        <v>1201727</v>
      </c>
      <c r="O6" s="60"/>
      <c r="P6" s="60"/>
      <c r="Q6" s="60"/>
      <c r="R6" s="60"/>
      <c r="S6" s="60"/>
      <c r="T6" s="60"/>
      <c r="U6" s="60"/>
      <c r="V6" s="60"/>
      <c r="W6" s="60">
        <v>1201727</v>
      </c>
      <c r="X6" s="60">
        <v>3610959</v>
      </c>
      <c r="Y6" s="60">
        <v>-2409232</v>
      </c>
      <c r="Z6" s="140">
        <v>-66.72</v>
      </c>
      <c r="AA6" s="62">
        <v>7221918</v>
      </c>
    </row>
    <row r="7" spans="1:27" ht="12.75">
      <c r="A7" s="249" t="s">
        <v>144</v>
      </c>
      <c r="B7" s="182"/>
      <c r="C7" s="155">
        <v>1918145</v>
      </c>
      <c r="D7" s="155"/>
      <c r="E7" s="59">
        <v>676000</v>
      </c>
      <c r="F7" s="60">
        <v>676000</v>
      </c>
      <c r="G7" s="60">
        <v>11364429</v>
      </c>
      <c r="H7" s="60">
        <v>11364429</v>
      </c>
      <c r="I7" s="60">
        <v>11364429</v>
      </c>
      <c r="J7" s="60">
        <v>11364429</v>
      </c>
      <c r="K7" s="60">
        <v>11364429</v>
      </c>
      <c r="L7" s="60"/>
      <c r="M7" s="60">
        <v>23774273</v>
      </c>
      <c r="N7" s="60">
        <v>23774273</v>
      </c>
      <c r="O7" s="60"/>
      <c r="P7" s="60"/>
      <c r="Q7" s="60"/>
      <c r="R7" s="60"/>
      <c r="S7" s="60"/>
      <c r="T7" s="60"/>
      <c r="U7" s="60"/>
      <c r="V7" s="60"/>
      <c r="W7" s="60">
        <v>23774273</v>
      </c>
      <c r="X7" s="60">
        <v>338000</v>
      </c>
      <c r="Y7" s="60">
        <v>23436273</v>
      </c>
      <c r="Z7" s="140">
        <v>6933.81</v>
      </c>
      <c r="AA7" s="62">
        <v>676000</v>
      </c>
    </row>
    <row r="8" spans="1:27" ht="12.75">
      <c r="A8" s="249" t="s">
        <v>145</v>
      </c>
      <c r="B8" s="182"/>
      <c r="C8" s="155">
        <v>5478236</v>
      </c>
      <c r="D8" s="155"/>
      <c r="E8" s="59">
        <v>35289276</v>
      </c>
      <c r="F8" s="60">
        <v>35289276</v>
      </c>
      <c r="G8" s="60">
        <v>54661324</v>
      </c>
      <c r="H8" s="60">
        <v>54661324</v>
      </c>
      <c r="I8" s="60">
        <v>54661324</v>
      </c>
      <c r="J8" s="60">
        <v>54661324</v>
      </c>
      <c r="K8" s="60">
        <v>54661324</v>
      </c>
      <c r="L8" s="60">
        <v>41628269</v>
      </c>
      <c r="M8" s="60">
        <v>76232625</v>
      </c>
      <c r="N8" s="60">
        <v>76232625</v>
      </c>
      <c r="O8" s="60"/>
      <c r="P8" s="60"/>
      <c r="Q8" s="60"/>
      <c r="R8" s="60"/>
      <c r="S8" s="60"/>
      <c r="T8" s="60"/>
      <c r="U8" s="60"/>
      <c r="V8" s="60"/>
      <c r="W8" s="60">
        <v>76232625</v>
      </c>
      <c r="X8" s="60">
        <v>17644638</v>
      </c>
      <c r="Y8" s="60">
        <v>58587987</v>
      </c>
      <c r="Z8" s="140">
        <v>332.04</v>
      </c>
      <c r="AA8" s="62">
        <v>35289276</v>
      </c>
    </row>
    <row r="9" spans="1:27" ht="12.75">
      <c r="A9" s="249" t="s">
        <v>146</v>
      </c>
      <c r="B9" s="182"/>
      <c r="C9" s="155">
        <v>17557095</v>
      </c>
      <c r="D9" s="155"/>
      <c r="E9" s="59">
        <v>417040</v>
      </c>
      <c r="F9" s="60">
        <v>417040</v>
      </c>
      <c r="G9" s="60">
        <v>790109</v>
      </c>
      <c r="H9" s="60">
        <v>790109</v>
      </c>
      <c r="I9" s="60">
        <v>790109</v>
      </c>
      <c r="J9" s="60">
        <v>790109</v>
      </c>
      <c r="K9" s="60">
        <v>790109</v>
      </c>
      <c r="L9" s="60">
        <v>21685782</v>
      </c>
      <c r="M9" s="60">
        <v>35493261</v>
      </c>
      <c r="N9" s="60">
        <v>35493261</v>
      </c>
      <c r="O9" s="60"/>
      <c r="P9" s="60"/>
      <c r="Q9" s="60"/>
      <c r="R9" s="60"/>
      <c r="S9" s="60"/>
      <c r="T9" s="60"/>
      <c r="U9" s="60"/>
      <c r="V9" s="60"/>
      <c r="W9" s="60">
        <v>35493261</v>
      </c>
      <c r="X9" s="60">
        <v>208520</v>
      </c>
      <c r="Y9" s="60">
        <v>35284741</v>
      </c>
      <c r="Z9" s="140">
        <v>16921.51</v>
      </c>
      <c r="AA9" s="62">
        <v>417040</v>
      </c>
    </row>
    <row r="10" spans="1:27" ht="12.75">
      <c r="A10" s="249" t="s">
        <v>147</v>
      </c>
      <c r="B10" s="182"/>
      <c r="C10" s="155"/>
      <c r="D10" s="155"/>
      <c r="E10" s="59">
        <v>939120</v>
      </c>
      <c r="F10" s="60">
        <v>939120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469560</v>
      </c>
      <c r="Y10" s="159">
        <v>-469560</v>
      </c>
      <c r="Z10" s="141">
        <v>-100</v>
      </c>
      <c r="AA10" s="225">
        <v>939120</v>
      </c>
    </row>
    <row r="11" spans="1:27" ht="12.75">
      <c r="A11" s="249" t="s">
        <v>148</v>
      </c>
      <c r="B11" s="182"/>
      <c r="C11" s="155"/>
      <c r="D11" s="155"/>
      <c r="E11" s="59">
        <v>3120</v>
      </c>
      <c r="F11" s="60">
        <v>3120</v>
      </c>
      <c r="G11" s="60"/>
      <c r="H11" s="60"/>
      <c r="I11" s="60"/>
      <c r="J11" s="60"/>
      <c r="K11" s="60"/>
      <c r="L11" s="60">
        <v>-9481387</v>
      </c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1560</v>
      </c>
      <c r="Y11" s="60">
        <v>-1560</v>
      </c>
      <c r="Z11" s="140">
        <v>-100</v>
      </c>
      <c r="AA11" s="62">
        <v>3120</v>
      </c>
    </row>
    <row r="12" spans="1:27" ht="12.75">
      <c r="A12" s="250" t="s">
        <v>56</v>
      </c>
      <c r="B12" s="251"/>
      <c r="C12" s="168">
        <f aca="true" t="shared" si="0" ref="C12:Y12">SUM(C6:C11)</f>
        <v>28455892</v>
      </c>
      <c r="D12" s="168">
        <f>SUM(D6:D11)</f>
        <v>0</v>
      </c>
      <c r="E12" s="72">
        <f t="shared" si="0"/>
        <v>44546474</v>
      </c>
      <c r="F12" s="73">
        <f t="shared" si="0"/>
        <v>44546474</v>
      </c>
      <c r="G12" s="73">
        <f t="shared" si="0"/>
        <v>67478875</v>
      </c>
      <c r="H12" s="73">
        <f t="shared" si="0"/>
        <v>67478875</v>
      </c>
      <c r="I12" s="73">
        <f t="shared" si="0"/>
        <v>67478875</v>
      </c>
      <c r="J12" s="73">
        <f t="shared" si="0"/>
        <v>67478875</v>
      </c>
      <c r="K12" s="73">
        <f t="shared" si="0"/>
        <v>67478875</v>
      </c>
      <c r="L12" s="73">
        <f t="shared" si="0"/>
        <v>68825120</v>
      </c>
      <c r="M12" s="73">
        <f t="shared" si="0"/>
        <v>136701886</v>
      </c>
      <c r="N12" s="73">
        <f t="shared" si="0"/>
        <v>136701886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136701886</v>
      </c>
      <c r="X12" s="73">
        <f t="shared" si="0"/>
        <v>22273237</v>
      </c>
      <c r="Y12" s="73">
        <f t="shared" si="0"/>
        <v>114428649</v>
      </c>
      <c r="Z12" s="170">
        <f>+IF(X12&lt;&gt;0,+(Y12/X12)*100,0)</f>
        <v>513.7495236996759</v>
      </c>
      <c r="AA12" s="74">
        <f>SUM(AA6:AA11)</f>
        <v>44546474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1510304</v>
      </c>
      <c r="D17" s="155"/>
      <c r="E17" s="59">
        <v>28817360</v>
      </c>
      <c r="F17" s="60">
        <v>28817360</v>
      </c>
      <c r="G17" s="60"/>
      <c r="H17" s="60"/>
      <c r="I17" s="60"/>
      <c r="J17" s="60"/>
      <c r="K17" s="60"/>
      <c r="L17" s="60">
        <v>1377578</v>
      </c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14408680</v>
      </c>
      <c r="Y17" s="60">
        <v>-14408680</v>
      </c>
      <c r="Z17" s="140">
        <v>-100</v>
      </c>
      <c r="AA17" s="62">
        <v>28817360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281802726</v>
      </c>
      <c r="D19" s="155"/>
      <c r="E19" s="59">
        <v>306064533</v>
      </c>
      <c r="F19" s="60">
        <v>306064533</v>
      </c>
      <c r="G19" s="60">
        <v>276801181</v>
      </c>
      <c r="H19" s="60">
        <v>276801181</v>
      </c>
      <c r="I19" s="60">
        <v>276801181</v>
      </c>
      <c r="J19" s="60">
        <v>276801181</v>
      </c>
      <c r="K19" s="60">
        <v>276801181</v>
      </c>
      <c r="L19" s="60">
        <v>281385734</v>
      </c>
      <c r="M19" s="60">
        <v>273538818</v>
      </c>
      <c r="N19" s="60">
        <v>273538818</v>
      </c>
      <c r="O19" s="60"/>
      <c r="P19" s="60"/>
      <c r="Q19" s="60"/>
      <c r="R19" s="60"/>
      <c r="S19" s="60"/>
      <c r="T19" s="60"/>
      <c r="U19" s="60"/>
      <c r="V19" s="60"/>
      <c r="W19" s="60">
        <v>273538818</v>
      </c>
      <c r="X19" s="60">
        <v>153032267</v>
      </c>
      <c r="Y19" s="60">
        <v>120506551</v>
      </c>
      <c r="Z19" s="140">
        <v>78.75</v>
      </c>
      <c r="AA19" s="62">
        <v>306064533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282742</v>
      </c>
      <c r="D22" s="155"/>
      <c r="E22" s="59">
        <v>728000</v>
      </c>
      <c r="F22" s="60">
        <v>728000</v>
      </c>
      <c r="G22" s="60">
        <v>1682923</v>
      </c>
      <c r="H22" s="60">
        <v>1682923</v>
      </c>
      <c r="I22" s="60">
        <v>1682923</v>
      </c>
      <c r="J22" s="60">
        <v>1682923</v>
      </c>
      <c r="K22" s="60">
        <v>1682923</v>
      </c>
      <c r="L22" s="60">
        <v>278707</v>
      </c>
      <c r="M22" s="60">
        <v>3401164</v>
      </c>
      <c r="N22" s="60">
        <v>3401164</v>
      </c>
      <c r="O22" s="60"/>
      <c r="P22" s="60"/>
      <c r="Q22" s="60"/>
      <c r="R22" s="60"/>
      <c r="S22" s="60"/>
      <c r="T22" s="60"/>
      <c r="U22" s="60"/>
      <c r="V22" s="60"/>
      <c r="W22" s="60">
        <v>3401164</v>
      </c>
      <c r="X22" s="60">
        <v>364000</v>
      </c>
      <c r="Y22" s="60">
        <v>3037164</v>
      </c>
      <c r="Z22" s="140">
        <v>834.39</v>
      </c>
      <c r="AA22" s="62">
        <v>728000</v>
      </c>
    </row>
    <row r="23" spans="1:27" ht="12.75">
      <c r="A23" s="249" t="s">
        <v>158</v>
      </c>
      <c r="B23" s="182"/>
      <c r="C23" s="155">
        <v>265823</v>
      </c>
      <c r="D23" s="155"/>
      <c r="E23" s="59"/>
      <c r="F23" s="60"/>
      <c r="G23" s="159"/>
      <c r="H23" s="159"/>
      <c r="I23" s="159"/>
      <c r="J23" s="60"/>
      <c r="K23" s="159"/>
      <c r="L23" s="159">
        <v>-5035258</v>
      </c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283861595</v>
      </c>
      <c r="D24" s="168">
        <f>SUM(D15:D23)</f>
        <v>0</v>
      </c>
      <c r="E24" s="76">
        <f t="shared" si="1"/>
        <v>335609893</v>
      </c>
      <c r="F24" s="77">
        <f t="shared" si="1"/>
        <v>335609893</v>
      </c>
      <c r="G24" s="77">
        <f t="shared" si="1"/>
        <v>278484104</v>
      </c>
      <c r="H24" s="77">
        <f t="shared" si="1"/>
        <v>278484104</v>
      </c>
      <c r="I24" s="77">
        <f t="shared" si="1"/>
        <v>278484104</v>
      </c>
      <c r="J24" s="77">
        <f t="shared" si="1"/>
        <v>278484104</v>
      </c>
      <c r="K24" s="77">
        <f t="shared" si="1"/>
        <v>278484104</v>
      </c>
      <c r="L24" s="77">
        <f t="shared" si="1"/>
        <v>278006761</v>
      </c>
      <c r="M24" s="77">
        <f t="shared" si="1"/>
        <v>276939982</v>
      </c>
      <c r="N24" s="77">
        <f t="shared" si="1"/>
        <v>276939982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276939982</v>
      </c>
      <c r="X24" s="77">
        <f t="shared" si="1"/>
        <v>167804947</v>
      </c>
      <c r="Y24" s="77">
        <f t="shared" si="1"/>
        <v>109135035</v>
      </c>
      <c r="Z24" s="212">
        <f>+IF(X24&lt;&gt;0,+(Y24/X24)*100,0)</f>
        <v>65.0368400640775</v>
      </c>
      <c r="AA24" s="79">
        <f>SUM(AA15:AA23)</f>
        <v>335609893</v>
      </c>
    </row>
    <row r="25" spans="1:27" ht="12.75">
      <c r="A25" s="250" t="s">
        <v>159</v>
      </c>
      <c r="B25" s="251"/>
      <c r="C25" s="168">
        <f aca="true" t="shared" si="2" ref="C25:Y25">+C12+C24</f>
        <v>312317487</v>
      </c>
      <c r="D25" s="168">
        <f>+D12+D24</f>
        <v>0</v>
      </c>
      <c r="E25" s="72">
        <f t="shared" si="2"/>
        <v>380156367</v>
      </c>
      <c r="F25" s="73">
        <f t="shared" si="2"/>
        <v>380156367</v>
      </c>
      <c r="G25" s="73">
        <f t="shared" si="2"/>
        <v>345962979</v>
      </c>
      <c r="H25" s="73">
        <f t="shared" si="2"/>
        <v>345962979</v>
      </c>
      <c r="I25" s="73">
        <f t="shared" si="2"/>
        <v>345962979</v>
      </c>
      <c r="J25" s="73">
        <f t="shared" si="2"/>
        <v>345962979</v>
      </c>
      <c r="K25" s="73">
        <f t="shared" si="2"/>
        <v>345962979</v>
      </c>
      <c r="L25" s="73">
        <f t="shared" si="2"/>
        <v>346831881</v>
      </c>
      <c r="M25" s="73">
        <f t="shared" si="2"/>
        <v>413641868</v>
      </c>
      <c r="N25" s="73">
        <f t="shared" si="2"/>
        <v>413641868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413641868</v>
      </c>
      <c r="X25" s="73">
        <f t="shared" si="2"/>
        <v>190078184</v>
      </c>
      <c r="Y25" s="73">
        <f t="shared" si="2"/>
        <v>223563684</v>
      </c>
      <c r="Z25" s="170">
        <f>+IF(X25&lt;&gt;0,+(Y25/X25)*100,0)</f>
        <v>117.6166981898354</v>
      </c>
      <c r="AA25" s="74">
        <f>+AA12+AA24</f>
        <v>380156367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>
        <v>454135</v>
      </c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103225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>
        <v>14346</v>
      </c>
      <c r="D31" s="155"/>
      <c r="E31" s="59"/>
      <c r="F31" s="60"/>
      <c r="G31" s="60"/>
      <c r="H31" s="60"/>
      <c r="I31" s="60"/>
      <c r="J31" s="60"/>
      <c r="K31" s="60"/>
      <c r="L31" s="60">
        <v>8042</v>
      </c>
      <c r="M31" s="60">
        <v>6542</v>
      </c>
      <c r="N31" s="60">
        <v>6542</v>
      </c>
      <c r="O31" s="60"/>
      <c r="P31" s="60"/>
      <c r="Q31" s="60"/>
      <c r="R31" s="60"/>
      <c r="S31" s="60"/>
      <c r="T31" s="60"/>
      <c r="U31" s="60"/>
      <c r="V31" s="60"/>
      <c r="W31" s="60">
        <v>6542</v>
      </c>
      <c r="X31" s="60"/>
      <c r="Y31" s="60">
        <v>6542</v>
      </c>
      <c r="Z31" s="140"/>
      <c r="AA31" s="62"/>
    </row>
    <row r="32" spans="1:27" ht="12.75">
      <c r="A32" s="249" t="s">
        <v>164</v>
      </c>
      <c r="B32" s="182"/>
      <c r="C32" s="155">
        <v>45521269</v>
      </c>
      <c r="D32" s="155"/>
      <c r="E32" s="59">
        <v>16679000</v>
      </c>
      <c r="F32" s="60">
        <v>16679000</v>
      </c>
      <c r="G32" s="60">
        <v>47459241</v>
      </c>
      <c r="H32" s="60">
        <v>47459241</v>
      </c>
      <c r="I32" s="60">
        <v>47459241</v>
      </c>
      <c r="J32" s="60">
        <v>47459241</v>
      </c>
      <c r="K32" s="60">
        <v>47459241</v>
      </c>
      <c r="L32" s="60">
        <v>36844096</v>
      </c>
      <c r="M32" s="60">
        <v>28817907</v>
      </c>
      <c r="N32" s="60">
        <v>28817907</v>
      </c>
      <c r="O32" s="60"/>
      <c r="P32" s="60"/>
      <c r="Q32" s="60"/>
      <c r="R32" s="60"/>
      <c r="S32" s="60"/>
      <c r="T32" s="60"/>
      <c r="U32" s="60"/>
      <c r="V32" s="60"/>
      <c r="W32" s="60">
        <v>28817907</v>
      </c>
      <c r="X32" s="60">
        <v>8339500</v>
      </c>
      <c r="Y32" s="60">
        <v>20478407</v>
      </c>
      <c r="Z32" s="140">
        <v>245.56</v>
      </c>
      <c r="AA32" s="62">
        <v>16679000</v>
      </c>
    </row>
    <row r="33" spans="1:27" ht="12.75">
      <c r="A33" s="249" t="s">
        <v>165</v>
      </c>
      <c r="B33" s="182"/>
      <c r="C33" s="155"/>
      <c r="D33" s="155"/>
      <c r="E33" s="59"/>
      <c r="F33" s="60"/>
      <c r="G33" s="60">
        <v>33891501</v>
      </c>
      <c r="H33" s="60">
        <v>33891501</v>
      </c>
      <c r="I33" s="60">
        <v>33891501</v>
      </c>
      <c r="J33" s="60">
        <v>33891501</v>
      </c>
      <c r="K33" s="60">
        <v>33891501</v>
      </c>
      <c r="L33" s="60">
        <v>21201314</v>
      </c>
      <c r="M33" s="60">
        <v>21201314</v>
      </c>
      <c r="N33" s="60">
        <v>21201314</v>
      </c>
      <c r="O33" s="60"/>
      <c r="P33" s="60"/>
      <c r="Q33" s="60"/>
      <c r="R33" s="60"/>
      <c r="S33" s="60"/>
      <c r="T33" s="60"/>
      <c r="U33" s="60"/>
      <c r="V33" s="60"/>
      <c r="W33" s="60">
        <v>21201314</v>
      </c>
      <c r="X33" s="60"/>
      <c r="Y33" s="60">
        <v>21201314</v>
      </c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46092975</v>
      </c>
      <c r="D34" s="168">
        <f>SUM(D29:D33)</f>
        <v>0</v>
      </c>
      <c r="E34" s="72">
        <f t="shared" si="3"/>
        <v>16679000</v>
      </c>
      <c r="F34" s="73">
        <f t="shared" si="3"/>
        <v>16679000</v>
      </c>
      <c r="G34" s="73">
        <f t="shared" si="3"/>
        <v>81350742</v>
      </c>
      <c r="H34" s="73">
        <f t="shared" si="3"/>
        <v>81350742</v>
      </c>
      <c r="I34" s="73">
        <f t="shared" si="3"/>
        <v>81350742</v>
      </c>
      <c r="J34" s="73">
        <f t="shared" si="3"/>
        <v>81350742</v>
      </c>
      <c r="K34" s="73">
        <f t="shared" si="3"/>
        <v>81350742</v>
      </c>
      <c r="L34" s="73">
        <f t="shared" si="3"/>
        <v>58053452</v>
      </c>
      <c r="M34" s="73">
        <f t="shared" si="3"/>
        <v>50025763</v>
      </c>
      <c r="N34" s="73">
        <f t="shared" si="3"/>
        <v>50025763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50025763</v>
      </c>
      <c r="X34" s="73">
        <f t="shared" si="3"/>
        <v>8339500</v>
      </c>
      <c r="Y34" s="73">
        <f t="shared" si="3"/>
        <v>41686263</v>
      </c>
      <c r="Z34" s="170">
        <f>+IF(X34&lt;&gt;0,+(Y34/X34)*100,0)</f>
        <v>499.865255710774</v>
      </c>
      <c r="AA34" s="74">
        <f>SUM(AA29:AA33)</f>
        <v>16679000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98571</v>
      </c>
      <c r="D37" s="155"/>
      <c r="E37" s="59"/>
      <c r="F37" s="60"/>
      <c r="G37" s="60"/>
      <c r="H37" s="60"/>
      <c r="I37" s="60"/>
      <c r="J37" s="60"/>
      <c r="K37" s="60"/>
      <c r="L37" s="60">
        <v>-18994</v>
      </c>
      <c r="M37" s="60">
        <v>17006</v>
      </c>
      <c r="N37" s="60">
        <v>17006</v>
      </c>
      <c r="O37" s="60"/>
      <c r="P37" s="60"/>
      <c r="Q37" s="60"/>
      <c r="R37" s="60"/>
      <c r="S37" s="60"/>
      <c r="T37" s="60"/>
      <c r="U37" s="60"/>
      <c r="V37" s="60"/>
      <c r="W37" s="60">
        <v>17006</v>
      </c>
      <c r="X37" s="60"/>
      <c r="Y37" s="60">
        <v>17006</v>
      </c>
      <c r="Z37" s="140"/>
      <c r="AA37" s="62"/>
    </row>
    <row r="38" spans="1:27" ht="12.75">
      <c r="A38" s="249" t="s">
        <v>165</v>
      </c>
      <c r="B38" s="182"/>
      <c r="C38" s="155">
        <v>10402861</v>
      </c>
      <c r="D38" s="155"/>
      <c r="E38" s="59">
        <v>5500000</v>
      </c>
      <c r="F38" s="60">
        <v>5500000</v>
      </c>
      <c r="G38" s="60">
        <v>406497</v>
      </c>
      <c r="H38" s="60">
        <v>406497</v>
      </c>
      <c r="I38" s="60">
        <v>406497</v>
      </c>
      <c r="J38" s="60">
        <v>406497</v>
      </c>
      <c r="K38" s="60">
        <v>406497</v>
      </c>
      <c r="L38" s="60">
        <v>8135847</v>
      </c>
      <c r="M38" s="60">
        <v>8099847</v>
      </c>
      <c r="N38" s="60">
        <v>8099847</v>
      </c>
      <c r="O38" s="60"/>
      <c r="P38" s="60"/>
      <c r="Q38" s="60"/>
      <c r="R38" s="60"/>
      <c r="S38" s="60"/>
      <c r="T38" s="60"/>
      <c r="U38" s="60"/>
      <c r="V38" s="60"/>
      <c r="W38" s="60">
        <v>8099847</v>
      </c>
      <c r="X38" s="60">
        <v>2750000</v>
      </c>
      <c r="Y38" s="60">
        <v>5349847</v>
      </c>
      <c r="Z38" s="140">
        <v>194.54</v>
      </c>
      <c r="AA38" s="62">
        <v>5500000</v>
      </c>
    </row>
    <row r="39" spans="1:27" ht="12.75">
      <c r="A39" s="250" t="s">
        <v>59</v>
      </c>
      <c r="B39" s="253"/>
      <c r="C39" s="168">
        <f aca="true" t="shared" si="4" ref="C39:Y39">SUM(C37:C38)</f>
        <v>10501432</v>
      </c>
      <c r="D39" s="168">
        <f>SUM(D37:D38)</f>
        <v>0</v>
      </c>
      <c r="E39" s="76">
        <f t="shared" si="4"/>
        <v>5500000</v>
      </c>
      <c r="F39" s="77">
        <f t="shared" si="4"/>
        <v>5500000</v>
      </c>
      <c r="G39" s="77">
        <f t="shared" si="4"/>
        <v>406497</v>
      </c>
      <c r="H39" s="77">
        <f t="shared" si="4"/>
        <v>406497</v>
      </c>
      <c r="I39" s="77">
        <f t="shared" si="4"/>
        <v>406497</v>
      </c>
      <c r="J39" s="77">
        <f t="shared" si="4"/>
        <v>406497</v>
      </c>
      <c r="K39" s="77">
        <f t="shared" si="4"/>
        <v>406497</v>
      </c>
      <c r="L39" s="77">
        <f t="shared" si="4"/>
        <v>8116853</v>
      </c>
      <c r="M39" s="77">
        <f t="shared" si="4"/>
        <v>8116853</v>
      </c>
      <c r="N39" s="77">
        <f t="shared" si="4"/>
        <v>8116853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8116853</v>
      </c>
      <c r="X39" s="77">
        <f t="shared" si="4"/>
        <v>2750000</v>
      </c>
      <c r="Y39" s="77">
        <f t="shared" si="4"/>
        <v>5366853</v>
      </c>
      <c r="Z39" s="212">
        <f>+IF(X39&lt;&gt;0,+(Y39/X39)*100,0)</f>
        <v>195.1582909090909</v>
      </c>
      <c r="AA39" s="79">
        <f>SUM(AA37:AA38)</f>
        <v>5500000</v>
      </c>
    </row>
    <row r="40" spans="1:27" ht="12.75">
      <c r="A40" s="250" t="s">
        <v>167</v>
      </c>
      <c r="B40" s="251"/>
      <c r="C40" s="168">
        <f aca="true" t="shared" si="5" ref="C40:Y40">+C34+C39</f>
        <v>56594407</v>
      </c>
      <c r="D40" s="168">
        <f>+D34+D39</f>
        <v>0</v>
      </c>
      <c r="E40" s="72">
        <f t="shared" si="5"/>
        <v>22179000</v>
      </c>
      <c r="F40" s="73">
        <f t="shared" si="5"/>
        <v>22179000</v>
      </c>
      <c r="G40" s="73">
        <f t="shared" si="5"/>
        <v>81757239</v>
      </c>
      <c r="H40" s="73">
        <f t="shared" si="5"/>
        <v>81757239</v>
      </c>
      <c r="I40" s="73">
        <f t="shared" si="5"/>
        <v>81757239</v>
      </c>
      <c r="J40" s="73">
        <f t="shared" si="5"/>
        <v>81757239</v>
      </c>
      <c r="K40" s="73">
        <f t="shared" si="5"/>
        <v>81757239</v>
      </c>
      <c r="L40" s="73">
        <f t="shared" si="5"/>
        <v>66170305</v>
      </c>
      <c r="M40" s="73">
        <f t="shared" si="5"/>
        <v>58142616</v>
      </c>
      <c r="N40" s="73">
        <f t="shared" si="5"/>
        <v>58142616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58142616</v>
      </c>
      <c r="X40" s="73">
        <f t="shared" si="5"/>
        <v>11089500</v>
      </c>
      <c r="Y40" s="73">
        <f t="shared" si="5"/>
        <v>47053116</v>
      </c>
      <c r="Z40" s="170">
        <f>+IF(X40&lt;&gt;0,+(Y40/X40)*100,0)</f>
        <v>424.30331394562427</v>
      </c>
      <c r="AA40" s="74">
        <f>+AA34+AA39</f>
        <v>22179000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255723080</v>
      </c>
      <c r="D42" s="257">
        <f>+D25-D40</f>
        <v>0</v>
      </c>
      <c r="E42" s="258">
        <f t="shared" si="6"/>
        <v>357977367</v>
      </c>
      <c r="F42" s="259">
        <f t="shared" si="6"/>
        <v>357977367</v>
      </c>
      <c r="G42" s="259">
        <f t="shared" si="6"/>
        <v>264205740</v>
      </c>
      <c r="H42" s="259">
        <f t="shared" si="6"/>
        <v>264205740</v>
      </c>
      <c r="I42" s="259">
        <f t="shared" si="6"/>
        <v>264205740</v>
      </c>
      <c r="J42" s="259">
        <f t="shared" si="6"/>
        <v>264205740</v>
      </c>
      <c r="K42" s="259">
        <f t="shared" si="6"/>
        <v>264205740</v>
      </c>
      <c r="L42" s="259">
        <f t="shared" si="6"/>
        <v>280661576</v>
      </c>
      <c r="M42" s="259">
        <f t="shared" si="6"/>
        <v>355499252</v>
      </c>
      <c r="N42" s="259">
        <f t="shared" si="6"/>
        <v>355499252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355499252</v>
      </c>
      <c r="X42" s="259">
        <f t="shared" si="6"/>
        <v>178988684</v>
      </c>
      <c r="Y42" s="259">
        <f t="shared" si="6"/>
        <v>176510568</v>
      </c>
      <c r="Z42" s="260">
        <f>+IF(X42&lt;&gt;0,+(Y42/X42)*100,0)</f>
        <v>98.61549012785635</v>
      </c>
      <c r="AA42" s="261">
        <f>+AA25-AA40</f>
        <v>357977367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255723080</v>
      </c>
      <c r="D45" s="155"/>
      <c r="E45" s="59">
        <v>357977367</v>
      </c>
      <c r="F45" s="60">
        <v>357977367</v>
      </c>
      <c r="G45" s="60">
        <v>264205740</v>
      </c>
      <c r="H45" s="60">
        <v>264205740</v>
      </c>
      <c r="I45" s="60">
        <v>264205740</v>
      </c>
      <c r="J45" s="60">
        <v>264205740</v>
      </c>
      <c r="K45" s="60">
        <v>264205740</v>
      </c>
      <c r="L45" s="60">
        <v>38773173</v>
      </c>
      <c r="M45" s="60">
        <v>355499252</v>
      </c>
      <c r="N45" s="60">
        <v>355499252</v>
      </c>
      <c r="O45" s="60"/>
      <c r="P45" s="60"/>
      <c r="Q45" s="60"/>
      <c r="R45" s="60"/>
      <c r="S45" s="60"/>
      <c r="T45" s="60"/>
      <c r="U45" s="60"/>
      <c r="V45" s="60"/>
      <c r="W45" s="60">
        <v>355499252</v>
      </c>
      <c r="X45" s="60">
        <v>178988684</v>
      </c>
      <c r="Y45" s="60">
        <v>176510568</v>
      </c>
      <c r="Z45" s="139">
        <v>98.62</v>
      </c>
      <c r="AA45" s="62">
        <v>357977367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>
        <v>241888404</v>
      </c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255723080</v>
      </c>
      <c r="D48" s="217">
        <f>SUM(D45:D47)</f>
        <v>0</v>
      </c>
      <c r="E48" s="264">
        <f t="shared" si="7"/>
        <v>357977367</v>
      </c>
      <c r="F48" s="219">
        <f t="shared" si="7"/>
        <v>357977367</v>
      </c>
      <c r="G48" s="219">
        <f t="shared" si="7"/>
        <v>264205740</v>
      </c>
      <c r="H48" s="219">
        <f t="shared" si="7"/>
        <v>264205740</v>
      </c>
      <c r="I48" s="219">
        <f t="shared" si="7"/>
        <v>264205740</v>
      </c>
      <c r="J48" s="219">
        <f t="shared" si="7"/>
        <v>264205740</v>
      </c>
      <c r="K48" s="219">
        <f t="shared" si="7"/>
        <v>264205740</v>
      </c>
      <c r="L48" s="219">
        <f t="shared" si="7"/>
        <v>280661577</v>
      </c>
      <c r="M48" s="219">
        <f t="shared" si="7"/>
        <v>355499252</v>
      </c>
      <c r="N48" s="219">
        <f t="shared" si="7"/>
        <v>355499252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355499252</v>
      </c>
      <c r="X48" s="219">
        <f t="shared" si="7"/>
        <v>178988684</v>
      </c>
      <c r="Y48" s="219">
        <f t="shared" si="7"/>
        <v>176510568</v>
      </c>
      <c r="Z48" s="265">
        <f>+IF(X48&lt;&gt;0,+(Y48/X48)*100,0)</f>
        <v>98.61549012785635</v>
      </c>
      <c r="AA48" s="232">
        <f>SUM(AA45:AA47)</f>
        <v>357977367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13522331</v>
      </c>
      <c r="D6" s="155"/>
      <c r="E6" s="59">
        <v>12296200</v>
      </c>
      <c r="F6" s="60">
        <v>12296200</v>
      </c>
      <c r="G6" s="60">
        <v>571249</v>
      </c>
      <c r="H6" s="60">
        <v>5637768</v>
      </c>
      <c r="I6" s="60">
        <v>2518870</v>
      </c>
      <c r="J6" s="60">
        <v>8727887</v>
      </c>
      <c r="K6" s="60">
        <v>304008</v>
      </c>
      <c r="L6" s="60">
        <v>677587</v>
      </c>
      <c r="M6" s="60">
        <v>686619</v>
      </c>
      <c r="N6" s="60">
        <v>1668214</v>
      </c>
      <c r="O6" s="60"/>
      <c r="P6" s="60"/>
      <c r="Q6" s="60"/>
      <c r="R6" s="60"/>
      <c r="S6" s="60"/>
      <c r="T6" s="60"/>
      <c r="U6" s="60"/>
      <c r="V6" s="60"/>
      <c r="W6" s="60">
        <v>10396101</v>
      </c>
      <c r="X6" s="60">
        <v>6148002</v>
      </c>
      <c r="Y6" s="60">
        <v>4248099</v>
      </c>
      <c r="Z6" s="140">
        <v>69.1</v>
      </c>
      <c r="AA6" s="62">
        <v>12296200</v>
      </c>
    </row>
    <row r="7" spans="1:27" ht="12.75">
      <c r="A7" s="249" t="s">
        <v>32</v>
      </c>
      <c r="B7" s="182"/>
      <c r="C7" s="155"/>
      <c r="D7" s="155"/>
      <c r="E7" s="59">
        <v>1584100</v>
      </c>
      <c r="F7" s="60">
        <v>1584100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792000</v>
      </c>
      <c r="Y7" s="60">
        <v>-792000</v>
      </c>
      <c r="Z7" s="140">
        <v>-100</v>
      </c>
      <c r="AA7" s="62">
        <v>1584100</v>
      </c>
    </row>
    <row r="8" spans="1:27" ht="12.75">
      <c r="A8" s="249" t="s">
        <v>178</v>
      </c>
      <c r="B8" s="182"/>
      <c r="C8" s="155">
        <v>7849118</v>
      </c>
      <c r="D8" s="155"/>
      <c r="E8" s="59">
        <v>1609700</v>
      </c>
      <c r="F8" s="60">
        <v>1609700</v>
      </c>
      <c r="G8" s="60">
        <v>304755</v>
      </c>
      <c r="H8" s="60">
        <v>407191</v>
      </c>
      <c r="I8" s="60">
        <v>4928177</v>
      </c>
      <c r="J8" s="60">
        <v>5640123</v>
      </c>
      <c r="K8" s="60">
        <v>825014</v>
      </c>
      <c r="L8" s="60">
        <v>1154050</v>
      </c>
      <c r="M8" s="60">
        <v>1316637</v>
      </c>
      <c r="N8" s="60">
        <v>3295701</v>
      </c>
      <c r="O8" s="60"/>
      <c r="P8" s="60"/>
      <c r="Q8" s="60"/>
      <c r="R8" s="60"/>
      <c r="S8" s="60"/>
      <c r="T8" s="60"/>
      <c r="U8" s="60"/>
      <c r="V8" s="60"/>
      <c r="W8" s="60">
        <v>8935824</v>
      </c>
      <c r="X8" s="60">
        <v>804852</v>
      </c>
      <c r="Y8" s="60">
        <v>8130972</v>
      </c>
      <c r="Z8" s="140">
        <v>1010.24</v>
      </c>
      <c r="AA8" s="62">
        <v>1609700</v>
      </c>
    </row>
    <row r="9" spans="1:27" ht="12.75">
      <c r="A9" s="249" t="s">
        <v>179</v>
      </c>
      <c r="B9" s="182"/>
      <c r="C9" s="155">
        <v>114659000</v>
      </c>
      <c r="D9" s="155"/>
      <c r="E9" s="59">
        <v>103368000</v>
      </c>
      <c r="F9" s="60">
        <v>103368000</v>
      </c>
      <c r="G9" s="60">
        <v>39290000</v>
      </c>
      <c r="H9" s="60">
        <v>4328000</v>
      </c>
      <c r="I9" s="60">
        <v>991718</v>
      </c>
      <c r="J9" s="60">
        <v>44609718</v>
      </c>
      <c r="K9" s="60"/>
      <c r="L9" s="60">
        <v>8113703</v>
      </c>
      <c r="M9" s="60">
        <v>41603722</v>
      </c>
      <c r="N9" s="60">
        <v>49717425</v>
      </c>
      <c r="O9" s="60"/>
      <c r="P9" s="60"/>
      <c r="Q9" s="60"/>
      <c r="R9" s="60"/>
      <c r="S9" s="60"/>
      <c r="T9" s="60"/>
      <c r="U9" s="60"/>
      <c r="V9" s="60"/>
      <c r="W9" s="60">
        <v>94327143</v>
      </c>
      <c r="X9" s="60">
        <v>68912000</v>
      </c>
      <c r="Y9" s="60">
        <v>25415143</v>
      </c>
      <c r="Z9" s="140">
        <v>36.88</v>
      </c>
      <c r="AA9" s="62">
        <v>103368000</v>
      </c>
    </row>
    <row r="10" spans="1:27" ht="12.75">
      <c r="A10" s="249" t="s">
        <v>180</v>
      </c>
      <c r="B10" s="182"/>
      <c r="C10" s="155">
        <v>21664000</v>
      </c>
      <c r="D10" s="155"/>
      <c r="E10" s="59">
        <v>21000000</v>
      </c>
      <c r="F10" s="60">
        <v>21000000</v>
      </c>
      <c r="G10" s="60">
        <v>12000000</v>
      </c>
      <c r="H10" s="60"/>
      <c r="I10" s="60"/>
      <c r="J10" s="60">
        <v>12000000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12000000</v>
      </c>
      <c r="X10" s="60">
        <v>14000000</v>
      </c>
      <c r="Y10" s="60">
        <v>-2000000</v>
      </c>
      <c r="Z10" s="140">
        <v>-14.29</v>
      </c>
      <c r="AA10" s="62">
        <v>21000000</v>
      </c>
    </row>
    <row r="11" spans="1:27" ht="12.75">
      <c r="A11" s="249" t="s">
        <v>181</v>
      </c>
      <c r="B11" s="182"/>
      <c r="C11" s="155">
        <v>1155682</v>
      </c>
      <c r="D11" s="155"/>
      <c r="E11" s="59">
        <v>676000</v>
      </c>
      <c r="F11" s="60">
        <v>676000</v>
      </c>
      <c r="G11" s="60">
        <v>162408</v>
      </c>
      <c r="H11" s="60">
        <v>186930</v>
      </c>
      <c r="I11" s="60">
        <v>139896</v>
      </c>
      <c r="J11" s="60">
        <v>489234</v>
      </c>
      <c r="K11" s="60">
        <v>120203</v>
      </c>
      <c r="L11" s="60">
        <v>68471</v>
      </c>
      <c r="M11" s="60">
        <v>78666</v>
      </c>
      <c r="N11" s="60">
        <v>267340</v>
      </c>
      <c r="O11" s="60"/>
      <c r="P11" s="60"/>
      <c r="Q11" s="60"/>
      <c r="R11" s="60"/>
      <c r="S11" s="60"/>
      <c r="T11" s="60"/>
      <c r="U11" s="60"/>
      <c r="V11" s="60"/>
      <c r="W11" s="60">
        <v>756574</v>
      </c>
      <c r="X11" s="60">
        <v>337998</v>
      </c>
      <c r="Y11" s="60">
        <v>418576</v>
      </c>
      <c r="Z11" s="140">
        <v>123.84</v>
      </c>
      <c r="AA11" s="62">
        <v>676000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-116673953</v>
      </c>
      <c r="D14" s="155"/>
      <c r="E14" s="59">
        <v>-115459241</v>
      </c>
      <c r="F14" s="60">
        <v>-115459241</v>
      </c>
      <c r="G14" s="60">
        <v>-16718155</v>
      </c>
      <c r="H14" s="60">
        <v>-12144838</v>
      </c>
      <c r="I14" s="60">
        <v>-14271617</v>
      </c>
      <c r="J14" s="60">
        <v>-43134610</v>
      </c>
      <c r="K14" s="60">
        <v>-10894285</v>
      </c>
      <c r="L14" s="60">
        <v>-6981899</v>
      </c>
      <c r="M14" s="60">
        <v>-29639797</v>
      </c>
      <c r="N14" s="60">
        <v>-47515981</v>
      </c>
      <c r="O14" s="60"/>
      <c r="P14" s="60"/>
      <c r="Q14" s="60"/>
      <c r="R14" s="60"/>
      <c r="S14" s="60"/>
      <c r="T14" s="60"/>
      <c r="U14" s="60"/>
      <c r="V14" s="60"/>
      <c r="W14" s="60">
        <v>-90650591</v>
      </c>
      <c r="X14" s="60">
        <v>-57729504</v>
      </c>
      <c r="Y14" s="60">
        <v>-32921087</v>
      </c>
      <c r="Z14" s="140">
        <v>57.03</v>
      </c>
      <c r="AA14" s="62">
        <v>-115459241</v>
      </c>
    </row>
    <row r="15" spans="1:27" ht="12.75">
      <c r="A15" s="249" t="s">
        <v>40</v>
      </c>
      <c r="B15" s="182"/>
      <c r="C15" s="155">
        <v>-108279</v>
      </c>
      <c r="D15" s="155"/>
      <c r="E15" s="59">
        <v>-220000</v>
      </c>
      <c r="F15" s="60">
        <v>-220000</v>
      </c>
      <c r="G15" s="60">
        <v>-3818</v>
      </c>
      <c r="H15" s="60">
        <v>-96121</v>
      </c>
      <c r="I15" s="60"/>
      <c r="J15" s="60">
        <v>-99939</v>
      </c>
      <c r="K15" s="60"/>
      <c r="L15" s="60">
        <v>-19494</v>
      </c>
      <c r="M15" s="60">
        <v>-233760</v>
      </c>
      <c r="N15" s="60">
        <v>-253254</v>
      </c>
      <c r="O15" s="60"/>
      <c r="P15" s="60"/>
      <c r="Q15" s="60"/>
      <c r="R15" s="60"/>
      <c r="S15" s="60"/>
      <c r="T15" s="60"/>
      <c r="U15" s="60"/>
      <c r="V15" s="60"/>
      <c r="W15" s="60">
        <v>-353193</v>
      </c>
      <c r="X15" s="60">
        <v>-109998</v>
      </c>
      <c r="Y15" s="60">
        <v>-243195</v>
      </c>
      <c r="Z15" s="140">
        <v>221.09</v>
      </c>
      <c r="AA15" s="62">
        <v>-220000</v>
      </c>
    </row>
    <row r="16" spans="1:27" ht="12.75">
      <c r="A16" s="249" t="s">
        <v>42</v>
      </c>
      <c r="B16" s="182"/>
      <c r="C16" s="155">
        <v>-14458483</v>
      </c>
      <c r="D16" s="155"/>
      <c r="E16" s="59">
        <v>-800000</v>
      </c>
      <c r="F16" s="60">
        <v>-800000</v>
      </c>
      <c r="G16" s="60"/>
      <c r="H16" s="60"/>
      <c r="I16" s="60"/>
      <c r="J16" s="60"/>
      <c r="K16" s="60"/>
      <c r="L16" s="60"/>
      <c r="M16" s="60">
        <v>-2330895</v>
      </c>
      <c r="N16" s="60">
        <v>-2330895</v>
      </c>
      <c r="O16" s="60"/>
      <c r="P16" s="60"/>
      <c r="Q16" s="60"/>
      <c r="R16" s="60"/>
      <c r="S16" s="60"/>
      <c r="T16" s="60"/>
      <c r="U16" s="60"/>
      <c r="V16" s="60"/>
      <c r="W16" s="60">
        <v>-2330895</v>
      </c>
      <c r="X16" s="60">
        <v>-400002</v>
      </c>
      <c r="Y16" s="60">
        <v>-1930893</v>
      </c>
      <c r="Z16" s="140">
        <v>482.72</v>
      </c>
      <c r="AA16" s="62">
        <v>-800000</v>
      </c>
    </row>
    <row r="17" spans="1:27" ht="12.75">
      <c r="A17" s="250" t="s">
        <v>185</v>
      </c>
      <c r="B17" s="251"/>
      <c r="C17" s="168">
        <f aca="true" t="shared" si="0" ref="C17:Y17">SUM(C6:C16)</f>
        <v>27609416</v>
      </c>
      <c r="D17" s="168">
        <f t="shared" si="0"/>
        <v>0</v>
      </c>
      <c r="E17" s="72">
        <f t="shared" si="0"/>
        <v>24054759</v>
      </c>
      <c r="F17" s="73">
        <f t="shared" si="0"/>
        <v>24054759</v>
      </c>
      <c r="G17" s="73">
        <f t="shared" si="0"/>
        <v>35606439</v>
      </c>
      <c r="H17" s="73">
        <f t="shared" si="0"/>
        <v>-1681070</v>
      </c>
      <c r="I17" s="73">
        <f t="shared" si="0"/>
        <v>-5692956</v>
      </c>
      <c r="J17" s="73">
        <f t="shared" si="0"/>
        <v>28232413</v>
      </c>
      <c r="K17" s="73">
        <f t="shared" si="0"/>
        <v>-9645060</v>
      </c>
      <c r="L17" s="73">
        <f t="shared" si="0"/>
        <v>3012418</v>
      </c>
      <c r="M17" s="73">
        <f t="shared" si="0"/>
        <v>11481192</v>
      </c>
      <c r="N17" s="73">
        <f t="shared" si="0"/>
        <v>4848550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33080963</v>
      </c>
      <c r="X17" s="73">
        <f t="shared" si="0"/>
        <v>32755348</v>
      </c>
      <c r="Y17" s="73">
        <f t="shared" si="0"/>
        <v>325615</v>
      </c>
      <c r="Z17" s="170">
        <f>+IF(X17&lt;&gt;0,+(Y17/X17)*100,0)</f>
        <v>0.9940819435043096</v>
      </c>
      <c r="AA17" s="74">
        <f>SUM(AA6:AA16)</f>
        <v>24054759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>
        <v>3300000</v>
      </c>
      <c r="F21" s="60">
        <v>3300000</v>
      </c>
      <c r="G21" s="159">
        <v>95245</v>
      </c>
      <c r="H21" s="159">
        <v>285000</v>
      </c>
      <c r="I21" s="159"/>
      <c r="J21" s="60">
        <v>380245</v>
      </c>
      <c r="K21" s="159">
        <v>53000</v>
      </c>
      <c r="L21" s="159">
        <v>174000</v>
      </c>
      <c r="M21" s="60">
        <v>50000</v>
      </c>
      <c r="N21" s="159">
        <v>277000</v>
      </c>
      <c r="O21" s="159"/>
      <c r="P21" s="159"/>
      <c r="Q21" s="60"/>
      <c r="R21" s="159"/>
      <c r="S21" s="159"/>
      <c r="T21" s="60"/>
      <c r="U21" s="159"/>
      <c r="V21" s="159"/>
      <c r="W21" s="159">
        <v>657245</v>
      </c>
      <c r="X21" s="60">
        <v>1650000</v>
      </c>
      <c r="Y21" s="159">
        <v>-992755</v>
      </c>
      <c r="Z21" s="141">
        <v>-60.17</v>
      </c>
      <c r="AA21" s="225">
        <v>3300000</v>
      </c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-26459855</v>
      </c>
      <c r="D26" s="155"/>
      <c r="E26" s="59">
        <v>-23400000</v>
      </c>
      <c r="F26" s="60">
        <v>-23400000</v>
      </c>
      <c r="G26" s="60">
        <v>-2114183</v>
      </c>
      <c r="H26" s="60">
        <v>-1417668</v>
      </c>
      <c r="I26" s="60">
        <v>-467736</v>
      </c>
      <c r="J26" s="60">
        <v>-3999587</v>
      </c>
      <c r="K26" s="60">
        <v>-274424</v>
      </c>
      <c r="L26" s="60">
        <v>-6019041</v>
      </c>
      <c r="M26" s="60">
        <v>-1517521</v>
      </c>
      <c r="N26" s="60">
        <v>-7810986</v>
      </c>
      <c r="O26" s="60"/>
      <c r="P26" s="60"/>
      <c r="Q26" s="60"/>
      <c r="R26" s="60"/>
      <c r="S26" s="60"/>
      <c r="T26" s="60"/>
      <c r="U26" s="60"/>
      <c r="V26" s="60"/>
      <c r="W26" s="60">
        <v>-11810573</v>
      </c>
      <c r="X26" s="60">
        <v>-10330500</v>
      </c>
      <c r="Y26" s="60">
        <v>-1480073</v>
      </c>
      <c r="Z26" s="140">
        <v>14.33</v>
      </c>
      <c r="AA26" s="62">
        <v>-23400000</v>
      </c>
    </row>
    <row r="27" spans="1:27" ht="12.75">
      <c r="A27" s="250" t="s">
        <v>192</v>
      </c>
      <c r="B27" s="251"/>
      <c r="C27" s="168">
        <f aca="true" t="shared" si="1" ref="C27:Y27">SUM(C21:C26)</f>
        <v>-26459855</v>
      </c>
      <c r="D27" s="168">
        <f>SUM(D21:D26)</f>
        <v>0</v>
      </c>
      <c r="E27" s="72">
        <f t="shared" si="1"/>
        <v>-20100000</v>
      </c>
      <c r="F27" s="73">
        <f t="shared" si="1"/>
        <v>-20100000</v>
      </c>
      <c r="G27" s="73">
        <f t="shared" si="1"/>
        <v>-2018938</v>
      </c>
      <c r="H27" s="73">
        <f t="shared" si="1"/>
        <v>-1132668</v>
      </c>
      <c r="I27" s="73">
        <f t="shared" si="1"/>
        <v>-467736</v>
      </c>
      <c r="J27" s="73">
        <f t="shared" si="1"/>
        <v>-3619342</v>
      </c>
      <c r="K27" s="73">
        <f t="shared" si="1"/>
        <v>-221424</v>
      </c>
      <c r="L27" s="73">
        <f t="shared" si="1"/>
        <v>-5845041</v>
      </c>
      <c r="M27" s="73">
        <f t="shared" si="1"/>
        <v>-1467521</v>
      </c>
      <c r="N27" s="73">
        <f t="shared" si="1"/>
        <v>-7533986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-11153328</v>
      </c>
      <c r="X27" s="73">
        <f t="shared" si="1"/>
        <v>-8680500</v>
      </c>
      <c r="Y27" s="73">
        <f t="shared" si="1"/>
        <v>-2472828</v>
      </c>
      <c r="Z27" s="170">
        <f>+IF(X27&lt;&gt;0,+(Y27/X27)*100,0)</f>
        <v>28.48716087782962</v>
      </c>
      <c r="AA27" s="74">
        <f>SUM(AA21:AA26)</f>
        <v>-20100000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-4053</v>
      </c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-4053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1145508</v>
      </c>
      <c r="D38" s="153">
        <f>+D17+D27+D36</f>
        <v>0</v>
      </c>
      <c r="E38" s="99">
        <f t="shared" si="3"/>
        <v>3954759</v>
      </c>
      <c r="F38" s="100">
        <f t="shared" si="3"/>
        <v>3954759</v>
      </c>
      <c r="G38" s="100">
        <f t="shared" si="3"/>
        <v>33587501</v>
      </c>
      <c r="H38" s="100">
        <f t="shared" si="3"/>
        <v>-2813738</v>
      </c>
      <c r="I38" s="100">
        <f t="shared" si="3"/>
        <v>-6160692</v>
      </c>
      <c r="J38" s="100">
        <f t="shared" si="3"/>
        <v>24613071</v>
      </c>
      <c r="K38" s="100">
        <f t="shared" si="3"/>
        <v>-9866484</v>
      </c>
      <c r="L38" s="100">
        <f t="shared" si="3"/>
        <v>-2832623</v>
      </c>
      <c r="M38" s="100">
        <f t="shared" si="3"/>
        <v>10013671</v>
      </c>
      <c r="N38" s="100">
        <f t="shared" si="3"/>
        <v>-2685436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21927635</v>
      </c>
      <c r="X38" s="100">
        <f t="shared" si="3"/>
        <v>24074848</v>
      </c>
      <c r="Y38" s="100">
        <f t="shared" si="3"/>
        <v>-2147213</v>
      </c>
      <c r="Z38" s="137">
        <f>+IF(X38&lt;&gt;0,+(Y38/X38)*100,0)</f>
        <v>-8.918905739301033</v>
      </c>
      <c r="AA38" s="102">
        <f>+AA17+AA27+AA36</f>
        <v>3954759</v>
      </c>
    </row>
    <row r="39" spans="1:27" ht="12.75">
      <c r="A39" s="249" t="s">
        <v>200</v>
      </c>
      <c r="B39" s="182"/>
      <c r="C39" s="153">
        <v>1902772</v>
      </c>
      <c r="D39" s="153"/>
      <c r="E39" s="99">
        <v>3267158</v>
      </c>
      <c r="F39" s="100">
        <v>3267158</v>
      </c>
      <c r="G39" s="100">
        <v>3499518</v>
      </c>
      <c r="H39" s="100">
        <v>37087019</v>
      </c>
      <c r="I39" s="100">
        <v>34273281</v>
      </c>
      <c r="J39" s="100">
        <v>3499518</v>
      </c>
      <c r="K39" s="100">
        <v>28112589</v>
      </c>
      <c r="L39" s="100">
        <v>18246105</v>
      </c>
      <c r="M39" s="100">
        <v>15413482</v>
      </c>
      <c r="N39" s="100">
        <v>28112589</v>
      </c>
      <c r="O39" s="100"/>
      <c r="P39" s="100"/>
      <c r="Q39" s="100"/>
      <c r="R39" s="100"/>
      <c r="S39" s="100"/>
      <c r="T39" s="100"/>
      <c r="U39" s="100"/>
      <c r="V39" s="100"/>
      <c r="W39" s="100">
        <v>3499518</v>
      </c>
      <c r="X39" s="100">
        <v>3267158</v>
      </c>
      <c r="Y39" s="100">
        <v>232360</v>
      </c>
      <c r="Z39" s="137">
        <v>7.11</v>
      </c>
      <c r="AA39" s="102">
        <v>3267158</v>
      </c>
    </row>
    <row r="40" spans="1:27" ht="12.75">
      <c r="A40" s="269" t="s">
        <v>201</v>
      </c>
      <c r="B40" s="256"/>
      <c r="C40" s="257">
        <v>3048280</v>
      </c>
      <c r="D40" s="257"/>
      <c r="E40" s="258">
        <v>7221917</v>
      </c>
      <c r="F40" s="259">
        <v>7221917</v>
      </c>
      <c r="G40" s="259">
        <v>37087019</v>
      </c>
      <c r="H40" s="259">
        <v>34273281</v>
      </c>
      <c r="I40" s="259">
        <v>28112589</v>
      </c>
      <c r="J40" s="259">
        <v>28112589</v>
      </c>
      <c r="K40" s="259">
        <v>18246105</v>
      </c>
      <c r="L40" s="259">
        <v>15413482</v>
      </c>
      <c r="M40" s="259">
        <v>25427153</v>
      </c>
      <c r="N40" s="259">
        <v>25427153</v>
      </c>
      <c r="O40" s="259"/>
      <c r="P40" s="259"/>
      <c r="Q40" s="259"/>
      <c r="R40" s="259"/>
      <c r="S40" s="259"/>
      <c r="T40" s="259"/>
      <c r="U40" s="259"/>
      <c r="V40" s="259"/>
      <c r="W40" s="259">
        <v>25427153</v>
      </c>
      <c r="X40" s="259">
        <v>27342006</v>
      </c>
      <c r="Y40" s="259">
        <v>-1914853</v>
      </c>
      <c r="Z40" s="260">
        <v>-7</v>
      </c>
      <c r="AA40" s="261">
        <v>7221917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21664000</v>
      </c>
      <c r="D5" s="200">
        <f t="shared" si="0"/>
        <v>0</v>
      </c>
      <c r="E5" s="106">
        <f t="shared" si="0"/>
        <v>23400000</v>
      </c>
      <c r="F5" s="106">
        <f t="shared" si="0"/>
        <v>23400000</v>
      </c>
      <c r="G5" s="106">
        <f t="shared" si="0"/>
        <v>1551035</v>
      </c>
      <c r="H5" s="106">
        <f t="shared" si="0"/>
        <v>1417668</v>
      </c>
      <c r="I5" s="106">
        <f t="shared" si="0"/>
        <v>467736</v>
      </c>
      <c r="J5" s="106">
        <f t="shared" si="0"/>
        <v>3436439</v>
      </c>
      <c r="K5" s="106">
        <f t="shared" si="0"/>
        <v>863567</v>
      </c>
      <c r="L5" s="106">
        <f t="shared" si="0"/>
        <v>6175376</v>
      </c>
      <c r="M5" s="106">
        <f t="shared" si="0"/>
        <v>1351521</v>
      </c>
      <c r="N5" s="106">
        <f t="shared" si="0"/>
        <v>8390464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11826903</v>
      </c>
      <c r="X5" s="106">
        <f t="shared" si="0"/>
        <v>11700000</v>
      </c>
      <c r="Y5" s="106">
        <f t="shared" si="0"/>
        <v>126903</v>
      </c>
      <c r="Z5" s="201">
        <f>+IF(X5&lt;&gt;0,+(Y5/X5)*100,0)</f>
        <v>1.0846410256410257</v>
      </c>
      <c r="AA5" s="199">
        <f>SUM(AA11:AA18)</f>
        <v>23400000</v>
      </c>
    </row>
    <row r="6" spans="1:27" ht="12.75">
      <c r="A6" s="291" t="s">
        <v>206</v>
      </c>
      <c r="B6" s="142"/>
      <c r="C6" s="62">
        <v>6112591</v>
      </c>
      <c r="D6" s="156"/>
      <c r="E6" s="60">
        <v>5100000</v>
      </c>
      <c r="F6" s="60">
        <v>5100000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2550000</v>
      </c>
      <c r="Y6" s="60">
        <v>-2550000</v>
      </c>
      <c r="Z6" s="140">
        <v>-100</v>
      </c>
      <c r="AA6" s="155">
        <v>5100000</v>
      </c>
    </row>
    <row r="7" spans="1:27" ht="12.75">
      <c r="A7" s="291" t="s">
        <v>207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208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209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210</v>
      </c>
      <c r="B10" s="142"/>
      <c r="C10" s="62"/>
      <c r="D10" s="156"/>
      <c r="E10" s="60"/>
      <c r="F10" s="60"/>
      <c r="G10" s="60">
        <v>1551035</v>
      </c>
      <c r="H10" s="60">
        <v>1417668</v>
      </c>
      <c r="I10" s="60">
        <v>467736</v>
      </c>
      <c r="J10" s="60">
        <v>3436439</v>
      </c>
      <c r="K10" s="60">
        <v>274424</v>
      </c>
      <c r="L10" s="60">
        <v>6019041</v>
      </c>
      <c r="M10" s="60"/>
      <c r="N10" s="60">
        <v>6293465</v>
      </c>
      <c r="O10" s="60"/>
      <c r="P10" s="60"/>
      <c r="Q10" s="60"/>
      <c r="R10" s="60"/>
      <c r="S10" s="60"/>
      <c r="T10" s="60"/>
      <c r="U10" s="60"/>
      <c r="V10" s="60"/>
      <c r="W10" s="60">
        <v>9729904</v>
      </c>
      <c r="X10" s="60"/>
      <c r="Y10" s="60">
        <v>9729904</v>
      </c>
      <c r="Z10" s="140"/>
      <c r="AA10" s="155"/>
    </row>
    <row r="11" spans="1:27" ht="12.75">
      <c r="A11" s="292" t="s">
        <v>211</v>
      </c>
      <c r="B11" s="142"/>
      <c r="C11" s="293">
        <f aca="true" t="shared" si="1" ref="C11:Y11">SUM(C6:C10)</f>
        <v>6112591</v>
      </c>
      <c r="D11" s="294">
        <f t="shared" si="1"/>
        <v>0</v>
      </c>
      <c r="E11" s="295">
        <f t="shared" si="1"/>
        <v>5100000</v>
      </c>
      <c r="F11" s="295">
        <f t="shared" si="1"/>
        <v>5100000</v>
      </c>
      <c r="G11" s="295">
        <f t="shared" si="1"/>
        <v>1551035</v>
      </c>
      <c r="H11" s="295">
        <f t="shared" si="1"/>
        <v>1417668</v>
      </c>
      <c r="I11" s="295">
        <f t="shared" si="1"/>
        <v>467736</v>
      </c>
      <c r="J11" s="295">
        <f t="shared" si="1"/>
        <v>3436439</v>
      </c>
      <c r="K11" s="295">
        <f t="shared" si="1"/>
        <v>274424</v>
      </c>
      <c r="L11" s="295">
        <f t="shared" si="1"/>
        <v>6019041</v>
      </c>
      <c r="M11" s="295">
        <f t="shared" si="1"/>
        <v>0</v>
      </c>
      <c r="N11" s="295">
        <f t="shared" si="1"/>
        <v>6293465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9729904</v>
      </c>
      <c r="X11" s="295">
        <f t="shared" si="1"/>
        <v>2550000</v>
      </c>
      <c r="Y11" s="295">
        <f t="shared" si="1"/>
        <v>7179904</v>
      </c>
      <c r="Z11" s="296">
        <f>+IF(X11&lt;&gt;0,+(Y11/X11)*100,0)</f>
        <v>281.564862745098</v>
      </c>
      <c r="AA11" s="297">
        <f>SUM(AA6:AA10)</f>
        <v>5100000</v>
      </c>
    </row>
    <row r="12" spans="1:27" ht="12.75">
      <c r="A12" s="298" t="s">
        <v>212</v>
      </c>
      <c r="B12" s="136"/>
      <c r="C12" s="62">
        <v>10146634</v>
      </c>
      <c r="D12" s="156"/>
      <c r="E12" s="60">
        <v>15150000</v>
      </c>
      <c r="F12" s="60">
        <v>15150000</v>
      </c>
      <c r="G12" s="60"/>
      <c r="H12" s="60"/>
      <c r="I12" s="60"/>
      <c r="J12" s="60"/>
      <c r="K12" s="60"/>
      <c r="L12" s="60"/>
      <c r="M12" s="60">
        <v>1322021</v>
      </c>
      <c r="N12" s="60">
        <v>1322021</v>
      </c>
      <c r="O12" s="60"/>
      <c r="P12" s="60"/>
      <c r="Q12" s="60"/>
      <c r="R12" s="60"/>
      <c r="S12" s="60"/>
      <c r="T12" s="60"/>
      <c r="U12" s="60"/>
      <c r="V12" s="60"/>
      <c r="W12" s="60">
        <v>1322021</v>
      </c>
      <c r="X12" s="60">
        <v>7575000</v>
      </c>
      <c r="Y12" s="60">
        <v>-6252979</v>
      </c>
      <c r="Z12" s="140">
        <v>-82.55</v>
      </c>
      <c r="AA12" s="155">
        <v>15150000</v>
      </c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>
        <v>5404775</v>
      </c>
      <c r="D15" s="156"/>
      <c r="E15" s="60">
        <v>3150000</v>
      </c>
      <c r="F15" s="60">
        <v>3150000</v>
      </c>
      <c r="G15" s="60"/>
      <c r="H15" s="60"/>
      <c r="I15" s="60"/>
      <c r="J15" s="60"/>
      <c r="K15" s="60">
        <v>589143</v>
      </c>
      <c r="L15" s="60">
        <v>156335</v>
      </c>
      <c r="M15" s="60">
        <v>29500</v>
      </c>
      <c r="N15" s="60">
        <v>774978</v>
      </c>
      <c r="O15" s="60"/>
      <c r="P15" s="60"/>
      <c r="Q15" s="60"/>
      <c r="R15" s="60"/>
      <c r="S15" s="60"/>
      <c r="T15" s="60"/>
      <c r="U15" s="60"/>
      <c r="V15" s="60"/>
      <c r="W15" s="60">
        <v>774978</v>
      </c>
      <c r="X15" s="60">
        <v>1575000</v>
      </c>
      <c r="Y15" s="60">
        <v>-800022</v>
      </c>
      <c r="Z15" s="140">
        <v>-50.8</v>
      </c>
      <c r="AA15" s="155">
        <v>3150000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206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207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208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209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210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211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212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6112591</v>
      </c>
      <c r="D36" s="156">
        <f t="shared" si="4"/>
        <v>0</v>
      </c>
      <c r="E36" s="60">
        <f t="shared" si="4"/>
        <v>5100000</v>
      </c>
      <c r="F36" s="60">
        <f t="shared" si="4"/>
        <v>5100000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2550000</v>
      </c>
      <c r="Y36" s="60">
        <f t="shared" si="4"/>
        <v>-2550000</v>
      </c>
      <c r="Z36" s="140">
        <f aca="true" t="shared" si="5" ref="Z36:Z49">+IF(X36&lt;&gt;0,+(Y36/X36)*100,0)</f>
        <v>-100</v>
      </c>
      <c r="AA36" s="155">
        <f>AA6+AA21</f>
        <v>5100000</v>
      </c>
    </row>
    <row r="37" spans="1:27" ht="12.75">
      <c r="A37" s="291" t="s">
        <v>207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208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209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210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1551035</v>
      </c>
      <c r="H40" s="60">
        <f t="shared" si="4"/>
        <v>1417668</v>
      </c>
      <c r="I40" s="60">
        <f t="shared" si="4"/>
        <v>467736</v>
      </c>
      <c r="J40" s="60">
        <f t="shared" si="4"/>
        <v>3436439</v>
      </c>
      <c r="K40" s="60">
        <f t="shared" si="4"/>
        <v>274424</v>
      </c>
      <c r="L40" s="60">
        <f t="shared" si="4"/>
        <v>6019041</v>
      </c>
      <c r="M40" s="60">
        <f t="shared" si="4"/>
        <v>0</v>
      </c>
      <c r="N40" s="60">
        <f t="shared" si="4"/>
        <v>6293465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9729904</v>
      </c>
      <c r="X40" s="60">
        <f t="shared" si="4"/>
        <v>0</v>
      </c>
      <c r="Y40" s="60">
        <f t="shared" si="4"/>
        <v>9729904</v>
      </c>
      <c r="Z40" s="140">
        <f t="shared" si="5"/>
        <v>0</v>
      </c>
      <c r="AA40" s="155">
        <f>AA10+AA25</f>
        <v>0</v>
      </c>
    </row>
    <row r="41" spans="1:27" ht="12.75">
      <c r="A41" s="292" t="s">
        <v>211</v>
      </c>
      <c r="B41" s="142"/>
      <c r="C41" s="293">
        <f aca="true" t="shared" si="6" ref="C41:Y41">SUM(C36:C40)</f>
        <v>6112591</v>
      </c>
      <c r="D41" s="294">
        <f t="shared" si="6"/>
        <v>0</v>
      </c>
      <c r="E41" s="295">
        <f t="shared" si="6"/>
        <v>5100000</v>
      </c>
      <c r="F41" s="295">
        <f t="shared" si="6"/>
        <v>5100000</v>
      </c>
      <c r="G41" s="295">
        <f t="shared" si="6"/>
        <v>1551035</v>
      </c>
      <c r="H41" s="295">
        <f t="shared" si="6"/>
        <v>1417668</v>
      </c>
      <c r="I41" s="295">
        <f t="shared" si="6"/>
        <v>467736</v>
      </c>
      <c r="J41" s="295">
        <f t="shared" si="6"/>
        <v>3436439</v>
      </c>
      <c r="K41" s="295">
        <f t="shared" si="6"/>
        <v>274424</v>
      </c>
      <c r="L41" s="295">
        <f t="shared" si="6"/>
        <v>6019041</v>
      </c>
      <c r="M41" s="295">
        <f t="shared" si="6"/>
        <v>0</v>
      </c>
      <c r="N41" s="295">
        <f t="shared" si="6"/>
        <v>6293465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9729904</v>
      </c>
      <c r="X41" s="295">
        <f t="shared" si="6"/>
        <v>2550000</v>
      </c>
      <c r="Y41" s="295">
        <f t="shared" si="6"/>
        <v>7179904</v>
      </c>
      <c r="Z41" s="296">
        <f t="shared" si="5"/>
        <v>281.564862745098</v>
      </c>
      <c r="AA41" s="297">
        <f>SUM(AA36:AA40)</f>
        <v>5100000</v>
      </c>
    </row>
    <row r="42" spans="1:27" ht="12.75">
      <c r="A42" s="298" t="s">
        <v>212</v>
      </c>
      <c r="B42" s="136"/>
      <c r="C42" s="95">
        <f aca="true" t="shared" si="7" ref="C42:Y48">C12+C27</f>
        <v>10146634</v>
      </c>
      <c r="D42" s="129">
        <f t="shared" si="7"/>
        <v>0</v>
      </c>
      <c r="E42" s="54">
        <f t="shared" si="7"/>
        <v>15150000</v>
      </c>
      <c r="F42" s="54">
        <f t="shared" si="7"/>
        <v>15150000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1322021</v>
      </c>
      <c r="N42" s="54">
        <f t="shared" si="7"/>
        <v>1322021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1322021</v>
      </c>
      <c r="X42" s="54">
        <f t="shared" si="7"/>
        <v>7575000</v>
      </c>
      <c r="Y42" s="54">
        <f t="shared" si="7"/>
        <v>-6252979</v>
      </c>
      <c r="Z42" s="184">
        <f t="shared" si="5"/>
        <v>-82.54757755775579</v>
      </c>
      <c r="AA42" s="130">
        <f aca="true" t="shared" si="8" ref="AA42:AA48">AA12+AA27</f>
        <v>15150000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5404775</v>
      </c>
      <c r="D45" s="129">
        <f t="shared" si="7"/>
        <v>0</v>
      </c>
      <c r="E45" s="54">
        <f t="shared" si="7"/>
        <v>3150000</v>
      </c>
      <c r="F45" s="54">
        <f t="shared" si="7"/>
        <v>3150000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589143</v>
      </c>
      <c r="L45" s="54">
        <f t="shared" si="7"/>
        <v>156335</v>
      </c>
      <c r="M45" s="54">
        <f t="shared" si="7"/>
        <v>29500</v>
      </c>
      <c r="N45" s="54">
        <f t="shared" si="7"/>
        <v>774978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774978</v>
      </c>
      <c r="X45" s="54">
        <f t="shared" si="7"/>
        <v>1575000</v>
      </c>
      <c r="Y45" s="54">
        <f t="shared" si="7"/>
        <v>-800022</v>
      </c>
      <c r="Z45" s="184">
        <f t="shared" si="5"/>
        <v>-50.795047619047615</v>
      </c>
      <c r="AA45" s="130">
        <f t="shared" si="8"/>
        <v>3150000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221</v>
      </c>
      <c r="B49" s="149"/>
      <c r="C49" s="239">
        <f aca="true" t="shared" si="9" ref="C49:Y49">SUM(C41:C48)</f>
        <v>21664000</v>
      </c>
      <c r="D49" s="218">
        <f t="shared" si="9"/>
        <v>0</v>
      </c>
      <c r="E49" s="220">
        <f t="shared" si="9"/>
        <v>23400000</v>
      </c>
      <c r="F49" s="220">
        <f t="shared" si="9"/>
        <v>23400000</v>
      </c>
      <c r="G49" s="220">
        <f t="shared" si="9"/>
        <v>1551035</v>
      </c>
      <c r="H49" s="220">
        <f t="shared" si="9"/>
        <v>1417668</v>
      </c>
      <c r="I49" s="220">
        <f t="shared" si="9"/>
        <v>467736</v>
      </c>
      <c r="J49" s="220">
        <f t="shared" si="9"/>
        <v>3436439</v>
      </c>
      <c r="K49" s="220">
        <f t="shared" si="9"/>
        <v>863567</v>
      </c>
      <c r="L49" s="220">
        <f t="shared" si="9"/>
        <v>6175376</v>
      </c>
      <c r="M49" s="220">
        <f t="shared" si="9"/>
        <v>1351521</v>
      </c>
      <c r="N49" s="220">
        <f t="shared" si="9"/>
        <v>8390464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11826903</v>
      </c>
      <c r="X49" s="220">
        <f t="shared" si="9"/>
        <v>11700000</v>
      </c>
      <c r="Y49" s="220">
        <f t="shared" si="9"/>
        <v>126903</v>
      </c>
      <c r="Z49" s="221">
        <f t="shared" si="5"/>
        <v>1.0846410256410257</v>
      </c>
      <c r="AA49" s="222">
        <f>SUM(AA41:AA48)</f>
        <v>23400000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5572000</v>
      </c>
      <c r="F51" s="54">
        <f t="shared" si="10"/>
        <v>5572000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2786000</v>
      </c>
      <c r="Y51" s="54">
        <f t="shared" si="10"/>
        <v>-2786000</v>
      </c>
      <c r="Z51" s="184">
        <f>+IF(X51&lt;&gt;0,+(Y51/X51)*100,0)</f>
        <v>-100</v>
      </c>
      <c r="AA51" s="130">
        <f>SUM(AA57:AA61)</f>
        <v>5572000</v>
      </c>
    </row>
    <row r="52" spans="1:27" ht="12.75">
      <c r="A52" s="310" t="s">
        <v>206</v>
      </c>
      <c r="B52" s="142"/>
      <c r="C52" s="62"/>
      <c r="D52" s="156"/>
      <c r="E52" s="60">
        <v>2000000</v>
      </c>
      <c r="F52" s="60">
        <v>2000000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1000000</v>
      </c>
      <c r="Y52" s="60">
        <v>-1000000</v>
      </c>
      <c r="Z52" s="140">
        <v>-100</v>
      </c>
      <c r="AA52" s="155">
        <v>2000000</v>
      </c>
    </row>
    <row r="53" spans="1:27" ht="12.75">
      <c r="A53" s="310" t="s">
        <v>207</v>
      </c>
      <c r="B53" s="142"/>
      <c r="C53" s="62"/>
      <c r="D53" s="156"/>
      <c r="E53" s="60">
        <v>390000</v>
      </c>
      <c r="F53" s="60">
        <v>390000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195000</v>
      </c>
      <c r="Y53" s="60">
        <v>-195000</v>
      </c>
      <c r="Z53" s="140">
        <v>-100</v>
      </c>
      <c r="AA53" s="155">
        <v>390000</v>
      </c>
    </row>
    <row r="54" spans="1:27" ht="12.75">
      <c r="A54" s="310" t="s">
        <v>208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209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210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211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2390000</v>
      </c>
      <c r="F57" s="295">
        <f t="shared" si="11"/>
        <v>2390000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1195000</v>
      </c>
      <c r="Y57" s="295">
        <f t="shared" si="11"/>
        <v>-1195000</v>
      </c>
      <c r="Z57" s="296">
        <f>+IF(X57&lt;&gt;0,+(Y57/X57)*100,0)</f>
        <v>-100</v>
      </c>
      <c r="AA57" s="297">
        <f>SUM(AA52:AA56)</f>
        <v>2390000</v>
      </c>
    </row>
    <row r="58" spans="1:27" ht="12.75">
      <c r="A58" s="311" t="s">
        <v>212</v>
      </c>
      <c r="B58" s="136"/>
      <c r="C58" s="62"/>
      <c r="D58" s="156"/>
      <c r="E58" s="60">
        <v>2050000</v>
      </c>
      <c r="F58" s="60">
        <v>2050000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1025000</v>
      </c>
      <c r="Y58" s="60">
        <v>-1025000</v>
      </c>
      <c r="Z58" s="140">
        <v>-100</v>
      </c>
      <c r="AA58" s="155">
        <v>2050000</v>
      </c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/>
      <c r="D61" s="156"/>
      <c r="E61" s="60">
        <v>1132000</v>
      </c>
      <c r="F61" s="60">
        <v>1132000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566000</v>
      </c>
      <c r="Y61" s="60">
        <v>-566000</v>
      </c>
      <c r="Z61" s="140">
        <v>-100</v>
      </c>
      <c r="AA61" s="155">
        <v>1132000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>
        <v>404460</v>
      </c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225</v>
      </c>
      <c r="B66" s="316"/>
      <c r="C66" s="273"/>
      <c r="D66" s="274"/>
      <c r="E66" s="275">
        <v>5168000</v>
      </c>
      <c r="F66" s="275"/>
      <c r="G66" s="275">
        <v>226968</v>
      </c>
      <c r="H66" s="275">
        <v>728466</v>
      </c>
      <c r="I66" s="275">
        <v>55555</v>
      </c>
      <c r="J66" s="275">
        <v>1010989</v>
      </c>
      <c r="K66" s="275">
        <v>170104</v>
      </c>
      <c r="L66" s="275">
        <v>94999</v>
      </c>
      <c r="M66" s="275">
        <v>170104</v>
      </c>
      <c r="N66" s="275">
        <v>435207</v>
      </c>
      <c r="O66" s="275"/>
      <c r="P66" s="275"/>
      <c r="Q66" s="275"/>
      <c r="R66" s="275"/>
      <c r="S66" s="275"/>
      <c r="T66" s="275"/>
      <c r="U66" s="275"/>
      <c r="V66" s="275"/>
      <c r="W66" s="275">
        <v>1446196</v>
      </c>
      <c r="X66" s="275"/>
      <c r="Y66" s="275">
        <v>1446196</v>
      </c>
      <c r="Z66" s="140"/>
      <c r="AA66" s="277"/>
    </row>
    <row r="67" spans="1:27" ht="12.75">
      <c r="A67" s="311" t="s">
        <v>226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5572460</v>
      </c>
      <c r="F69" s="220">
        <f t="shared" si="12"/>
        <v>0</v>
      </c>
      <c r="G69" s="220">
        <f t="shared" si="12"/>
        <v>226968</v>
      </c>
      <c r="H69" s="220">
        <f t="shared" si="12"/>
        <v>728466</v>
      </c>
      <c r="I69" s="220">
        <f t="shared" si="12"/>
        <v>55555</v>
      </c>
      <c r="J69" s="220">
        <f t="shared" si="12"/>
        <v>1010989</v>
      </c>
      <c r="K69" s="220">
        <f t="shared" si="12"/>
        <v>170104</v>
      </c>
      <c r="L69" s="220">
        <f t="shared" si="12"/>
        <v>94999</v>
      </c>
      <c r="M69" s="220">
        <f t="shared" si="12"/>
        <v>170104</v>
      </c>
      <c r="N69" s="220">
        <f t="shared" si="12"/>
        <v>435207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1446196</v>
      </c>
      <c r="X69" s="220">
        <f t="shared" si="12"/>
        <v>0</v>
      </c>
      <c r="Y69" s="220">
        <f t="shared" si="12"/>
        <v>1446196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6112591</v>
      </c>
      <c r="D5" s="357">
        <f t="shared" si="0"/>
        <v>0</v>
      </c>
      <c r="E5" s="356">
        <f t="shared" si="0"/>
        <v>5100000</v>
      </c>
      <c r="F5" s="358">
        <f t="shared" si="0"/>
        <v>5100000</v>
      </c>
      <c r="G5" s="358">
        <f t="shared" si="0"/>
        <v>1551035</v>
      </c>
      <c r="H5" s="356">
        <f t="shared" si="0"/>
        <v>1417668</v>
      </c>
      <c r="I5" s="356">
        <f t="shared" si="0"/>
        <v>467736</v>
      </c>
      <c r="J5" s="358">
        <f t="shared" si="0"/>
        <v>3436439</v>
      </c>
      <c r="K5" s="358">
        <f t="shared" si="0"/>
        <v>274424</v>
      </c>
      <c r="L5" s="356">
        <f t="shared" si="0"/>
        <v>6019041</v>
      </c>
      <c r="M5" s="356">
        <f t="shared" si="0"/>
        <v>0</v>
      </c>
      <c r="N5" s="358">
        <f t="shared" si="0"/>
        <v>6293465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9729904</v>
      </c>
      <c r="X5" s="356">
        <f t="shared" si="0"/>
        <v>2550000</v>
      </c>
      <c r="Y5" s="358">
        <f t="shared" si="0"/>
        <v>7179904</v>
      </c>
      <c r="Z5" s="359">
        <f>+IF(X5&lt;&gt;0,+(Y5/X5)*100,0)</f>
        <v>281.564862745098</v>
      </c>
      <c r="AA5" s="360">
        <f>+AA6+AA8+AA11+AA13+AA15</f>
        <v>5100000</v>
      </c>
    </row>
    <row r="6" spans="1:27" ht="12.75">
      <c r="A6" s="361" t="s">
        <v>206</v>
      </c>
      <c r="B6" s="142"/>
      <c r="C6" s="60">
        <f>+C7</f>
        <v>6112591</v>
      </c>
      <c r="D6" s="340">
        <f aca="true" t="shared" si="1" ref="D6:AA6">+D7</f>
        <v>0</v>
      </c>
      <c r="E6" s="60">
        <f t="shared" si="1"/>
        <v>5100000</v>
      </c>
      <c r="F6" s="59">
        <f t="shared" si="1"/>
        <v>5100000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2550000</v>
      </c>
      <c r="Y6" s="59">
        <f t="shared" si="1"/>
        <v>-2550000</v>
      </c>
      <c r="Z6" s="61">
        <f>+IF(X6&lt;&gt;0,+(Y6/X6)*100,0)</f>
        <v>-100</v>
      </c>
      <c r="AA6" s="62">
        <f t="shared" si="1"/>
        <v>5100000</v>
      </c>
    </row>
    <row r="7" spans="1:27" ht="12.75">
      <c r="A7" s="291" t="s">
        <v>230</v>
      </c>
      <c r="B7" s="142"/>
      <c r="C7" s="60">
        <v>6112591</v>
      </c>
      <c r="D7" s="340"/>
      <c r="E7" s="60">
        <v>5100000</v>
      </c>
      <c r="F7" s="59">
        <v>5100000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2550000</v>
      </c>
      <c r="Y7" s="59">
        <v>-2550000</v>
      </c>
      <c r="Z7" s="61">
        <v>-100</v>
      </c>
      <c r="AA7" s="62">
        <v>5100000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1551035</v>
      </c>
      <c r="H15" s="60">
        <f t="shared" si="5"/>
        <v>1417668</v>
      </c>
      <c r="I15" s="60">
        <f t="shared" si="5"/>
        <v>467736</v>
      </c>
      <c r="J15" s="59">
        <f t="shared" si="5"/>
        <v>3436439</v>
      </c>
      <c r="K15" s="59">
        <f t="shared" si="5"/>
        <v>274424</v>
      </c>
      <c r="L15" s="60">
        <f t="shared" si="5"/>
        <v>6019041</v>
      </c>
      <c r="M15" s="60">
        <f t="shared" si="5"/>
        <v>0</v>
      </c>
      <c r="N15" s="59">
        <f t="shared" si="5"/>
        <v>6293465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9729904</v>
      </c>
      <c r="X15" s="60">
        <f t="shared" si="5"/>
        <v>0</v>
      </c>
      <c r="Y15" s="59">
        <f t="shared" si="5"/>
        <v>9729904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>
        <v>1551035</v>
      </c>
      <c r="H20" s="60">
        <v>1417668</v>
      </c>
      <c r="I20" s="60">
        <v>467736</v>
      </c>
      <c r="J20" s="59">
        <v>3436439</v>
      </c>
      <c r="K20" s="59">
        <v>274424</v>
      </c>
      <c r="L20" s="60">
        <v>6019041</v>
      </c>
      <c r="M20" s="60"/>
      <c r="N20" s="59">
        <v>6293465</v>
      </c>
      <c r="O20" s="59"/>
      <c r="P20" s="60"/>
      <c r="Q20" s="60"/>
      <c r="R20" s="59"/>
      <c r="S20" s="59"/>
      <c r="T20" s="60"/>
      <c r="U20" s="60"/>
      <c r="V20" s="59"/>
      <c r="W20" s="59">
        <v>9729904</v>
      </c>
      <c r="X20" s="60"/>
      <c r="Y20" s="59">
        <v>9729904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10146634</v>
      </c>
      <c r="D22" s="344">
        <f t="shared" si="6"/>
        <v>0</v>
      </c>
      <c r="E22" s="343">
        <f t="shared" si="6"/>
        <v>15150000</v>
      </c>
      <c r="F22" s="345">
        <f t="shared" si="6"/>
        <v>15150000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1322021</v>
      </c>
      <c r="N22" s="345">
        <f t="shared" si="6"/>
        <v>1322021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1322021</v>
      </c>
      <c r="X22" s="343">
        <f t="shared" si="6"/>
        <v>7575000</v>
      </c>
      <c r="Y22" s="345">
        <f t="shared" si="6"/>
        <v>-6252979</v>
      </c>
      <c r="Z22" s="336">
        <f>+IF(X22&lt;&gt;0,+(Y22/X22)*100,0)</f>
        <v>-82.54757755775579</v>
      </c>
      <c r="AA22" s="350">
        <f>SUM(AA23:AA32)</f>
        <v>15150000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>
        <v>6236000</v>
      </c>
      <c r="F24" s="59">
        <v>6236000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3118000</v>
      </c>
      <c r="Y24" s="59">
        <v>-3118000</v>
      </c>
      <c r="Z24" s="61">
        <v>-100</v>
      </c>
      <c r="AA24" s="62">
        <v>6236000</v>
      </c>
    </row>
    <row r="25" spans="1:27" ht="12.75">
      <c r="A25" s="361" t="s">
        <v>240</v>
      </c>
      <c r="B25" s="142"/>
      <c r="C25" s="60">
        <v>10146634</v>
      </c>
      <c r="D25" s="340"/>
      <c r="E25" s="60">
        <v>7614000</v>
      </c>
      <c r="F25" s="59">
        <v>7614000</v>
      </c>
      <c r="G25" s="59"/>
      <c r="H25" s="60"/>
      <c r="I25" s="60"/>
      <c r="J25" s="59"/>
      <c r="K25" s="59"/>
      <c r="L25" s="60"/>
      <c r="M25" s="60">
        <v>1322021</v>
      </c>
      <c r="N25" s="59">
        <v>1322021</v>
      </c>
      <c r="O25" s="59"/>
      <c r="P25" s="60"/>
      <c r="Q25" s="60"/>
      <c r="R25" s="59"/>
      <c r="S25" s="59"/>
      <c r="T25" s="60"/>
      <c r="U25" s="60"/>
      <c r="V25" s="59"/>
      <c r="W25" s="59">
        <v>1322021</v>
      </c>
      <c r="X25" s="60">
        <v>3807000</v>
      </c>
      <c r="Y25" s="59">
        <v>-2484979</v>
      </c>
      <c r="Z25" s="61">
        <v>-65.27</v>
      </c>
      <c r="AA25" s="62">
        <v>7614000</v>
      </c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1300000</v>
      </c>
      <c r="F32" s="59">
        <v>1300000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650000</v>
      </c>
      <c r="Y32" s="59">
        <v>-650000</v>
      </c>
      <c r="Z32" s="61">
        <v>-100</v>
      </c>
      <c r="AA32" s="62">
        <v>1300000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5404775</v>
      </c>
      <c r="D40" s="344">
        <f t="shared" si="9"/>
        <v>0</v>
      </c>
      <c r="E40" s="343">
        <f t="shared" si="9"/>
        <v>3150000</v>
      </c>
      <c r="F40" s="345">
        <f t="shared" si="9"/>
        <v>3150000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589143</v>
      </c>
      <c r="L40" s="343">
        <f t="shared" si="9"/>
        <v>156335</v>
      </c>
      <c r="M40" s="343">
        <f t="shared" si="9"/>
        <v>29500</v>
      </c>
      <c r="N40" s="345">
        <f t="shared" si="9"/>
        <v>774978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774978</v>
      </c>
      <c r="X40" s="343">
        <f t="shared" si="9"/>
        <v>1575000</v>
      </c>
      <c r="Y40" s="345">
        <f t="shared" si="9"/>
        <v>-800022</v>
      </c>
      <c r="Z40" s="336">
        <f>+IF(X40&lt;&gt;0,+(Y40/X40)*100,0)</f>
        <v>-50.795047619047615</v>
      </c>
      <c r="AA40" s="350">
        <f>SUM(AA41:AA49)</f>
        <v>3150000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>
        <v>589143</v>
      </c>
      <c r="L41" s="362"/>
      <c r="M41" s="362"/>
      <c r="N41" s="364">
        <v>589143</v>
      </c>
      <c r="O41" s="364"/>
      <c r="P41" s="362"/>
      <c r="Q41" s="362"/>
      <c r="R41" s="364"/>
      <c r="S41" s="364"/>
      <c r="T41" s="362"/>
      <c r="U41" s="362"/>
      <c r="V41" s="364"/>
      <c r="W41" s="364">
        <v>589143</v>
      </c>
      <c r="X41" s="362"/>
      <c r="Y41" s="364">
        <v>589143</v>
      </c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>
        <v>156335</v>
      </c>
      <c r="M44" s="54">
        <v>29500</v>
      </c>
      <c r="N44" s="53">
        <v>185835</v>
      </c>
      <c r="O44" s="53"/>
      <c r="P44" s="54"/>
      <c r="Q44" s="54"/>
      <c r="R44" s="53"/>
      <c r="S44" s="53"/>
      <c r="T44" s="54"/>
      <c r="U44" s="54"/>
      <c r="V44" s="53"/>
      <c r="W44" s="53">
        <v>185835</v>
      </c>
      <c r="X44" s="54"/>
      <c r="Y44" s="53">
        <v>185835</v>
      </c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5404775</v>
      </c>
      <c r="D49" s="368"/>
      <c r="E49" s="54">
        <v>3150000</v>
      </c>
      <c r="F49" s="53">
        <v>3150000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1575000</v>
      </c>
      <c r="Y49" s="53">
        <v>-1575000</v>
      </c>
      <c r="Z49" s="94">
        <v>-100</v>
      </c>
      <c r="AA49" s="95">
        <v>3150000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21664000</v>
      </c>
      <c r="D60" s="346">
        <f t="shared" si="14"/>
        <v>0</v>
      </c>
      <c r="E60" s="219">
        <f t="shared" si="14"/>
        <v>23400000</v>
      </c>
      <c r="F60" s="264">
        <f t="shared" si="14"/>
        <v>23400000</v>
      </c>
      <c r="G60" s="264">
        <f t="shared" si="14"/>
        <v>1551035</v>
      </c>
      <c r="H60" s="219">
        <f t="shared" si="14"/>
        <v>1417668</v>
      </c>
      <c r="I60" s="219">
        <f t="shared" si="14"/>
        <v>467736</v>
      </c>
      <c r="J60" s="264">
        <f t="shared" si="14"/>
        <v>3436439</v>
      </c>
      <c r="K60" s="264">
        <f t="shared" si="14"/>
        <v>863567</v>
      </c>
      <c r="L60" s="219">
        <f t="shared" si="14"/>
        <v>6175376</v>
      </c>
      <c r="M60" s="219">
        <f t="shared" si="14"/>
        <v>1351521</v>
      </c>
      <c r="N60" s="264">
        <f t="shared" si="14"/>
        <v>8390464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11826903</v>
      </c>
      <c r="X60" s="219">
        <f t="shared" si="14"/>
        <v>11700000</v>
      </c>
      <c r="Y60" s="264">
        <f t="shared" si="14"/>
        <v>126903</v>
      </c>
      <c r="Z60" s="337">
        <f>+IF(X60&lt;&gt;0,+(Y60/X60)*100,0)</f>
        <v>1.0846410256410257</v>
      </c>
      <c r="AA60" s="232">
        <f>+AA57+AA54+AA51+AA40+AA37+AA34+AA22+AA5</f>
        <v>23400000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2019-02-01T06:25:00Z</dcterms:created>
  <dcterms:modified xsi:type="dcterms:W3CDTF">2019-02-01T06:25:04Z</dcterms:modified>
  <cp:category/>
  <cp:version/>
  <cp:contentType/>
  <cp:contentStatus/>
</cp:coreProperties>
</file>