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<sst xmlns="http://schemas.openxmlformats.org/spreadsheetml/2006/main" count="859" uniqueCount="304">
  <si>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Mfolozi(KZN281)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</si>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</sst>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13483564</v>
      </c>
      <c r="C5" s="19">
        <v>0</v>
      </c>
      <c r="D5" s="59">
        <v>10796000</v>
      </c>
      <c r="E5" s="60">
        <v>10796000</v>
      </c>
      <c r="F5" s="60">
        <v>1165426</v>
      </c>
      <c r="G5" s="60">
        <v>1098465</v>
      </c>
      <c r="H5" s="60">
        <v>826616</v>
      </c>
      <c r="I5" s="60">
        <v>3090507</v>
      </c>
      <c r="J5" s="60">
        <v>1041551</v>
      </c>
      <c r="K5" s="60">
        <v>1037127</v>
      </c>
      <c r="L5" s="60">
        <v>1041551</v>
      </c>
      <c r="M5" s="60">
        <v>3120229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6210736</v>
      </c>
      <c r="W5" s="60">
        <v>5398002</v>
      </c>
      <c r="X5" s="60">
        <v>812734</v>
      </c>
      <c r="Y5" s="61">
        <v>15.06</v>
      </c>
      <c r="Z5" s="62">
        <v>10796000</v>
      </c>
    </row>
    <row r="6" spans="1:26" ht="12.75">
      <c r="A6" s="58" t="s">
        <v>32</v>
      </c>
      <c r="B6" s="19">
        <v>476258</v>
      </c>
      <c r="C6" s="19">
        <v>0</v>
      </c>
      <c r="D6" s="59">
        <v>400000</v>
      </c>
      <c r="E6" s="60">
        <v>400000</v>
      </c>
      <c r="F6" s="60">
        <v>55386</v>
      </c>
      <c r="G6" s="60">
        <v>51945</v>
      </c>
      <c r="H6" s="60">
        <v>46149</v>
      </c>
      <c r="I6" s="60">
        <v>153480</v>
      </c>
      <c r="J6" s="60">
        <v>39924</v>
      </c>
      <c r="K6" s="60">
        <v>51451</v>
      </c>
      <c r="L6" s="60">
        <v>50573</v>
      </c>
      <c r="M6" s="60">
        <v>141948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295428</v>
      </c>
      <c r="W6" s="60">
        <v>199998</v>
      </c>
      <c r="X6" s="60">
        <v>95430</v>
      </c>
      <c r="Y6" s="61">
        <v>47.72</v>
      </c>
      <c r="Z6" s="62">
        <v>400000</v>
      </c>
    </row>
    <row r="7" spans="1:26" ht="12.75">
      <c r="A7" s="58" t="s">
        <v>33</v>
      </c>
      <c r="B7" s="19">
        <v>1123224</v>
      </c>
      <c r="C7" s="19">
        <v>0</v>
      </c>
      <c r="D7" s="59">
        <v>326000</v>
      </c>
      <c r="E7" s="60">
        <v>326000</v>
      </c>
      <c r="F7" s="60">
        <v>23278</v>
      </c>
      <c r="G7" s="60">
        <v>70641</v>
      </c>
      <c r="H7" s="60">
        <v>35693</v>
      </c>
      <c r="I7" s="60">
        <v>129612</v>
      </c>
      <c r="J7" s="60">
        <v>10800</v>
      </c>
      <c r="K7" s="60">
        <v>336300</v>
      </c>
      <c r="L7" s="60">
        <v>35964</v>
      </c>
      <c r="M7" s="60">
        <v>383064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512676</v>
      </c>
      <c r="W7" s="60">
        <v>163002</v>
      </c>
      <c r="X7" s="60">
        <v>349674</v>
      </c>
      <c r="Y7" s="61">
        <v>214.52</v>
      </c>
      <c r="Z7" s="62">
        <v>326000</v>
      </c>
    </row>
    <row r="8" spans="1:26" ht="12.75">
      <c r="A8" s="58" t="s">
        <v>34</v>
      </c>
      <c r="B8" s="19">
        <v>130769155</v>
      </c>
      <c r="C8" s="19">
        <v>0</v>
      </c>
      <c r="D8" s="59">
        <v>134164050</v>
      </c>
      <c r="E8" s="60">
        <v>134164050</v>
      </c>
      <c r="F8" s="60">
        <v>47934000</v>
      </c>
      <c r="G8" s="60">
        <v>3441070</v>
      </c>
      <c r="H8" s="60">
        <v>915054</v>
      </c>
      <c r="I8" s="60">
        <v>52290124</v>
      </c>
      <c r="J8" s="60">
        <v>1480834</v>
      </c>
      <c r="K8" s="60">
        <v>577486</v>
      </c>
      <c r="L8" s="60">
        <v>39582803</v>
      </c>
      <c r="M8" s="60">
        <v>41641123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93931247</v>
      </c>
      <c r="W8" s="60">
        <v>88584000</v>
      </c>
      <c r="X8" s="60">
        <v>5347247</v>
      </c>
      <c r="Y8" s="61">
        <v>6.04</v>
      </c>
      <c r="Z8" s="62">
        <v>134164050</v>
      </c>
    </row>
    <row r="9" spans="1:26" ht="12.75">
      <c r="A9" s="58" t="s">
        <v>35</v>
      </c>
      <c r="B9" s="19">
        <v>7816413</v>
      </c>
      <c r="C9" s="19">
        <v>0</v>
      </c>
      <c r="D9" s="59">
        <v>1841000</v>
      </c>
      <c r="E9" s="60">
        <v>1841000</v>
      </c>
      <c r="F9" s="60">
        <v>98015</v>
      </c>
      <c r="G9" s="60">
        <v>146397</v>
      </c>
      <c r="H9" s="60">
        <v>118062</v>
      </c>
      <c r="I9" s="60">
        <v>362474</v>
      </c>
      <c r="J9" s="60">
        <v>141693</v>
      </c>
      <c r="K9" s="60">
        <v>97357</v>
      </c>
      <c r="L9" s="60">
        <v>101912</v>
      </c>
      <c r="M9" s="60">
        <v>340962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703436</v>
      </c>
      <c r="W9" s="60">
        <v>920496</v>
      </c>
      <c r="X9" s="60">
        <v>-217060</v>
      </c>
      <c r="Y9" s="61">
        <v>-23.58</v>
      </c>
      <c r="Z9" s="62">
        <v>1841000</v>
      </c>
    </row>
    <row r="10" spans="1:26" ht="22.5">
      <c r="A10" s="63" t="s">
        <v>279</v>
      </c>
      <c r="B10" s="64">
        <f>SUM(B5:B9)</f>
        <v>153668614</v>
      </c>
      <c r="C10" s="64">
        <f>SUM(C5:C9)</f>
        <v>0</v>
      </c>
      <c r="D10" s="65">
        <f aca="true" t="shared" si="0" ref="D10:Z10">SUM(D5:D9)</f>
        <v>147527050</v>
      </c>
      <c r="E10" s="66">
        <f t="shared" si="0"/>
        <v>147527050</v>
      </c>
      <c r="F10" s="66">
        <f t="shared" si="0"/>
        <v>49276105</v>
      </c>
      <c r="G10" s="66">
        <f t="shared" si="0"/>
        <v>4808518</v>
      </c>
      <c r="H10" s="66">
        <f t="shared" si="0"/>
        <v>1941574</v>
      </c>
      <c r="I10" s="66">
        <f t="shared" si="0"/>
        <v>56026197</v>
      </c>
      <c r="J10" s="66">
        <f t="shared" si="0"/>
        <v>2714802</v>
      </c>
      <c r="K10" s="66">
        <f t="shared" si="0"/>
        <v>2099721</v>
      </c>
      <c r="L10" s="66">
        <f t="shared" si="0"/>
        <v>40812803</v>
      </c>
      <c r="M10" s="66">
        <f t="shared" si="0"/>
        <v>45627326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101653523</v>
      </c>
      <c r="W10" s="66">
        <f t="shared" si="0"/>
        <v>95265498</v>
      </c>
      <c r="X10" s="66">
        <f t="shared" si="0"/>
        <v>6388025</v>
      </c>
      <c r="Y10" s="67">
        <f>+IF(W10&lt;&gt;0,(X10/W10)*100,0)</f>
        <v>6.705496884087038</v>
      </c>
      <c r="Z10" s="68">
        <f t="shared" si="0"/>
        <v>147527050</v>
      </c>
    </row>
    <row r="11" spans="1:26" ht="12.75">
      <c r="A11" s="58" t="s">
        <v>37</v>
      </c>
      <c r="B11" s="19">
        <v>47634576</v>
      </c>
      <c r="C11" s="19">
        <v>0</v>
      </c>
      <c r="D11" s="59">
        <v>56655935</v>
      </c>
      <c r="E11" s="60">
        <v>56655935</v>
      </c>
      <c r="F11" s="60">
        <v>3932217</v>
      </c>
      <c r="G11" s="60">
        <v>4268540</v>
      </c>
      <c r="H11" s="60">
        <v>4155141</v>
      </c>
      <c r="I11" s="60">
        <v>12355898</v>
      </c>
      <c r="J11" s="60">
        <v>4268343</v>
      </c>
      <c r="K11" s="60">
        <v>5870074</v>
      </c>
      <c r="L11" s="60">
        <v>4309468</v>
      </c>
      <c r="M11" s="60">
        <v>14447885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26803783</v>
      </c>
      <c r="W11" s="60">
        <v>28327968</v>
      </c>
      <c r="X11" s="60">
        <v>-1524185</v>
      </c>
      <c r="Y11" s="61">
        <v>-5.38</v>
      </c>
      <c r="Z11" s="62">
        <v>56655935</v>
      </c>
    </row>
    <row r="12" spans="1:26" ht="12.75">
      <c r="A12" s="58" t="s">
        <v>38</v>
      </c>
      <c r="B12" s="19">
        <v>10490739</v>
      </c>
      <c r="C12" s="19">
        <v>0</v>
      </c>
      <c r="D12" s="59">
        <v>10490740</v>
      </c>
      <c r="E12" s="60">
        <v>10490740</v>
      </c>
      <c r="F12" s="60">
        <v>874228</v>
      </c>
      <c r="G12" s="60">
        <v>874228</v>
      </c>
      <c r="H12" s="60">
        <v>874228</v>
      </c>
      <c r="I12" s="60">
        <v>2622684</v>
      </c>
      <c r="J12" s="60">
        <v>874228</v>
      </c>
      <c r="K12" s="60">
        <v>874228</v>
      </c>
      <c r="L12" s="60">
        <v>874228</v>
      </c>
      <c r="M12" s="60">
        <v>2622684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5245368</v>
      </c>
      <c r="W12" s="60">
        <v>5245368</v>
      </c>
      <c r="X12" s="60">
        <v>0</v>
      </c>
      <c r="Y12" s="61">
        <v>0</v>
      </c>
      <c r="Z12" s="62">
        <v>10490740</v>
      </c>
    </row>
    <row r="13" spans="1:26" ht="12.75">
      <c r="A13" s="58" t="s">
        <v>280</v>
      </c>
      <c r="B13" s="19">
        <v>15695783</v>
      </c>
      <c r="C13" s="19">
        <v>0</v>
      </c>
      <c r="D13" s="59">
        <v>2000000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1000002</v>
      </c>
      <c r="X13" s="60">
        <v>-1000002</v>
      </c>
      <c r="Y13" s="61">
        <v>-100</v>
      </c>
      <c r="Z13" s="62">
        <v>2000000</v>
      </c>
    </row>
    <row r="14" spans="1:26" ht="12.75">
      <c r="A14" s="58" t="s">
        <v>40</v>
      </c>
      <c r="B14" s="19">
        <v>1609652</v>
      </c>
      <c r="C14" s="19">
        <v>0</v>
      </c>
      <c r="D14" s="59">
        <v>530000</v>
      </c>
      <c r="E14" s="60">
        <v>530000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265002</v>
      </c>
      <c r="X14" s="60">
        <v>-265002</v>
      </c>
      <c r="Y14" s="61">
        <v>-100</v>
      </c>
      <c r="Z14" s="62">
        <v>530000</v>
      </c>
    </row>
    <row r="15" spans="1:26" ht="12.75">
      <c r="A15" s="58" t="s">
        <v>41</v>
      </c>
      <c r="B15" s="19">
        <v>0</v>
      </c>
      <c r="C15" s="19">
        <v>0</v>
      </c>
      <c r="D15" s="59">
        <v>2729200</v>
      </c>
      <c r="E15" s="60">
        <v>2729200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41604</v>
      </c>
      <c r="L15" s="60">
        <v>218151</v>
      </c>
      <c r="M15" s="60">
        <v>259755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259755</v>
      </c>
      <c r="W15" s="60">
        <v>1364598</v>
      </c>
      <c r="X15" s="60">
        <v>-1104843</v>
      </c>
      <c r="Y15" s="61">
        <v>-80.96</v>
      </c>
      <c r="Z15" s="62">
        <v>2729200</v>
      </c>
    </row>
    <row r="16" spans="1:26" ht="12.75">
      <c r="A16" s="69" t="s">
        <v>42</v>
      </c>
      <c r="B16" s="19">
        <v>1531755</v>
      </c>
      <c r="C16" s="19">
        <v>0</v>
      </c>
      <c r="D16" s="59">
        <v>610000</v>
      </c>
      <c r="E16" s="60">
        <v>610000</v>
      </c>
      <c r="F16" s="60">
        <v>98850</v>
      </c>
      <c r="G16" s="60">
        <v>125474</v>
      </c>
      <c r="H16" s="60">
        <v>59000</v>
      </c>
      <c r="I16" s="60">
        <v>283324</v>
      </c>
      <c r="J16" s="60">
        <v>31609</v>
      </c>
      <c r="K16" s="60">
        <v>96700</v>
      </c>
      <c r="L16" s="60">
        <v>50000</v>
      </c>
      <c r="M16" s="60">
        <v>178309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461633</v>
      </c>
      <c r="W16" s="60">
        <v>304998</v>
      </c>
      <c r="X16" s="60">
        <v>156635</v>
      </c>
      <c r="Y16" s="61">
        <v>51.36</v>
      </c>
      <c r="Z16" s="62">
        <v>610000</v>
      </c>
    </row>
    <row r="17" spans="1:26" ht="12.75">
      <c r="A17" s="58" t="s">
        <v>43</v>
      </c>
      <c r="B17" s="19">
        <v>82403271</v>
      </c>
      <c r="C17" s="19">
        <v>0</v>
      </c>
      <c r="D17" s="59">
        <v>70250174</v>
      </c>
      <c r="E17" s="60">
        <v>70250174</v>
      </c>
      <c r="F17" s="60">
        <v>4630871</v>
      </c>
      <c r="G17" s="60">
        <v>5872000</v>
      </c>
      <c r="H17" s="60">
        <v>4555445</v>
      </c>
      <c r="I17" s="60">
        <v>15058316</v>
      </c>
      <c r="J17" s="60">
        <v>4645524</v>
      </c>
      <c r="K17" s="60">
        <v>6565715</v>
      </c>
      <c r="L17" s="60">
        <v>7033047</v>
      </c>
      <c r="M17" s="60">
        <v>18244286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33302602</v>
      </c>
      <c r="W17" s="60">
        <v>34291841</v>
      </c>
      <c r="X17" s="60">
        <v>-989239</v>
      </c>
      <c r="Y17" s="61">
        <v>-2.88</v>
      </c>
      <c r="Z17" s="62">
        <v>70250174</v>
      </c>
    </row>
    <row r="18" spans="1:26" ht="12.75">
      <c r="A18" s="70" t="s">
        <v>44</v>
      </c>
      <c r="B18" s="71">
        <f>SUM(B11:B17)</f>
        <v>159365776</v>
      </c>
      <c r="C18" s="71">
        <f>SUM(C11:C17)</f>
        <v>0</v>
      </c>
      <c r="D18" s="72">
        <f aca="true" t="shared" si="1" ref="D18:Z18">SUM(D11:D17)</f>
        <v>143266049</v>
      </c>
      <c r="E18" s="73">
        <f t="shared" si="1"/>
        <v>143266049</v>
      </c>
      <c r="F18" s="73">
        <f t="shared" si="1"/>
        <v>9536166</v>
      </c>
      <c r="G18" s="73">
        <f t="shared" si="1"/>
        <v>11140242</v>
      </c>
      <c r="H18" s="73">
        <f t="shared" si="1"/>
        <v>9643814</v>
      </c>
      <c r="I18" s="73">
        <f t="shared" si="1"/>
        <v>30320222</v>
      </c>
      <c r="J18" s="73">
        <f t="shared" si="1"/>
        <v>9819704</v>
      </c>
      <c r="K18" s="73">
        <f t="shared" si="1"/>
        <v>13448321</v>
      </c>
      <c r="L18" s="73">
        <f t="shared" si="1"/>
        <v>12484894</v>
      </c>
      <c r="M18" s="73">
        <f t="shared" si="1"/>
        <v>35752919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66073141</v>
      </c>
      <c r="W18" s="73">
        <f t="shared" si="1"/>
        <v>70799777</v>
      </c>
      <c r="X18" s="73">
        <f t="shared" si="1"/>
        <v>-4726636</v>
      </c>
      <c r="Y18" s="67">
        <f>+IF(W18&lt;&gt;0,(X18/W18)*100,0)</f>
        <v>-6.67606057572752</v>
      </c>
      <c r="Z18" s="74">
        <f t="shared" si="1"/>
        <v>143266049</v>
      </c>
    </row>
    <row r="19" spans="1:26" ht="12.75">
      <c r="A19" s="70" t="s">
        <v>45</v>
      </c>
      <c r="B19" s="75">
        <f>+B10-B18</f>
        <v>-5697162</v>
      </c>
      <c r="C19" s="75">
        <f>+C10-C18</f>
        <v>0</v>
      </c>
      <c r="D19" s="76">
        <f aca="true" t="shared" si="2" ref="D19:Z19">+D10-D18</f>
        <v>4261001</v>
      </c>
      <c r="E19" s="77">
        <f t="shared" si="2"/>
        <v>4261001</v>
      </c>
      <c r="F19" s="77">
        <f t="shared" si="2"/>
        <v>39739939</v>
      </c>
      <c r="G19" s="77">
        <f t="shared" si="2"/>
        <v>-6331724</v>
      </c>
      <c r="H19" s="77">
        <f t="shared" si="2"/>
        <v>-7702240</v>
      </c>
      <c r="I19" s="77">
        <f t="shared" si="2"/>
        <v>25705975</v>
      </c>
      <c r="J19" s="77">
        <f t="shared" si="2"/>
        <v>-7104902</v>
      </c>
      <c r="K19" s="77">
        <f t="shared" si="2"/>
        <v>-11348600</v>
      </c>
      <c r="L19" s="77">
        <f t="shared" si="2"/>
        <v>28327909</v>
      </c>
      <c r="M19" s="77">
        <f t="shared" si="2"/>
        <v>9874407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35580382</v>
      </c>
      <c r="W19" s="77">
        <f>IF(E10=E18,0,W10-W18)</f>
        <v>24465721</v>
      </c>
      <c r="X19" s="77">
        <f t="shared" si="2"/>
        <v>11114661</v>
      </c>
      <c r="Y19" s="78">
        <f>+IF(W19&lt;&gt;0,(X19/W19)*100,0)</f>
        <v>45.42952566163899</v>
      </c>
      <c r="Z19" s="79">
        <f t="shared" si="2"/>
        <v>4261001</v>
      </c>
    </row>
    <row r="20" spans="1:26" ht="12.75">
      <c r="A20" s="58" t="s">
        <v>46</v>
      </c>
      <c r="B20" s="19">
        <v>26563890</v>
      </c>
      <c r="C20" s="19">
        <v>0</v>
      </c>
      <c r="D20" s="59">
        <v>24472950</v>
      </c>
      <c r="E20" s="60">
        <v>24472950</v>
      </c>
      <c r="F20" s="60">
        <v>0</v>
      </c>
      <c r="G20" s="60">
        <v>585257</v>
      </c>
      <c r="H20" s="60">
        <v>3942349</v>
      </c>
      <c r="I20" s="60">
        <v>4527606</v>
      </c>
      <c r="J20" s="60">
        <v>1822203</v>
      </c>
      <c r="K20" s="60">
        <v>1499723</v>
      </c>
      <c r="L20" s="60">
        <v>3256564</v>
      </c>
      <c r="M20" s="60">
        <v>6578490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11106096</v>
      </c>
      <c r="W20" s="60">
        <v>17174000</v>
      </c>
      <c r="X20" s="60">
        <v>-6067904</v>
      </c>
      <c r="Y20" s="61">
        <v>-35.33</v>
      </c>
      <c r="Z20" s="62">
        <v>24472950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49508</v>
      </c>
      <c r="H21" s="82">
        <v>72240</v>
      </c>
      <c r="I21" s="82">
        <v>121748</v>
      </c>
      <c r="J21" s="82">
        <v>116101</v>
      </c>
      <c r="K21" s="82">
        <v>13318</v>
      </c>
      <c r="L21" s="82">
        <v>40665</v>
      </c>
      <c r="M21" s="82">
        <v>170084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291832</v>
      </c>
      <c r="W21" s="82"/>
      <c r="X21" s="82">
        <v>291832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20866728</v>
      </c>
      <c r="C22" s="86">
        <f>SUM(C19:C21)</f>
        <v>0</v>
      </c>
      <c r="D22" s="87">
        <f aca="true" t="shared" si="3" ref="D22:Z22">SUM(D19:D21)</f>
        <v>28733951</v>
      </c>
      <c r="E22" s="88">
        <f t="shared" si="3"/>
        <v>28733951</v>
      </c>
      <c r="F22" s="88">
        <f t="shared" si="3"/>
        <v>39739939</v>
      </c>
      <c r="G22" s="88">
        <f t="shared" si="3"/>
        <v>-5696959</v>
      </c>
      <c r="H22" s="88">
        <f t="shared" si="3"/>
        <v>-3687651</v>
      </c>
      <c r="I22" s="88">
        <f t="shared" si="3"/>
        <v>30355329</v>
      </c>
      <c r="J22" s="88">
        <f t="shared" si="3"/>
        <v>-5166598</v>
      </c>
      <c r="K22" s="88">
        <f t="shared" si="3"/>
        <v>-9835559</v>
      </c>
      <c r="L22" s="88">
        <f t="shared" si="3"/>
        <v>31625138</v>
      </c>
      <c r="M22" s="88">
        <f t="shared" si="3"/>
        <v>16622981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46978310</v>
      </c>
      <c r="W22" s="88">
        <f t="shared" si="3"/>
        <v>41639721</v>
      </c>
      <c r="X22" s="88">
        <f t="shared" si="3"/>
        <v>5338589</v>
      </c>
      <c r="Y22" s="89">
        <f>+IF(W22&lt;&gt;0,(X22/W22)*100,0)</f>
        <v>12.820904827868562</v>
      </c>
      <c r="Z22" s="90">
        <f t="shared" si="3"/>
        <v>28733951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20866728</v>
      </c>
      <c r="C24" s="75">
        <f>SUM(C22:C23)</f>
        <v>0</v>
      </c>
      <c r="D24" s="76">
        <f aca="true" t="shared" si="4" ref="D24:Z24">SUM(D22:D23)</f>
        <v>28733951</v>
      </c>
      <c r="E24" s="77">
        <f t="shared" si="4"/>
        <v>28733951</v>
      </c>
      <c r="F24" s="77">
        <f t="shared" si="4"/>
        <v>39739939</v>
      </c>
      <c r="G24" s="77">
        <f t="shared" si="4"/>
        <v>-5696959</v>
      </c>
      <c r="H24" s="77">
        <f t="shared" si="4"/>
        <v>-3687651</v>
      </c>
      <c r="I24" s="77">
        <f t="shared" si="4"/>
        <v>30355329</v>
      </c>
      <c r="J24" s="77">
        <f t="shared" si="4"/>
        <v>-5166598</v>
      </c>
      <c r="K24" s="77">
        <f t="shared" si="4"/>
        <v>-9835559</v>
      </c>
      <c r="L24" s="77">
        <f t="shared" si="4"/>
        <v>31625138</v>
      </c>
      <c r="M24" s="77">
        <f t="shared" si="4"/>
        <v>16622981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46978310</v>
      </c>
      <c r="W24" s="77">
        <f t="shared" si="4"/>
        <v>41639721</v>
      </c>
      <c r="X24" s="77">
        <f t="shared" si="4"/>
        <v>5338589</v>
      </c>
      <c r="Y24" s="78">
        <f>+IF(W24&lt;&gt;0,(X24/W24)*100,0)</f>
        <v>12.820904827868562</v>
      </c>
      <c r="Z24" s="79">
        <f t="shared" si="4"/>
        <v>28733951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31677680</v>
      </c>
      <c r="C27" s="22">
        <v>0</v>
      </c>
      <c r="D27" s="99">
        <v>28733951</v>
      </c>
      <c r="E27" s="100">
        <v>28733951</v>
      </c>
      <c r="F27" s="100">
        <v>326678</v>
      </c>
      <c r="G27" s="100">
        <v>258579</v>
      </c>
      <c r="H27" s="100">
        <v>3775336</v>
      </c>
      <c r="I27" s="100">
        <v>4360593</v>
      </c>
      <c r="J27" s="100">
        <v>1792249</v>
      </c>
      <c r="K27" s="100">
        <v>1606064</v>
      </c>
      <c r="L27" s="100">
        <v>2433546</v>
      </c>
      <c r="M27" s="100">
        <v>5831859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10192452</v>
      </c>
      <c r="W27" s="100">
        <v>14366976</v>
      </c>
      <c r="X27" s="100">
        <v>-4174524</v>
      </c>
      <c r="Y27" s="101">
        <v>-29.06</v>
      </c>
      <c r="Z27" s="102">
        <v>28733951</v>
      </c>
    </row>
    <row r="28" spans="1:26" ht="12.75">
      <c r="A28" s="103" t="s">
        <v>46</v>
      </c>
      <c r="B28" s="19">
        <v>27812129</v>
      </c>
      <c r="C28" s="19">
        <v>0</v>
      </c>
      <c r="D28" s="59">
        <v>24472951</v>
      </c>
      <c r="E28" s="60">
        <v>24472951</v>
      </c>
      <c r="F28" s="60">
        <v>326678</v>
      </c>
      <c r="G28" s="60">
        <v>258579</v>
      </c>
      <c r="H28" s="60">
        <v>3722386</v>
      </c>
      <c r="I28" s="60">
        <v>4307643</v>
      </c>
      <c r="J28" s="60">
        <v>1766274</v>
      </c>
      <c r="K28" s="60">
        <v>1499723</v>
      </c>
      <c r="L28" s="60">
        <v>2385603</v>
      </c>
      <c r="M28" s="60">
        <v>5651600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9959243</v>
      </c>
      <c r="W28" s="60">
        <v>12236476</v>
      </c>
      <c r="X28" s="60">
        <v>-2277233</v>
      </c>
      <c r="Y28" s="61">
        <v>-18.61</v>
      </c>
      <c r="Z28" s="62">
        <v>24472951</v>
      </c>
    </row>
    <row r="29" spans="1:26" ht="12.75">
      <c r="A29" s="58" t="s">
        <v>284</v>
      </c>
      <c r="B29" s="19">
        <v>1128148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2737403</v>
      </c>
      <c r="C31" s="19">
        <v>0</v>
      </c>
      <c r="D31" s="59">
        <v>4261000</v>
      </c>
      <c r="E31" s="60">
        <v>4261000</v>
      </c>
      <c r="F31" s="60">
        <v>0</v>
      </c>
      <c r="G31" s="60">
        <v>0</v>
      </c>
      <c r="H31" s="60">
        <v>52950</v>
      </c>
      <c r="I31" s="60">
        <v>52950</v>
      </c>
      <c r="J31" s="60">
        <v>25975</v>
      </c>
      <c r="K31" s="60">
        <v>106341</v>
      </c>
      <c r="L31" s="60">
        <v>47943</v>
      </c>
      <c r="M31" s="60">
        <v>180259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233209</v>
      </c>
      <c r="W31" s="60">
        <v>2130500</v>
      </c>
      <c r="X31" s="60">
        <v>-1897291</v>
      </c>
      <c r="Y31" s="61">
        <v>-89.05</v>
      </c>
      <c r="Z31" s="62">
        <v>4261000</v>
      </c>
    </row>
    <row r="32" spans="1:26" ht="12.75">
      <c r="A32" s="70" t="s">
        <v>54</v>
      </c>
      <c r="B32" s="22">
        <f>SUM(B28:B31)</f>
        <v>31677680</v>
      </c>
      <c r="C32" s="22">
        <f>SUM(C28:C31)</f>
        <v>0</v>
      </c>
      <c r="D32" s="99">
        <f aca="true" t="shared" si="5" ref="D32:Z32">SUM(D28:D31)</f>
        <v>28733951</v>
      </c>
      <c r="E32" s="100">
        <f t="shared" si="5"/>
        <v>28733951</v>
      </c>
      <c r="F32" s="100">
        <f t="shared" si="5"/>
        <v>326678</v>
      </c>
      <c r="G32" s="100">
        <f t="shared" si="5"/>
        <v>258579</v>
      </c>
      <c r="H32" s="100">
        <f t="shared" si="5"/>
        <v>3775336</v>
      </c>
      <c r="I32" s="100">
        <f t="shared" si="5"/>
        <v>4360593</v>
      </c>
      <c r="J32" s="100">
        <f t="shared" si="5"/>
        <v>1792249</v>
      </c>
      <c r="K32" s="100">
        <f t="shared" si="5"/>
        <v>1606064</v>
      </c>
      <c r="L32" s="100">
        <f t="shared" si="5"/>
        <v>2433546</v>
      </c>
      <c r="M32" s="100">
        <f t="shared" si="5"/>
        <v>5831859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10192452</v>
      </c>
      <c r="W32" s="100">
        <f t="shared" si="5"/>
        <v>14366976</v>
      </c>
      <c r="X32" s="100">
        <f t="shared" si="5"/>
        <v>-4174524</v>
      </c>
      <c r="Y32" s="101">
        <f>+IF(W32&lt;&gt;0,(X32/W32)*100,0)</f>
        <v>-29.05638597851072</v>
      </c>
      <c r="Z32" s="102">
        <f t="shared" si="5"/>
        <v>28733951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12784605</v>
      </c>
      <c r="C35" s="19">
        <v>0</v>
      </c>
      <c r="D35" s="59">
        <v>11437000</v>
      </c>
      <c r="E35" s="60">
        <v>11437000</v>
      </c>
      <c r="F35" s="60">
        <v>49069312</v>
      </c>
      <c r="G35" s="60">
        <v>40797204</v>
      </c>
      <c r="H35" s="60">
        <v>32419738</v>
      </c>
      <c r="I35" s="60">
        <v>32419738</v>
      </c>
      <c r="J35" s="60">
        <v>19571117</v>
      </c>
      <c r="K35" s="60">
        <v>19328327</v>
      </c>
      <c r="L35" s="60">
        <v>49054257</v>
      </c>
      <c r="M35" s="60">
        <v>49054257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49054257</v>
      </c>
      <c r="W35" s="60">
        <v>5718500</v>
      </c>
      <c r="X35" s="60">
        <v>43335757</v>
      </c>
      <c r="Y35" s="61">
        <v>757.82</v>
      </c>
      <c r="Z35" s="62">
        <v>11437000</v>
      </c>
    </row>
    <row r="36" spans="1:26" ht="12.75">
      <c r="A36" s="58" t="s">
        <v>57</v>
      </c>
      <c r="B36" s="19">
        <v>245701478</v>
      </c>
      <c r="C36" s="19">
        <v>0</v>
      </c>
      <c r="D36" s="59">
        <v>296540950</v>
      </c>
      <c r="E36" s="60">
        <v>296540950</v>
      </c>
      <c r="F36" s="60">
        <v>255323811</v>
      </c>
      <c r="G36" s="60">
        <v>245988617</v>
      </c>
      <c r="H36" s="60">
        <v>250179794</v>
      </c>
      <c r="I36" s="60">
        <v>250179794</v>
      </c>
      <c r="J36" s="60">
        <v>252161910</v>
      </c>
      <c r="K36" s="60">
        <v>251509318</v>
      </c>
      <c r="L36" s="60">
        <v>254473573</v>
      </c>
      <c r="M36" s="60">
        <v>254473573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254473573</v>
      </c>
      <c r="W36" s="60">
        <v>148270475</v>
      </c>
      <c r="X36" s="60">
        <v>106203098</v>
      </c>
      <c r="Y36" s="61">
        <v>71.63</v>
      </c>
      <c r="Z36" s="62">
        <v>296540950</v>
      </c>
    </row>
    <row r="37" spans="1:26" ht="12.75">
      <c r="A37" s="58" t="s">
        <v>58</v>
      </c>
      <c r="B37" s="19">
        <v>40348995</v>
      </c>
      <c r="C37" s="19">
        <v>0</v>
      </c>
      <c r="D37" s="59">
        <v>5560453</v>
      </c>
      <c r="E37" s="60">
        <v>5560453</v>
      </c>
      <c r="F37" s="60">
        <v>38433754</v>
      </c>
      <c r="G37" s="60">
        <v>37629312</v>
      </c>
      <c r="H37" s="60">
        <v>33540673</v>
      </c>
      <c r="I37" s="60">
        <v>33540673</v>
      </c>
      <c r="J37" s="60">
        <v>28472309</v>
      </c>
      <c r="K37" s="60">
        <v>37324588</v>
      </c>
      <c r="L37" s="60">
        <v>38647013</v>
      </c>
      <c r="M37" s="60">
        <v>38647013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38647013</v>
      </c>
      <c r="W37" s="60">
        <v>2780227</v>
      </c>
      <c r="X37" s="60">
        <v>35866786</v>
      </c>
      <c r="Y37" s="61">
        <v>1290.07</v>
      </c>
      <c r="Z37" s="62">
        <v>5560453</v>
      </c>
    </row>
    <row r="38" spans="1:26" ht="12.75">
      <c r="A38" s="58" t="s">
        <v>59</v>
      </c>
      <c r="B38" s="19">
        <v>9059662</v>
      </c>
      <c r="C38" s="19">
        <v>0</v>
      </c>
      <c r="D38" s="59">
        <v>5876547</v>
      </c>
      <c r="E38" s="60">
        <v>5876547</v>
      </c>
      <c r="F38" s="60">
        <v>7583736</v>
      </c>
      <c r="G38" s="60">
        <v>11011822</v>
      </c>
      <c r="H38" s="60">
        <v>10835775</v>
      </c>
      <c r="I38" s="60">
        <v>10835775</v>
      </c>
      <c r="J38" s="60">
        <v>10659727</v>
      </c>
      <c r="K38" s="60">
        <v>10483680</v>
      </c>
      <c r="L38" s="60">
        <v>10307633</v>
      </c>
      <c r="M38" s="60">
        <v>10307633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10307633</v>
      </c>
      <c r="W38" s="60">
        <v>2938274</v>
      </c>
      <c r="X38" s="60">
        <v>7369359</v>
      </c>
      <c r="Y38" s="61">
        <v>250.81</v>
      </c>
      <c r="Z38" s="62">
        <v>5876547</v>
      </c>
    </row>
    <row r="39" spans="1:26" ht="12.75">
      <c r="A39" s="58" t="s">
        <v>60</v>
      </c>
      <c r="B39" s="19">
        <v>209077426</v>
      </c>
      <c r="C39" s="19">
        <v>0</v>
      </c>
      <c r="D39" s="59">
        <v>296540950</v>
      </c>
      <c r="E39" s="60">
        <v>296540950</v>
      </c>
      <c r="F39" s="60">
        <v>258375633</v>
      </c>
      <c r="G39" s="60">
        <v>238144687</v>
      </c>
      <c r="H39" s="60">
        <v>238223084</v>
      </c>
      <c r="I39" s="60">
        <v>238223084</v>
      </c>
      <c r="J39" s="60">
        <v>232600991</v>
      </c>
      <c r="K39" s="60">
        <v>223029377</v>
      </c>
      <c r="L39" s="60">
        <v>254573184</v>
      </c>
      <c r="M39" s="60">
        <v>254573184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254573184</v>
      </c>
      <c r="W39" s="60">
        <v>148270475</v>
      </c>
      <c r="X39" s="60">
        <v>106302709</v>
      </c>
      <c r="Y39" s="61">
        <v>71.7</v>
      </c>
      <c r="Z39" s="62">
        <v>296540950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29939987</v>
      </c>
      <c r="C42" s="19">
        <v>0</v>
      </c>
      <c r="D42" s="59">
        <v>31483998</v>
      </c>
      <c r="E42" s="60">
        <v>31483998</v>
      </c>
      <c r="F42" s="60">
        <v>39876388</v>
      </c>
      <c r="G42" s="60">
        <v>-8377374</v>
      </c>
      <c r="H42" s="60">
        <v>-9308119</v>
      </c>
      <c r="I42" s="60">
        <v>22190895</v>
      </c>
      <c r="J42" s="60">
        <v>-2416953</v>
      </c>
      <c r="K42" s="60">
        <v>-10888848</v>
      </c>
      <c r="L42" s="60">
        <v>33904041</v>
      </c>
      <c r="M42" s="60">
        <v>20598240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42789135</v>
      </c>
      <c r="W42" s="60">
        <v>40002422</v>
      </c>
      <c r="X42" s="60">
        <v>2786713</v>
      </c>
      <c r="Y42" s="61">
        <v>6.97</v>
      </c>
      <c r="Z42" s="62">
        <v>31483998</v>
      </c>
    </row>
    <row r="43" spans="1:26" ht="12.75">
      <c r="A43" s="58" t="s">
        <v>63</v>
      </c>
      <c r="B43" s="19">
        <v>-29901532</v>
      </c>
      <c r="C43" s="19">
        <v>0</v>
      </c>
      <c r="D43" s="59">
        <v>-28734000</v>
      </c>
      <c r="E43" s="60">
        <v>-28734000</v>
      </c>
      <c r="F43" s="60">
        <v>-1948283</v>
      </c>
      <c r="G43" s="60">
        <v>-4960765</v>
      </c>
      <c r="H43" s="60">
        <v>726021</v>
      </c>
      <c r="I43" s="60">
        <v>-6183027</v>
      </c>
      <c r="J43" s="60">
        <v>-1433062</v>
      </c>
      <c r="K43" s="60">
        <v>562917</v>
      </c>
      <c r="L43" s="60">
        <v>-7467238</v>
      </c>
      <c r="M43" s="60">
        <v>-8337383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-14520410</v>
      </c>
      <c r="W43" s="60">
        <v>-14367000</v>
      </c>
      <c r="X43" s="60">
        <v>-153410</v>
      </c>
      <c r="Y43" s="61">
        <v>1.07</v>
      </c>
      <c r="Z43" s="62">
        <v>-28734000</v>
      </c>
    </row>
    <row r="44" spans="1:26" ht="12.75">
      <c r="A44" s="58" t="s">
        <v>64</v>
      </c>
      <c r="B44" s="19">
        <v>-1223708</v>
      </c>
      <c r="C44" s="19">
        <v>0</v>
      </c>
      <c r="D44" s="59">
        <v>-692004</v>
      </c>
      <c r="E44" s="60">
        <v>-692004</v>
      </c>
      <c r="F44" s="60">
        <v>-611854</v>
      </c>
      <c r="G44" s="60">
        <v>0</v>
      </c>
      <c r="H44" s="60">
        <v>0</v>
      </c>
      <c r="I44" s="60">
        <v>-611854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-611854</v>
      </c>
      <c r="W44" s="60">
        <v>-346002</v>
      </c>
      <c r="X44" s="60">
        <v>-265852</v>
      </c>
      <c r="Y44" s="61">
        <v>76.84</v>
      </c>
      <c r="Z44" s="62">
        <v>-692004</v>
      </c>
    </row>
    <row r="45" spans="1:26" ht="12.75">
      <c r="A45" s="70" t="s">
        <v>65</v>
      </c>
      <c r="B45" s="22">
        <v>428466</v>
      </c>
      <c r="C45" s="22">
        <v>0</v>
      </c>
      <c r="D45" s="99">
        <v>3936994</v>
      </c>
      <c r="E45" s="100">
        <v>3936994</v>
      </c>
      <c r="F45" s="100">
        <v>37549393</v>
      </c>
      <c r="G45" s="100">
        <v>24211254</v>
      </c>
      <c r="H45" s="100">
        <v>15629156</v>
      </c>
      <c r="I45" s="100">
        <v>15629156</v>
      </c>
      <c r="J45" s="100">
        <v>11779141</v>
      </c>
      <c r="K45" s="100">
        <v>1453210</v>
      </c>
      <c r="L45" s="100">
        <v>27890013</v>
      </c>
      <c r="M45" s="100">
        <v>27890013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27890013</v>
      </c>
      <c r="W45" s="100">
        <v>27168420</v>
      </c>
      <c r="X45" s="100">
        <v>721593</v>
      </c>
      <c r="Y45" s="101">
        <v>2.66</v>
      </c>
      <c r="Z45" s="102">
        <v>3936994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704773</v>
      </c>
      <c r="C49" s="52">
        <v>0</v>
      </c>
      <c r="D49" s="129">
        <v>45728</v>
      </c>
      <c r="E49" s="54">
        <v>327902</v>
      </c>
      <c r="F49" s="54">
        <v>0</v>
      </c>
      <c r="G49" s="54">
        <v>0</v>
      </c>
      <c r="H49" s="54">
        <v>0</v>
      </c>
      <c r="I49" s="54">
        <v>250867</v>
      </c>
      <c r="J49" s="54">
        <v>0</v>
      </c>
      <c r="K49" s="54">
        <v>0</v>
      </c>
      <c r="L49" s="54">
        <v>0</v>
      </c>
      <c r="M49" s="54">
        <v>308548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77922</v>
      </c>
      <c r="W49" s="54">
        <v>2029573</v>
      </c>
      <c r="X49" s="54">
        <v>4417020</v>
      </c>
      <c r="Y49" s="54">
        <v>8162333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-5228867</v>
      </c>
      <c r="C51" s="52">
        <v>0</v>
      </c>
      <c r="D51" s="129">
        <v>5576908</v>
      </c>
      <c r="E51" s="54">
        <v>141503</v>
      </c>
      <c r="F51" s="54">
        <v>0</v>
      </c>
      <c r="G51" s="54">
        <v>0</v>
      </c>
      <c r="H51" s="54">
        <v>0</v>
      </c>
      <c r="I51" s="54">
        <v>54733</v>
      </c>
      <c r="J51" s="54">
        <v>0</v>
      </c>
      <c r="K51" s="54">
        <v>0</v>
      </c>
      <c r="L51" s="54">
        <v>0</v>
      </c>
      <c r="M51" s="54">
        <v>78900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222272</v>
      </c>
      <c r="W51" s="54">
        <v>2811834</v>
      </c>
      <c r="X51" s="54">
        <v>1032</v>
      </c>
      <c r="Y51" s="54">
        <v>3658315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37.75030226030103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41.39209765268057</v>
      </c>
      <c r="G58" s="7">
        <f t="shared" si="6"/>
        <v>133.190731940594</v>
      </c>
      <c r="H58" s="7">
        <f t="shared" si="6"/>
        <v>117.78639730873725</v>
      </c>
      <c r="I58" s="7">
        <f t="shared" si="6"/>
        <v>95.35724834213116</v>
      </c>
      <c r="J58" s="7">
        <f t="shared" si="6"/>
        <v>84.38770705081274</v>
      </c>
      <c r="K58" s="7">
        <f t="shared" si="6"/>
        <v>128.89831856998885</v>
      </c>
      <c r="L58" s="7">
        <f t="shared" si="6"/>
        <v>78.6930472879828</v>
      </c>
      <c r="M58" s="7">
        <f t="shared" si="6"/>
        <v>97.15414021045424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96.26854896643684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39.083694785740626</v>
      </c>
      <c r="C59" s="9">
        <f t="shared" si="7"/>
        <v>0</v>
      </c>
      <c r="D59" s="2">
        <f t="shared" si="7"/>
        <v>100.00003705075954</v>
      </c>
      <c r="E59" s="10">
        <f t="shared" si="7"/>
        <v>100.00003705075954</v>
      </c>
      <c r="F59" s="10">
        <f t="shared" si="7"/>
        <v>38.5292588289604</v>
      </c>
      <c r="G59" s="10">
        <f t="shared" si="7"/>
        <v>139.43830709216954</v>
      </c>
      <c r="H59" s="10">
        <f t="shared" si="7"/>
        <v>126.28632883950952</v>
      </c>
      <c r="I59" s="10">
        <f t="shared" si="7"/>
        <v>97.8678902846685</v>
      </c>
      <c r="J59" s="10">
        <f t="shared" si="7"/>
        <v>93.64140594171577</v>
      </c>
      <c r="K59" s="10">
        <f t="shared" si="7"/>
        <v>131.13533829511718</v>
      </c>
      <c r="L59" s="10">
        <f t="shared" si="7"/>
        <v>80.31224587178161</v>
      </c>
      <c r="M59" s="10">
        <f t="shared" si="7"/>
        <v>101.65459009579105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99.77030097560096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100.00003705075954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99.99900000000001</v>
      </c>
      <c r="E60" s="13">
        <f t="shared" si="7"/>
        <v>99.99900000000001</v>
      </c>
      <c r="F60" s="13">
        <f t="shared" si="7"/>
        <v>48.344346946881885</v>
      </c>
      <c r="G60" s="13">
        <f t="shared" si="7"/>
        <v>41.56319183752045</v>
      </c>
      <c r="H60" s="13">
        <f t="shared" si="7"/>
        <v>38.676894407246095</v>
      </c>
      <c r="I60" s="13">
        <f t="shared" si="7"/>
        <v>43.14242898097472</v>
      </c>
      <c r="J60" s="13">
        <f t="shared" si="7"/>
        <v>4.551147179641318</v>
      </c>
      <c r="K60" s="13">
        <f t="shared" si="7"/>
        <v>133.67475850809507</v>
      </c>
      <c r="L60" s="13">
        <f t="shared" si="7"/>
        <v>60.91194906372965</v>
      </c>
      <c r="M60" s="13">
        <f t="shared" si="7"/>
        <v>71.43390537379885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56.735989818162125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99.99900000000001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99.99900000000001</v>
      </c>
      <c r="E64" s="13">
        <f t="shared" si="7"/>
        <v>99.99900000000001</v>
      </c>
      <c r="F64" s="13">
        <f t="shared" si="7"/>
        <v>48.344346946881885</v>
      </c>
      <c r="G64" s="13">
        <f t="shared" si="7"/>
        <v>41.56319183752045</v>
      </c>
      <c r="H64" s="13">
        <f t="shared" si="7"/>
        <v>38.676894407246095</v>
      </c>
      <c r="I64" s="13">
        <f t="shared" si="7"/>
        <v>43.14242898097472</v>
      </c>
      <c r="J64" s="13">
        <f t="shared" si="7"/>
        <v>4.551147179641318</v>
      </c>
      <c r="K64" s="13">
        <f t="shared" si="7"/>
        <v>133.67475850809507</v>
      </c>
      <c r="L64" s="13">
        <f t="shared" si="7"/>
        <v>60.91194906372965</v>
      </c>
      <c r="M64" s="13">
        <f t="shared" si="7"/>
        <v>71.43390537379885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56.735989818162125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99.99900000000001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5991.7338709677415</v>
      </c>
      <c r="G66" s="16">
        <f t="shared" si="7"/>
        <v>87.1679285745547</v>
      </c>
      <c r="H66" s="16">
        <f t="shared" si="7"/>
        <v>47.67246214245653</v>
      </c>
      <c r="I66" s="16">
        <f t="shared" si="7"/>
        <v>98.05798484125722</v>
      </c>
      <c r="J66" s="16">
        <f t="shared" si="7"/>
        <v>5.957519240355506</v>
      </c>
      <c r="K66" s="16">
        <f t="shared" si="7"/>
        <v>68.67048495375803</v>
      </c>
      <c r="L66" s="16">
        <f t="shared" si="7"/>
        <v>62.36309326252905</v>
      </c>
      <c r="M66" s="16">
        <f t="shared" si="7"/>
        <v>37.10815386660041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58.61088880079583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13959822</v>
      </c>
      <c r="C67" s="24"/>
      <c r="D67" s="25">
        <v>11616000</v>
      </c>
      <c r="E67" s="26">
        <v>11616000</v>
      </c>
      <c r="F67" s="26">
        <v>1221308</v>
      </c>
      <c r="G67" s="26">
        <v>1196108</v>
      </c>
      <c r="H67" s="26">
        <v>920906</v>
      </c>
      <c r="I67" s="26">
        <v>3338322</v>
      </c>
      <c r="J67" s="26">
        <v>1163724</v>
      </c>
      <c r="K67" s="26">
        <v>1131180</v>
      </c>
      <c r="L67" s="26">
        <v>1140332</v>
      </c>
      <c r="M67" s="26">
        <v>3435236</v>
      </c>
      <c r="N67" s="26"/>
      <c r="O67" s="26"/>
      <c r="P67" s="26"/>
      <c r="Q67" s="26"/>
      <c r="R67" s="26"/>
      <c r="S67" s="26"/>
      <c r="T67" s="26"/>
      <c r="U67" s="26"/>
      <c r="V67" s="26">
        <v>6773558</v>
      </c>
      <c r="W67" s="26">
        <v>5808000</v>
      </c>
      <c r="X67" s="26"/>
      <c r="Y67" s="25"/>
      <c r="Z67" s="27">
        <v>11616000</v>
      </c>
    </row>
    <row r="68" spans="1:26" ht="12.75" hidden="1">
      <c r="A68" s="37" t="s">
        <v>31</v>
      </c>
      <c r="B68" s="19">
        <v>13483564</v>
      </c>
      <c r="C68" s="19"/>
      <c r="D68" s="20">
        <v>10796000</v>
      </c>
      <c r="E68" s="21">
        <v>10796000</v>
      </c>
      <c r="F68" s="21">
        <v>1165426</v>
      </c>
      <c r="G68" s="21">
        <v>1098465</v>
      </c>
      <c r="H68" s="21">
        <v>826616</v>
      </c>
      <c r="I68" s="21">
        <v>3090507</v>
      </c>
      <c r="J68" s="21">
        <v>1041551</v>
      </c>
      <c r="K68" s="21">
        <v>1037127</v>
      </c>
      <c r="L68" s="21">
        <v>1041551</v>
      </c>
      <c r="M68" s="21">
        <v>3120229</v>
      </c>
      <c r="N68" s="21"/>
      <c r="O68" s="21"/>
      <c r="P68" s="21"/>
      <c r="Q68" s="21"/>
      <c r="R68" s="21"/>
      <c r="S68" s="21"/>
      <c r="T68" s="21"/>
      <c r="U68" s="21"/>
      <c r="V68" s="21">
        <v>6210736</v>
      </c>
      <c r="W68" s="21">
        <v>5398002</v>
      </c>
      <c r="X68" s="21"/>
      <c r="Y68" s="20"/>
      <c r="Z68" s="23">
        <v>10796000</v>
      </c>
    </row>
    <row r="69" spans="1:26" ht="12.75" hidden="1">
      <c r="A69" s="38" t="s">
        <v>32</v>
      </c>
      <c r="B69" s="19">
        <v>476258</v>
      </c>
      <c r="C69" s="19"/>
      <c r="D69" s="20">
        <v>400000</v>
      </c>
      <c r="E69" s="21">
        <v>400000</v>
      </c>
      <c r="F69" s="21">
        <v>55386</v>
      </c>
      <c r="G69" s="21">
        <v>51945</v>
      </c>
      <c r="H69" s="21">
        <v>46149</v>
      </c>
      <c r="I69" s="21">
        <v>153480</v>
      </c>
      <c r="J69" s="21">
        <v>39924</v>
      </c>
      <c r="K69" s="21">
        <v>51451</v>
      </c>
      <c r="L69" s="21">
        <v>50573</v>
      </c>
      <c r="M69" s="21">
        <v>141948</v>
      </c>
      <c r="N69" s="21"/>
      <c r="O69" s="21"/>
      <c r="P69" s="21"/>
      <c r="Q69" s="21"/>
      <c r="R69" s="21"/>
      <c r="S69" s="21"/>
      <c r="T69" s="21"/>
      <c r="U69" s="21"/>
      <c r="V69" s="21">
        <v>295428</v>
      </c>
      <c r="W69" s="21">
        <v>199998</v>
      </c>
      <c r="X69" s="21"/>
      <c r="Y69" s="20"/>
      <c r="Z69" s="23">
        <v>400000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400000</v>
      </c>
      <c r="E73" s="21">
        <v>400000</v>
      </c>
      <c r="F73" s="21">
        <v>55386</v>
      </c>
      <c r="G73" s="21">
        <v>51945</v>
      </c>
      <c r="H73" s="21">
        <v>46149</v>
      </c>
      <c r="I73" s="21">
        <v>153480</v>
      </c>
      <c r="J73" s="21">
        <v>39924</v>
      </c>
      <c r="K73" s="21">
        <v>51451</v>
      </c>
      <c r="L73" s="21">
        <v>50573</v>
      </c>
      <c r="M73" s="21">
        <v>141948</v>
      </c>
      <c r="N73" s="21"/>
      <c r="O73" s="21"/>
      <c r="P73" s="21"/>
      <c r="Q73" s="21"/>
      <c r="R73" s="21"/>
      <c r="S73" s="21"/>
      <c r="T73" s="21"/>
      <c r="U73" s="21"/>
      <c r="V73" s="21">
        <v>295428</v>
      </c>
      <c r="W73" s="21">
        <v>199998</v>
      </c>
      <c r="X73" s="21"/>
      <c r="Y73" s="20"/>
      <c r="Z73" s="23">
        <v>400000</v>
      </c>
    </row>
    <row r="74" spans="1:26" ht="12.75" hidden="1">
      <c r="A74" s="39" t="s">
        <v>107</v>
      </c>
      <c r="B74" s="19">
        <v>476258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420000</v>
      </c>
      <c r="E75" s="30">
        <v>420000</v>
      </c>
      <c r="F75" s="30">
        <v>496</v>
      </c>
      <c r="G75" s="30">
        <v>45698</v>
      </c>
      <c r="H75" s="30">
        <v>48141</v>
      </c>
      <c r="I75" s="30">
        <v>94335</v>
      </c>
      <c r="J75" s="30">
        <v>82249</v>
      </c>
      <c r="K75" s="30">
        <v>42602</v>
      </c>
      <c r="L75" s="30">
        <v>48208</v>
      </c>
      <c r="M75" s="30">
        <v>173059</v>
      </c>
      <c r="N75" s="30"/>
      <c r="O75" s="30"/>
      <c r="P75" s="30"/>
      <c r="Q75" s="30"/>
      <c r="R75" s="30"/>
      <c r="S75" s="30"/>
      <c r="T75" s="30"/>
      <c r="U75" s="30"/>
      <c r="V75" s="30">
        <v>267394</v>
      </c>
      <c r="W75" s="30">
        <v>210000</v>
      </c>
      <c r="X75" s="30"/>
      <c r="Y75" s="29"/>
      <c r="Z75" s="31">
        <v>420000</v>
      </c>
    </row>
    <row r="76" spans="1:26" ht="12.75" hidden="1">
      <c r="A76" s="42" t="s">
        <v>288</v>
      </c>
      <c r="B76" s="32">
        <v>5269875</v>
      </c>
      <c r="C76" s="32"/>
      <c r="D76" s="33">
        <v>11616000</v>
      </c>
      <c r="E76" s="34">
        <v>11616000</v>
      </c>
      <c r="F76" s="34">
        <v>505525</v>
      </c>
      <c r="G76" s="34">
        <v>1593105</v>
      </c>
      <c r="H76" s="34">
        <v>1084702</v>
      </c>
      <c r="I76" s="34">
        <v>3183332</v>
      </c>
      <c r="J76" s="34">
        <v>982040</v>
      </c>
      <c r="K76" s="34">
        <v>1458072</v>
      </c>
      <c r="L76" s="34">
        <v>897362</v>
      </c>
      <c r="M76" s="34">
        <v>3337474</v>
      </c>
      <c r="N76" s="34"/>
      <c r="O76" s="34"/>
      <c r="P76" s="34"/>
      <c r="Q76" s="34"/>
      <c r="R76" s="34"/>
      <c r="S76" s="34"/>
      <c r="T76" s="34"/>
      <c r="U76" s="34"/>
      <c r="V76" s="34">
        <v>6520806</v>
      </c>
      <c r="W76" s="34">
        <v>5808000</v>
      </c>
      <c r="X76" s="34"/>
      <c r="Y76" s="33"/>
      <c r="Z76" s="35">
        <v>11616000</v>
      </c>
    </row>
    <row r="77" spans="1:26" ht="12.75" hidden="1">
      <c r="A77" s="37" t="s">
        <v>31</v>
      </c>
      <c r="B77" s="19">
        <v>5269875</v>
      </c>
      <c r="C77" s="19"/>
      <c r="D77" s="20">
        <v>10796004</v>
      </c>
      <c r="E77" s="21">
        <v>10796004</v>
      </c>
      <c r="F77" s="21">
        <v>449030</v>
      </c>
      <c r="G77" s="21">
        <v>1531681</v>
      </c>
      <c r="H77" s="21">
        <v>1043903</v>
      </c>
      <c r="I77" s="21">
        <v>3024614</v>
      </c>
      <c r="J77" s="21">
        <v>975323</v>
      </c>
      <c r="K77" s="21">
        <v>1360040</v>
      </c>
      <c r="L77" s="21">
        <v>836493</v>
      </c>
      <c r="M77" s="21">
        <v>3171856</v>
      </c>
      <c r="N77" s="21"/>
      <c r="O77" s="21"/>
      <c r="P77" s="21"/>
      <c r="Q77" s="21"/>
      <c r="R77" s="21"/>
      <c r="S77" s="21"/>
      <c r="T77" s="21"/>
      <c r="U77" s="21"/>
      <c r="V77" s="21">
        <v>6196470</v>
      </c>
      <c r="W77" s="21">
        <v>5398002</v>
      </c>
      <c r="X77" s="21"/>
      <c r="Y77" s="20"/>
      <c r="Z77" s="23">
        <v>10796004</v>
      </c>
    </row>
    <row r="78" spans="1:26" ht="12.75" hidden="1">
      <c r="A78" s="38" t="s">
        <v>32</v>
      </c>
      <c r="B78" s="19"/>
      <c r="C78" s="19"/>
      <c r="D78" s="20">
        <v>399996</v>
      </c>
      <c r="E78" s="21">
        <v>399996</v>
      </c>
      <c r="F78" s="21">
        <v>26776</v>
      </c>
      <c r="G78" s="21">
        <v>21590</v>
      </c>
      <c r="H78" s="21">
        <v>17849</v>
      </c>
      <c r="I78" s="21">
        <v>66215</v>
      </c>
      <c r="J78" s="21">
        <v>1817</v>
      </c>
      <c r="K78" s="21">
        <v>68777</v>
      </c>
      <c r="L78" s="21">
        <v>30805</v>
      </c>
      <c r="M78" s="21">
        <v>101399</v>
      </c>
      <c r="N78" s="21"/>
      <c r="O78" s="21"/>
      <c r="P78" s="21"/>
      <c r="Q78" s="21"/>
      <c r="R78" s="21"/>
      <c r="S78" s="21"/>
      <c r="T78" s="21"/>
      <c r="U78" s="21"/>
      <c r="V78" s="21">
        <v>167614</v>
      </c>
      <c r="W78" s="21">
        <v>199998</v>
      </c>
      <c r="X78" s="21"/>
      <c r="Y78" s="20"/>
      <c r="Z78" s="23">
        <v>399996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399996</v>
      </c>
      <c r="E82" s="21">
        <v>399996</v>
      </c>
      <c r="F82" s="21">
        <v>26776</v>
      </c>
      <c r="G82" s="21">
        <v>21590</v>
      </c>
      <c r="H82" s="21">
        <v>17849</v>
      </c>
      <c r="I82" s="21">
        <v>66215</v>
      </c>
      <c r="J82" s="21">
        <v>1817</v>
      </c>
      <c r="K82" s="21">
        <v>68777</v>
      </c>
      <c r="L82" s="21">
        <v>30805</v>
      </c>
      <c r="M82" s="21">
        <v>101399</v>
      </c>
      <c r="N82" s="21"/>
      <c r="O82" s="21"/>
      <c r="P82" s="21"/>
      <c r="Q82" s="21"/>
      <c r="R82" s="21"/>
      <c r="S82" s="21"/>
      <c r="T82" s="21"/>
      <c r="U82" s="21"/>
      <c r="V82" s="21">
        <v>167614</v>
      </c>
      <c r="W82" s="21">
        <v>199998</v>
      </c>
      <c r="X82" s="21"/>
      <c r="Y82" s="20"/>
      <c r="Z82" s="23">
        <v>399996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420000</v>
      </c>
      <c r="E84" s="30">
        <v>420000</v>
      </c>
      <c r="F84" s="30">
        <v>29719</v>
      </c>
      <c r="G84" s="30">
        <v>39834</v>
      </c>
      <c r="H84" s="30">
        <v>22950</v>
      </c>
      <c r="I84" s="30">
        <v>92503</v>
      </c>
      <c r="J84" s="30">
        <v>4900</v>
      </c>
      <c r="K84" s="30">
        <v>29255</v>
      </c>
      <c r="L84" s="30">
        <v>30064</v>
      </c>
      <c r="M84" s="30">
        <v>64219</v>
      </c>
      <c r="N84" s="30"/>
      <c r="O84" s="30"/>
      <c r="P84" s="30"/>
      <c r="Q84" s="30"/>
      <c r="R84" s="30"/>
      <c r="S84" s="30"/>
      <c r="T84" s="30"/>
      <c r="U84" s="30"/>
      <c r="V84" s="30">
        <v>156722</v>
      </c>
      <c r="W84" s="30">
        <v>210000</v>
      </c>
      <c r="X84" s="30"/>
      <c r="Y84" s="29"/>
      <c r="Z84" s="31">
        <v>420000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1100000</v>
      </c>
      <c r="F5" s="358">
        <f t="shared" si="0"/>
        <v>1100000</v>
      </c>
      <c r="G5" s="358">
        <f t="shared" si="0"/>
        <v>602510</v>
      </c>
      <c r="H5" s="356">
        <f t="shared" si="0"/>
        <v>26974</v>
      </c>
      <c r="I5" s="356">
        <f t="shared" si="0"/>
        <v>0</v>
      </c>
      <c r="J5" s="358">
        <f t="shared" si="0"/>
        <v>629484</v>
      </c>
      <c r="K5" s="358">
        <f t="shared" si="0"/>
        <v>0</v>
      </c>
      <c r="L5" s="356">
        <f t="shared" si="0"/>
        <v>82067</v>
      </c>
      <c r="M5" s="356">
        <f t="shared" si="0"/>
        <v>6000</v>
      </c>
      <c r="N5" s="358">
        <f t="shared" si="0"/>
        <v>88067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717551</v>
      </c>
      <c r="X5" s="356">
        <f t="shared" si="0"/>
        <v>550000</v>
      </c>
      <c r="Y5" s="358">
        <f t="shared" si="0"/>
        <v>167551</v>
      </c>
      <c r="Z5" s="359">
        <f>+IF(X5&lt;&gt;0,+(Y5/X5)*100,0)</f>
        <v>30.46381818181818</v>
      </c>
      <c r="AA5" s="360">
        <f>+AA6+AA8+AA11+AA13+AA15</f>
        <v>1100000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587115</v>
      </c>
      <c r="H8" s="60">
        <f t="shared" si="2"/>
        <v>0</v>
      </c>
      <c r="I8" s="60">
        <f t="shared" si="2"/>
        <v>0</v>
      </c>
      <c r="J8" s="59">
        <f t="shared" si="2"/>
        <v>587115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587115</v>
      </c>
      <c r="X8" s="60">
        <f t="shared" si="2"/>
        <v>0</v>
      </c>
      <c r="Y8" s="59">
        <f t="shared" si="2"/>
        <v>587115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>
        <v>587115</v>
      </c>
      <c r="H10" s="60"/>
      <c r="I10" s="60"/>
      <c r="J10" s="59">
        <v>587115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587115</v>
      </c>
      <c r="X10" s="60"/>
      <c r="Y10" s="59">
        <v>587115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1100000</v>
      </c>
      <c r="F15" s="59">
        <f t="shared" si="5"/>
        <v>1100000</v>
      </c>
      <c r="G15" s="59">
        <f t="shared" si="5"/>
        <v>15395</v>
      </c>
      <c r="H15" s="60">
        <f t="shared" si="5"/>
        <v>26974</v>
      </c>
      <c r="I15" s="60">
        <f t="shared" si="5"/>
        <v>0</v>
      </c>
      <c r="J15" s="59">
        <f t="shared" si="5"/>
        <v>42369</v>
      </c>
      <c r="K15" s="59">
        <f t="shared" si="5"/>
        <v>0</v>
      </c>
      <c r="L15" s="60">
        <f t="shared" si="5"/>
        <v>82067</v>
      </c>
      <c r="M15" s="60">
        <f t="shared" si="5"/>
        <v>6000</v>
      </c>
      <c r="N15" s="59">
        <f t="shared" si="5"/>
        <v>88067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130436</v>
      </c>
      <c r="X15" s="60">
        <f t="shared" si="5"/>
        <v>550000</v>
      </c>
      <c r="Y15" s="59">
        <f t="shared" si="5"/>
        <v>-419564</v>
      </c>
      <c r="Z15" s="61">
        <f>+IF(X15&lt;&gt;0,+(Y15/X15)*100,0)</f>
        <v>-76.28436363636364</v>
      </c>
      <c r="AA15" s="62">
        <f>SUM(AA16:AA20)</f>
        <v>1100000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1100000</v>
      </c>
      <c r="F20" s="59">
        <v>1100000</v>
      </c>
      <c r="G20" s="59">
        <v>15395</v>
      </c>
      <c r="H20" s="60">
        <v>26974</v>
      </c>
      <c r="I20" s="60"/>
      <c r="J20" s="59">
        <v>42369</v>
      </c>
      <c r="K20" s="59"/>
      <c r="L20" s="60">
        <v>82067</v>
      </c>
      <c r="M20" s="60">
        <v>6000</v>
      </c>
      <c r="N20" s="59">
        <v>88067</v>
      </c>
      <c r="O20" s="59"/>
      <c r="P20" s="60"/>
      <c r="Q20" s="60"/>
      <c r="R20" s="59"/>
      <c r="S20" s="59"/>
      <c r="T20" s="60"/>
      <c r="U20" s="60"/>
      <c r="V20" s="59"/>
      <c r="W20" s="59">
        <v>130436</v>
      </c>
      <c r="X20" s="60">
        <v>550000</v>
      </c>
      <c r="Y20" s="59">
        <v>-419564</v>
      </c>
      <c r="Z20" s="61">
        <v>-76.28</v>
      </c>
      <c r="AA20" s="62">
        <v>1100000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4100000</v>
      </c>
      <c r="F22" s="345">
        <f t="shared" si="6"/>
        <v>4100000</v>
      </c>
      <c r="G22" s="345">
        <f t="shared" si="6"/>
        <v>0</v>
      </c>
      <c r="H22" s="343">
        <f t="shared" si="6"/>
        <v>0</v>
      </c>
      <c r="I22" s="343">
        <f t="shared" si="6"/>
        <v>910</v>
      </c>
      <c r="J22" s="345">
        <f t="shared" si="6"/>
        <v>910</v>
      </c>
      <c r="K22" s="345">
        <f t="shared" si="6"/>
        <v>21704</v>
      </c>
      <c r="L22" s="343">
        <f t="shared" si="6"/>
        <v>0</v>
      </c>
      <c r="M22" s="343">
        <f t="shared" si="6"/>
        <v>172820</v>
      </c>
      <c r="N22" s="345">
        <f t="shared" si="6"/>
        <v>194524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195434</v>
      </c>
      <c r="X22" s="343">
        <f t="shared" si="6"/>
        <v>2050000</v>
      </c>
      <c r="Y22" s="345">
        <f t="shared" si="6"/>
        <v>-1854566</v>
      </c>
      <c r="Z22" s="336">
        <f>+IF(X22&lt;&gt;0,+(Y22/X22)*100,0)</f>
        <v>-90.46663414634146</v>
      </c>
      <c r="AA22" s="350">
        <f>SUM(AA23:AA32)</f>
        <v>4100000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4100000</v>
      </c>
      <c r="F25" s="59">
        <v>4100000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2050000</v>
      </c>
      <c r="Y25" s="59">
        <v>-2050000</v>
      </c>
      <c r="Z25" s="61">
        <v>-100</v>
      </c>
      <c r="AA25" s="62">
        <v>4100000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910</v>
      </c>
      <c r="J32" s="59">
        <v>910</v>
      </c>
      <c r="K32" s="59">
        <v>21704</v>
      </c>
      <c r="L32" s="60"/>
      <c r="M32" s="60">
        <v>172820</v>
      </c>
      <c r="N32" s="59">
        <v>194524</v>
      </c>
      <c r="O32" s="59"/>
      <c r="P32" s="60"/>
      <c r="Q32" s="60"/>
      <c r="R32" s="59"/>
      <c r="S32" s="59"/>
      <c r="T32" s="60"/>
      <c r="U32" s="60"/>
      <c r="V32" s="59"/>
      <c r="W32" s="59">
        <v>195434</v>
      </c>
      <c r="X32" s="60"/>
      <c r="Y32" s="59">
        <v>195434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1700000</v>
      </c>
      <c r="F40" s="345">
        <f t="shared" si="9"/>
        <v>1700000</v>
      </c>
      <c r="G40" s="345">
        <f t="shared" si="9"/>
        <v>46818</v>
      </c>
      <c r="H40" s="343">
        <f t="shared" si="9"/>
        <v>30010</v>
      </c>
      <c r="I40" s="343">
        <f t="shared" si="9"/>
        <v>133758</v>
      </c>
      <c r="J40" s="345">
        <f t="shared" si="9"/>
        <v>210586</v>
      </c>
      <c r="K40" s="345">
        <f t="shared" si="9"/>
        <v>40404</v>
      </c>
      <c r="L40" s="343">
        <f t="shared" si="9"/>
        <v>254351</v>
      </c>
      <c r="M40" s="343">
        <f t="shared" si="9"/>
        <v>15812</v>
      </c>
      <c r="N40" s="345">
        <f t="shared" si="9"/>
        <v>310567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521153</v>
      </c>
      <c r="X40" s="343">
        <f t="shared" si="9"/>
        <v>850000</v>
      </c>
      <c r="Y40" s="345">
        <f t="shared" si="9"/>
        <v>-328847</v>
      </c>
      <c r="Z40" s="336">
        <f>+IF(X40&lt;&gt;0,+(Y40/X40)*100,0)</f>
        <v>-38.68788235294118</v>
      </c>
      <c r="AA40" s="350">
        <f>SUM(AA41:AA49)</f>
        <v>1700000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>
        <v>46818</v>
      </c>
      <c r="H41" s="362">
        <v>6883</v>
      </c>
      <c r="I41" s="362">
        <v>133758</v>
      </c>
      <c r="J41" s="364">
        <v>187459</v>
      </c>
      <c r="K41" s="364">
        <v>40404</v>
      </c>
      <c r="L41" s="362">
        <v>115407</v>
      </c>
      <c r="M41" s="362">
        <v>15812</v>
      </c>
      <c r="N41" s="364">
        <v>171623</v>
      </c>
      <c r="O41" s="364"/>
      <c r="P41" s="362"/>
      <c r="Q41" s="362"/>
      <c r="R41" s="364"/>
      <c r="S41" s="364"/>
      <c r="T41" s="362"/>
      <c r="U41" s="362"/>
      <c r="V41" s="364"/>
      <c r="W41" s="364">
        <v>359082</v>
      </c>
      <c r="X41" s="362"/>
      <c r="Y41" s="364">
        <v>359082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>
        <v>19352</v>
      </c>
      <c r="I48" s="54"/>
      <c r="J48" s="53">
        <v>19352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19352</v>
      </c>
      <c r="X48" s="54"/>
      <c r="Y48" s="53">
        <v>19352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1700000</v>
      </c>
      <c r="F49" s="53">
        <v>1700000</v>
      </c>
      <c r="G49" s="53"/>
      <c r="H49" s="54">
        <v>3775</v>
      </c>
      <c r="I49" s="54"/>
      <c r="J49" s="53">
        <v>3775</v>
      </c>
      <c r="K49" s="53"/>
      <c r="L49" s="54">
        <v>138944</v>
      </c>
      <c r="M49" s="54"/>
      <c r="N49" s="53">
        <v>138944</v>
      </c>
      <c r="O49" s="53"/>
      <c r="P49" s="54"/>
      <c r="Q49" s="54"/>
      <c r="R49" s="53"/>
      <c r="S49" s="53"/>
      <c r="T49" s="54"/>
      <c r="U49" s="54"/>
      <c r="V49" s="53"/>
      <c r="W49" s="53">
        <v>142719</v>
      </c>
      <c r="X49" s="54">
        <v>850000</v>
      </c>
      <c r="Y49" s="53">
        <v>-707281</v>
      </c>
      <c r="Z49" s="94">
        <v>-83.21</v>
      </c>
      <c r="AA49" s="95">
        <v>1700000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6900000</v>
      </c>
      <c r="F60" s="264">
        <f t="shared" si="14"/>
        <v>6900000</v>
      </c>
      <c r="G60" s="264">
        <f t="shared" si="14"/>
        <v>649328</v>
      </c>
      <c r="H60" s="219">
        <f t="shared" si="14"/>
        <v>56984</v>
      </c>
      <c r="I60" s="219">
        <f t="shared" si="14"/>
        <v>134668</v>
      </c>
      <c r="J60" s="264">
        <f t="shared" si="14"/>
        <v>840980</v>
      </c>
      <c r="K60" s="264">
        <f t="shared" si="14"/>
        <v>62108</v>
      </c>
      <c r="L60" s="219">
        <f t="shared" si="14"/>
        <v>336418</v>
      </c>
      <c r="M60" s="219">
        <f t="shared" si="14"/>
        <v>194632</v>
      </c>
      <c r="N60" s="264">
        <f t="shared" si="14"/>
        <v>593158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1434138</v>
      </c>
      <c r="X60" s="219">
        <f t="shared" si="14"/>
        <v>3450000</v>
      </c>
      <c r="Y60" s="264">
        <f t="shared" si="14"/>
        <v>-2015862</v>
      </c>
      <c r="Z60" s="337">
        <f>+IF(X60&lt;&gt;0,+(Y60/X60)*100,0)</f>
        <v>-58.43078260869565</v>
      </c>
      <c r="AA60" s="232">
        <f>+AA57+AA54+AA51+AA40+AA37+AA34+AA22+AA5</f>
        <v>6900000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180232504</v>
      </c>
      <c r="D5" s="153">
        <f>SUM(D6:D8)</f>
        <v>0</v>
      </c>
      <c r="E5" s="154">
        <f t="shared" si="0"/>
        <v>130029000</v>
      </c>
      <c r="F5" s="100">
        <f t="shared" si="0"/>
        <v>130029000</v>
      </c>
      <c r="G5" s="100">
        <f t="shared" si="0"/>
        <v>49188706</v>
      </c>
      <c r="H5" s="100">
        <f t="shared" si="0"/>
        <v>1804315</v>
      </c>
      <c r="I5" s="100">
        <f t="shared" si="0"/>
        <v>1528652</v>
      </c>
      <c r="J5" s="100">
        <f t="shared" si="0"/>
        <v>52521673</v>
      </c>
      <c r="K5" s="100">
        <f t="shared" si="0"/>
        <v>1309126</v>
      </c>
      <c r="L5" s="100">
        <f t="shared" si="0"/>
        <v>1484032</v>
      </c>
      <c r="M5" s="100">
        <f t="shared" si="0"/>
        <v>39904844</v>
      </c>
      <c r="N5" s="100">
        <f t="shared" si="0"/>
        <v>42698002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95219675</v>
      </c>
      <c r="X5" s="100">
        <f t="shared" si="0"/>
        <v>65014500</v>
      </c>
      <c r="Y5" s="100">
        <f t="shared" si="0"/>
        <v>30205175</v>
      </c>
      <c r="Z5" s="137">
        <f>+IF(X5&lt;&gt;0,+(Y5/X5)*100,0)</f>
        <v>46.459136038883635</v>
      </c>
      <c r="AA5" s="153">
        <f>SUM(AA6:AA8)</f>
        <v>130029000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180232504</v>
      </c>
      <c r="D7" s="157"/>
      <c r="E7" s="158">
        <v>130029000</v>
      </c>
      <c r="F7" s="159">
        <v>130029000</v>
      </c>
      <c r="G7" s="159">
        <v>49188706</v>
      </c>
      <c r="H7" s="159">
        <v>1795168</v>
      </c>
      <c r="I7" s="159">
        <v>1528652</v>
      </c>
      <c r="J7" s="159">
        <v>52512526</v>
      </c>
      <c r="K7" s="159">
        <v>1309126</v>
      </c>
      <c r="L7" s="159">
        <v>1484032</v>
      </c>
      <c r="M7" s="159">
        <v>39904844</v>
      </c>
      <c r="N7" s="159">
        <v>42698002</v>
      </c>
      <c r="O7" s="159"/>
      <c r="P7" s="159"/>
      <c r="Q7" s="159"/>
      <c r="R7" s="159"/>
      <c r="S7" s="159"/>
      <c r="T7" s="159"/>
      <c r="U7" s="159"/>
      <c r="V7" s="159"/>
      <c r="W7" s="159">
        <v>95210528</v>
      </c>
      <c r="X7" s="159">
        <v>65014500</v>
      </c>
      <c r="Y7" s="159">
        <v>30196028</v>
      </c>
      <c r="Z7" s="141">
        <v>46.45</v>
      </c>
      <c r="AA7" s="157">
        <v>130029000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9147</v>
      </c>
      <c r="I8" s="60"/>
      <c r="J8" s="60">
        <v>9147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9147</v>
      </c>
      <c r="X8" s="60"/>
      <c r="Y8" s="60">
        <v>9147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2715000</v>
      </c>
      <c r="F9" s="100">
        <f t="shared" si="1"/>
        <v>2715000</v>
      </c>
      <c r="G9" s="100">
        <f t="shared" si="1"/>
        <v>0</v>
      </c>
      <c r="H9" s="100">
        <f t="shared" si="1"/>
        <v>420840</v>
      </c>
      <c r="I9" s="100">
        <f t="shared" si="1"/>
        <v>162094</v>
      </c>
      <c r="J9" s="100">
        <f t="shared" si="1"/>
        <v>582934</v>
      </c>
      <c r="K9" s="100">
        <f t="shared" si="1"/>
        <v>1131567</v>
      </c>
      <c r="L9" s="100">
        <f t="shared" si="1"/>
        <v>307007</v>
      </c>
      <c r="M9" s="100">
        <f t="shared" si="1"/>
        <v>613499</v>
      </c>
      <c r="N9" s="100">
        <f t="shared" si="1"/>
        <v>2052073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2635007</v>
      </c>
      <c r="X9" s="100">
        <f t="shared" si="1"/>
        <v>89000</v>
      </c>
      <c r="Y9" s="100">
        <f t="shared" si="1"/>
        <v>2546007</v>
      </c>
      <c r="Z9" s="137">
        <f>+IF(X9&lt;&gt;0,+(Y9/X9)*100,0)</f>
        <v>2860.68202247191</v>
      </c>
      <c r="AA9" s="153">
        <f>SUM(AA10:AA14)</f>
        <v>2715000</v>
      </c>
    </row>
    <row r="10" spans="1:27" ht="12.75">
      <c r="A10" s="138" t="s">
        <v>79</v>
      </c>
      <c r="B10" s="136"/>
      <c r="C10" s="155"/>
      <c r="D10" s="155"/>
      <c r="E10" s="156">
        <v>2626000</v>
      </c>
      <c r="F10" s="60">
        <v>2626000</v>
      </c>
      <c r="G10" s="60"/>
      <c r="H10" s="60">
        <v>420840</v>
      </c>
      <c r="I10" s="60">
        <v>162094</v>
      </c>
      <c r="J10" s="60">
        <v>582934</v>
      </c>
      <c r="K10" s="60">
        <v>229390</v>
      </c>
      <c r="L10" s="60">
        <v>307007</v>
      </c>
      <c r="M10" s="60">
        <v>271712</v>
      </c>
      <c r="N10" s="60">
        <v>808109</v>
      </c>
      <c r="O10" s="60"/>
      <c r="P10" s="60"/>
      <c r="Q10" s="60"/>
      <c r="R10" s="60"/>
      <c r="S10" s="60"/>
      <c r="T10" s="60"/>
      <c r="U10" s="60"/>
      <c r="V10" s="60"/>
      <c r="W10" s="60">
        <v>1391043</v>
      </c>
      <c r="X10" s="60"/>
      <c r="Y10" s="60">
        <v>1391043</v>
      </c>
      <c r="Z10" s="140">
        <v>0</v>
      </c>
      <c r="AA10" s="155">
        <v>2626000</v>
      </c>
    </row>
    <row r="11" spans="1:27" ht="12.75">
      <c r="A11" s="138" t="s">
        <v>80</v>
      </c>
      <c r="B11" s="136"/>
      <c r="C11" s="155"/>
      <c r="D11" s="155"/>
      <c r="E11" s="156">
        <v>89000</v>
      </c>
      <c r="F11" s="60">
        <v>89000</v>
      </c>
      <c r="G11" s="60"/>
      <c r="H11" s="60"/>
      <c r="I11" s="60"/>
      <c r="J11" s="60"/>
      <c r="K11" s="60">
        <v>902177</v>
      </c>
      <c r="L11" s="60"/>
      <c r="M11" s="60">
        <v>341787</v>
      </c>
      <c r="N11" s="60">
        <v>1243964</v>
      </c>
      <c r="O11" s="60"/>
      <c r="P11" s="60"/>
      <c r="Q11" s="60"/>
      <c r="R11" s="60"/>
      <c r="S11" s="60"/>
      <c r="T11" s="60"/>
      <c r="U11" s="60"/>
      <c r="V11" s="60"/>
      <c r="W11" s="60">
        <v>1243964</v>
      </c>
      <c r="X11" s="60">
        <v>89000</v>
      </c>
      <c r="Y11" s="60">
        <v>1154964</v>
      </c>
      <c r="Z11" s="140">
        <v>1297.71</v>
      </c>
      <c r="AA11" s="155">
        <v>89000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26236000</v>
      </c>
      <c r="F15" s="100">
        <f t="shared" si="2"/>
        <v>26236000</v>
      </c>
      <c r="G15" s="100">
        <f t="shared" si="2"/>
        <v>32013</v>
      </c>
      <c r="H15" s="100">
        <f t="shared" si="2"/>
        <v>658502</v>
      </c>
      <c r="I15" s="100">
        <f t="shared" si="2"/>
        <v>4009734</v>
      </c>
      <c r="J15" s="100">
        <f t="shared" si="2"/>
        <v>4700249</v>
      </c>
      <c r="K15" s="100">
        <f t="shared" si="2"/>
        <v>1867302</v>
      </c>
      <c r="L15" s="100">
        <f t="shared" si="2"/>
        <v>1534916</v>
      </c>
      <c r="M15" s="100">
        <f t="shared" si="2"/>
        <v>2552924</v>
      </c>
      <c r="N15" s="100">
        <f t="shared" si="2"/>
        <v>5955142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10655391</v>
      </c>
      <c r="X15" s="100">
        <f t="shared" si="2"/>
        <v>13654663</v>
      </c>
      <c r="Y15" s="100">
        <f t="shared" si="2"/>
        <v>-2999272</v>
      </c>
      <c r="Z15" s="137">
        <f>+IF(X15&lt;&gt;0,+(Y15/X15)*100,0)</f>
        <v>-21.965185079997944</v>
      </c>
      <c r="AA15" s="153">
        <f>SUM(AA16:AA18)</f>
        <v>26236000</v>
      </c>
    </row>
    <row r="16" spans="1:27" ht="12.75">
      <c r="A16" s="138" t="s">
        <v>85</v>
      </c>
      <c r="B16" s="136"/>
      <c r="C16" s="155"/>
      <c r="D16" s="155"/>
      <c r="E16" s="156">
        <v>1288050</v>
      </c>
      <c r="F16" s="60">
        <v>1288050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643998</v>
      </c>
      <c r="Y16" s="60">
        <v>-643998</v>
      </c>
      <c r="Z16" s="140">
        <v>-100</v>
      </c>
      <c r="AA16" s="155">
        <v>1288050</v>
      </c>
    </row>
    <row r="17" spans="1:27" ht="12.75">
      <c r="A17" s="138" t="s">
        <v>86</v>
      </c>
      <c r="B17" s="136"/>
      <c r="C17" s="155"/>
      <c r="D17" s="155"/>
      <c r="E17" s="156">
        <v>24947950</v>
      </c>
      <c r="F17" s="60">
        <v>24947950</v>
      </c>
      <c r="G17" s="60">
        <v>32013</v>
      </c>
      <c r="H17" s="60">
        <v>658502</v>
      </c>
      <c r="I17" s="60">
        <v>4009734</v>
      </c>
      <c r="J17" s="60">
        <v>4700249</v>
      </c>
      <c r="K17" s="60">
        <v>1867302</v>
      </c>
      <c r="L17" s="60">
        <v>1534916</v>
      </c>
      <c r="M17" s="60">
        <v>2552924</v>
      </c>
      <c r="N17" s="60">
        <v>5955142</v>
      </c>
      <c r="O17" s="60"/>
      <c r="P17" s="60"/>
      <c r="Q17" s="60"/>
      <c r="R17" s="60"/>
      <c r="S17" s="60"/>
      <c r="T17" s="60"/>
      <c r="U17" s="60"/>
      <c r="V17" s="60"/>
      <c r="W17" s="60">
        <v>10655391</v>
      </c>
      <c r="X17" s="60">
        <v>13010665</v>
      </c>
      <c r="Y17" s="60">
        <v>-2355274</v>
      </c>
      <c r="Z17" s="140">
        <v>-18.1</v>
      </c>
      <c r="AA17" s="155">
        <v>24947950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13020000</v>
      </c>
      <c r="F19" s="100">
        <f t="shared" si="3"/>
        <v>13020000</v>
      </c>
      <c r="G19" s="100">
        <f t="shared" si="3"/>
        <v>55386</v>
      </c>
      <c r="H19" s="100">
        <f t="shared" si="3"/>
        <v>2559626</v>
      </c>
      <c r="I19" s="100">
        <f t="shared" si="3"/>
        <v>255683</v>
      </c>
      <c r="J19" s="100">
        <f t="shared" si="3"/>
        <v>2870695</v>
      </c>
      <c r="K19" s="100">
        <f t="shared" si="3"/>
        <v>345111</v>
      </c>
      <c r="L19" s="100">
        <f t="shared" si="3"/>
        <v>286807</v>
      </c>
      <c r="M19" s="100">
        <f t="shared" si="3"/>
        <v>1038765</v>
      </c>
      <c r="N19" s="100">
        <f t="shared" si="3"/>
        <v>1670683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4541378</v>
      </c>
      <c r="X19" s="100">
        <f t="shared" si="3"/>
        <v>6510000</v>
      </c>
      <c r="Y19" s="100">
        <f t="shared" si="3"/>
        <v>-1968622</v>
      </c>
      <c r="Z19" s="137">
        <f>+IF(X19&lt;&gt;0,+(Y19/X19)*100,0)</f>
        <v>-30.239969278033797</v>
      </c>
      <c r="AA19" s="153">
        <f>SUM(AA20:AA23)</f>
        <v>13020000</v>
      </c>
    </row>
    <row r="20" spans="1:27" ht="12.75">
      <c r="A20" s="138" t="s">
        <v>89</v>
      </c>
      <c r="B20" s="136"/>
      <c r="C20" s="155"/>
      <c r="D20" s="155"/>
      <c r="E20" s="156">
        <v>11000000</v>
      </c>
      <c r="F20" s="60">
        <v>11000000</v>
      </c>
      <c r="G20" s="60"/>
      <c r="H20" s="60">
        <v>2077047</v>
      </c>
      <c r="I20" s="60"/>
      <c r="J20" s="60">
        <v>2077047</v>
      </c>
      <c r="K20" s="60"/>
      <c r="L20" s="60"/>
      <c r="M20" s="60">
        <v>742075</v>
      </c>
      <c r="N20" s="60">
        <v>742075</v>
      </c>
      <c r="O20" s="60"/>
      <c r="P20" s="60"/>
      <c r="Q20" s="60"/>
      <c r="R20" s="60"/>
      <c r="S20" s="60"/>
      <c r="T20" s="60"/>
      <c r="U20" s="60"/>
      <c r="V20" s="60"/>
      <c r="W20" s="60">
        <v>2819122</v>
      </c>
      <c r="X20" s="60">
        <v>5500002</v>
      </c>
      <c r="Y20" s="60">
        <v>-2680880</v>
      </c>
      <c r="Z20" s="140">
        <v>-48.74</v>
      </c>
      <c r="AA20" s="155">
        <v>11000000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2020000</v>
      </c>
      <c r="F23" s="60">
        <v>2020000</v>
      </c>
      <c r="G23" s="60">
        <v>55386</v>
      </c>
      <c r="H23" s="60">
        <v>482579</v>
      </c>
      <c r="I23" s="60">
        <v>255683</v>
      </c>
      <c r="J23" s="60">
        <v>793648</v>
      </c>
      <c r="K23" s="60">
        <v>345111</v>
      </c>
      <c r="L23" s="60">
        <v>286807</v>
      </c>
      <c r="M23" s="60">
        <v>296690</v>
      </c>
      <c r="N23" s="60">
        <v>928608</v>
      </c>
      <c r="O23" s="60"/>
      <c r="P23" s="60"/>
      <c r="Q23" s="60"/>
      <c r="R23" s="60"/>
      <c r="S23" s="60"/>
      <c r="T23" s="60"/>
      <c r="U23" s="60"/>
      <c r="V23" s="60"/>
      <c r="W23" s="60">
        <v>1722256</v>
      </c>
      <c r="X23" s="60">
        <v>1009998</v>
      </c>
      <c r="Y23" s="60">
        <v>712258</v>
      </c>
      <c r="Z23" s="140">
        <v>70.52</v>
      </c>
      <c r="AA23" s="155">
        <v>2020000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180232504</v>
      </c>
      <c r="D25" s="168">
        <f>+D5+D9+D15+D19+D24</f>
        <v>0</v>
      </c>
      <c r="E25" s="169">
        <f t="shared" si="4"/>
        <v>172000000</v>
      </c>
      <c r="F25" s="73">
        <f t="shared" si="4"/>
        <v>172000000</v>
      </c>
      <c r="G25" s="73">
        <f t="shared" si="4"/>
        <v>49276105</v>
      </c>
      <c r="H25" s="73">
        <f t="shared" si="4"/>
        <v>5443283</v>
      </c>
      <c r="I25" s="73">
        <f t="shared" si="4"/>
        <v>5956163</v>
      </c>
      <c r="J25" s="73">
        <f t="shared" si="4"/>
        <v>60675551</v>
      </c>
      <c r="K25" s="73">
        <f t="shared" si="4"/>
        <v>4653106</v>
      </c>
      <c r="L25" s="73">
        <f t="shared" si="4"/>
        <v>3612762</v>
      </c>
      <c r="M25" s="73">
        <f t="shared" si="4"/>
        <v>44110032</v>
      </c>
      <c r="N25" s="73">
        <f t="shared" si="4"/>
        <v>52375900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113051451</v>
      </c>
      <c r="X25" s="73">
        <f t="shared" si="4"/>
        <v>85268163</v>
      </c>
      <c r="Y25" s="73">
        <f t="shared" si="4"/>
        <v>27783288</v>
      </c>
      <c r="Z25" s="170">
        <f>+IF(X25&lt;&gt;0,+(Y25/X25)*100,0)</f>
        <v>32.58342507038647</v>
      </c>
      <c r="AA25" s="168">
        <f>+AA5+AA9+AA15+AA19+AA24</f>
        <v>172000000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159365776</v>
      </c>
      <c r="D28" s="153">
        <f>SUM(D29:D31)</f>
        <v>0</v>
      </c>
      <c r="E28" s="154">
        <f t="shared" si="5"/>
        <v>86529931</v>
      </c>
      <c r="F28" s="100">
        <f t="shared" si="5"/>
        <v>86529931</v>
      </c>
      <c r="G28" s="100">
        <f t="shared" si="5"/>
        <v>6805117</v>
      </c>
      <c r="H28" s="100">
        <f t="shared" si="5"/>
        <v>6555586</v>
      </c>
      <c r="I28" s="100">
        <f t="shared" si="5"/>
        <v>7149702</v>
      </c>
      <c r="J28" s="100">
        <f t="shared" si="5"/>
        <v>20510405</v>
      </c>
      <c r="K28" s="100">
        <f t="shared" si="5"/>
        <v>7446228</v>
      </c>
      <c r="L28" s="100">
        <f t="shared" si="5"/>
        <v>10309788</v>
      </c>
      <c r="M28" s="100">
        <f t="shared" si="5"/>
        <v>8912732</v>
      </c>
      <c r="N28" s="100">
        <f t="shared" si="5"/>
        <v>26668748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47179153</v>
      </c>
      <c r="X28" s="100">
        <f t="shared" si="5"/>
        <v>43264998</v>
      </c>
      <c r="Y28" s="100">
        <f t="shared" si="5"/>
        <v>3914155</v>
      </c>
      <c r="Z28" s="137">
        <f>+IF(X28&lt;&gt;0,+(Y28/X28)*100,0)</f>
        <v>9.046932118198642</v>
      </c>
      <c r="AA28" s="153">
        <f>SUM(AA29:AA31)</f>
        <v>86529931</v>
      </c>
    </row>
    <row r="29" spans="1:27" ht="12.75">
      <c r="A29" s="138" t="s">
        <v>75</v>
      </c>
      <c r="B29" s="136"/>
      <c r="C29" s="155">
        <v>10490739</v>
      </c>
      <c r="D29" s="155"/>
      <c r="E29" s="156">
        <v>32060832</v>
      </c>
      <c r="F29" s="60">
        <v>32060832</v>
      </c>
      <c r="G29" s="60">
        <v>3597667</v>
      </c>
      <c r="H29" s="60">
        <v>2869826</v>
      </c>
      <c r="I29" s="60">
        <v>2610787</v>
      </c>
      <c r="J29" s="60">
        <v>9078280</v>
      </c>
      <c r="K29" s="60">
        <v>3369758</v>
      </c>
      <c r="L29" s="60">
        <v>3861048</v>
      </c>
      <c r="M29" s="60">
        <v>3901898</v>
      </c>
      <c r="N29" s="60">
        <v>11132704</v>
      </c>
      <c r="O29" s="60"/>
      <c r="P29" s="60"/>
      <c r="Q29" s="60"/>
      <c r="R29" s="60"/>
      <c r="S29" s="60"/>
      <c r="T29" s="60"/>
      <c r="U29" s="60"/>
      <c r="V29" s="60"/>
      <c r="W29" s="60">
        <v>20210984</v>
      </c>
      <c r="X29" s="60">
        <v>16030500</v>
      </c>
      <c r="Y29" s="60">
        <v>4180484</v>
      </c>
      <c r="Z29" s="140">
        <v>26.08</v>
      </c>
      <c r="AA29" s="155">
        <v>32060832</v>
      </c>
    </row>
    <row r="30" spans="1:27" ht="12.75">
      <c r="A30" s="138" t="s">
        <v>76</v>
      </c>
      <c r="B30" s="136"/>
      <c r="C30" s="157">
        <v>148875037</v>
      </c>
      <c r="D30" s="157"/>
      <c r="E30" s="158">
        <v>54469099</v>
      </c>
      <c r="F30" s="159">
        <v>54469099</v>
      </c>
      <c r="G30" s="159">
        <v>1257044</v>
      </c>
      <c r="H30" s="159">
        <v>1753511</v>
      </c>
      <c r="I30" s="159">
        <v>1675542</v>
      </c>
      <c r="J30" s="159">
        <v>4686097</v>
      </c>
      <c r="K30" s="159">
        <v>1781096</v>
      </c>
      <c r="L30" s="159">
        <v>4351500</v>
      </c>
      <c r="M30" s="159">
        <v>3046892</v>
      </c>
      <c r="N30" s="159">
        <v>9179488</v>
      </c>
      <c r="O30" s="159"/>
      <c r="P30" s="159"/>
      <c r="Q30" s="159"/>
      <c r="R30" s="159"/>
      <c r="S30" s="159"/>
      <c r="T30" s="159"/>
      <c r="U30" s="159"/>
      <c r="V30" s="159"/>
      <c r="W30" s="159">
        <v>13865585</v>
      </c>
      <c r="X30" s="159">
        <v>27234498</v>
      </c>
      <c r="Y30" s="159">
        <v>-13368913</v>
      </c>
      <c r="Z30" s="141">
        <v>-49.09</v>
      </c>
      <c r="AA30" s="157">
        <v>54469099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1950406</v>
      </c>
      <c r="H31" s="60">
        <v>1932249</v>
      </c>
      <c r="I31" s="60">
        <v>2863373</v>
      </c>
      <c r="J31" s="60">
        <v>6746028</v>
      </c>
      <c r="K31" s="60">
        <v>2295374</v>
      </c>
      <c r="L31" s="60">
        <v>2097240</v>
      </c>
      <c r="M31" s="60">
        <v>1963942</v>
      </c>
      <c r="N31" s="60">
        <v>6356556</v>
      </c>
      <c r="O31" s="60"/>
      <c r="P31" s="60"/>
      <c r="Q31" s="60"/>
      <c r="R31" s="60"/>
      <c r="S31" s="60"/>
      <c r="T31" s="60"/>
      <c r="U31" s="60"/>
      <c r="V31" s="60"/>
      <c r="W31" s="60">
        <v>13102584</v>
      </c>
      <c r="X31" s="60"/>
      <c r="Y31" s="60">
        <v>13102584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14319497</v>
      </c>
      <c r="F32" s="100">
        <f t="shared" si="6"/>
        <v>14319497</v>
      </c>
      <c r="G32" s="100">
        <f t="shared" si="6"/>
        <v>801370</v>
      </c>
      <c r="H32" s="100">
        <f t="shared" si="6"/>
        <v>835896</v>
      </c>
      <c r="I32" s="100">
        <f t="shared" si="6"/>
        <v>850280</v>
      </c>
      <c r="J32" s="100">
        <f t="shared" si="6"/>
        <v>2487546</v>
      </c>
      <c r="K32" s="100">
        <f t="shared" si="6"/>
        <v>813280</v>
      </c>
      <c r="L32" s="100">
        <f t="shared" si="6"/>
        <v>1143605</v>
      </c>
      <c r="M32" s="100">
        <f t="shared" si="6"/>
        <v>969006</v>
      </c>
      <c r="N32" s="100">
        <f t="shared" si="6"/>
        <v>2925891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5413437</v>
      </c>
      <c r="X32" s="100">
        <f t="shared" si="6"/>
        <v>7198497</v>
      </c>
      <c r="Y32" s="100">
        <f t="shared" si="6"/>
        <v>-1785060</v>
      </c>
      <c r="Z32" s="137">
        <f>+IF(X32&lt;&gt;0,+(Y32/X32)*100,0)</f>
        <v>-24.7976765149725</v>
      </c>
      <c r="AA32" s="153">
        <f>SUM(AA33:AA37)</f>
        <v>14319497</v>
      </c>
    </row>
    <row r="33" spans="1:27" ht="12.75">
      <c r="A33" s="138" t="s">
        <v>79</v>
      </c>
      <c r="B33" s="136"/>
      <c r="C33" s="155"/>
      <c r="D33" s="155"/>
      <c r="E33" s="156">
        <v>14319497</v>
      </c>
      <c r="F33" s="60">
        <v>14319497</v>
      </c>
      <c r="G33" s="60">
        <v>383903</v>
      </c>
      <c r="H33" s="60">
        <v>341309</v>
      </c>
      <c r="I33" s="60">
        <v>350947</v>
      </c>
      <c r="J33" s="60">
        <v>1076159</v>
      </c>
      <c r="K33" s="60">
        <v>313245</v>
      </c>
      <c r="L33" s="60">
        <v>427182</v>
      </c>
      <c r="M33" s="60">
        <v>427966</v>
      </c>
      <c r="N33" s="60">
        <v>1168393</v>
      </c>
      <c r="O33" s="60"/>
      <c r="P33" s="60"/>
      <c r="Q33" s="60"/>
      <c r="R33" s="60"/>
      <c r="S33" s="60"/>
      <c r="T33" s="60"/>
      <c r="U33" s="60"/>
      <c r="V33" s="60"/>
      <c r="W33" s="60">
        <v>2244552</v>
      </c>
      <c r="X33" s="60">
        <v>4782426</v>
      </c>
      <c r="Y33" s="60">
        <v>-2537874</v>
      </c>
      <c r="Z33" s="140">
        <v>-53.07</v>
      </c>
      <c r="AA33" s="155">
        <v>14319497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42197</v>
      </c>
      <c r="I34" s="60">
        <v>64340</v>
      </c>
      <c r="J34" s="60">
        <v>106537</v>
      </c>
      <c r="K34" s="60">
        <v>40042</v>
      </c>
      <c r="L34" s="60">
        <v>66336</v>
      </c>
      <c r="M34" s="60">
        <v>40003</v>
      </c>
      <c r="N34" s="60">
        <v>146381</v>
      </c>
      <c r="O34" s="60"/>
      <c r="P34" s="60"/>
      <c r="Q34" s="60"/>
      <c r="R34" s="60"/>
      <c r="S34" s="60"/>
      <c r="T34" s="60"/>
      <c r="U34" s="60"/>
      <c r="V34" s="60"/>
      <c r="W34" s="60">
        <v>252918</v>
      </c>
      <c r="X34" s="60"/>
      <c r="Y34" s="60">
        <v>252918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354949</v>
      </c>
      <c r="H35" s="60">
        <v>378415</v>
      </c>
      <c r="I35" s="60">
        <v>364528</v>
      </c>
      <c r="J35" s="60">
        <v>1097892</v>
      </c>
      <c r="K35" s="60">
        <v>389485</v>
      </c>
      <c r="L35" s="60">
        <v>529017</v>
      </c>
      <c r="M35" s="60">
        <v>430546</v>
      </c>
      <c r="N35" s="60">
        <v>1349048</v>
      </c>
      <c r="O35" s="60"/>
      <c r="P35" s="60"/>
      <c r="Q35" s="60"/>
      <c r="R35" s="60"/>
      <c r="S35" s="60"/>
      <c r="T35" s="60"/>
      <c r="U35" s="60"/>
      <c r="V35" s="60"/>
      <c r="W35" s="60">
        <v>2446940</v>
      </c>
      <c r="X35" s="60">
        <v>2416071</v>
      </c>
      <c r="Y35" s="60">
        <v>30869</v>
      </c>
      <c r="Z35" s="140">
        <v>1.28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62518</v>
      </c>
      <c r="H36" s="60">
        <v>73975</v>
      </c>
      <c r="I36" s="60">
        <v>70465</v>
      </c>
      <c r="J36" s="60">
        <v>206958</v>
      </c>
      <c r="K36" s="60">
        <v>70508</v>
      </c>
      <c r="L36" s="60">
        <v>110870</v>
      </c>
      <c r="M36" s="60">
        <v>70491</v>
      </c>
      <c r="N36" s="60">
        <v>251869</v>
      </c>
      <c r="O36" s="60"/>
      <c r="P36" s="60"/>
      <c r="Q36" s="60"/>
      <c r="R36" s="60"/>
      <c r="S36" s="60"/>
      <c r="T36" s="60"/>
      <c r="U36" s="60"/>
      <c r="V36" s="60"/>
      <c r="W36" s="60">
        <v>458827</v>
      </c>
      <c r="X36" s="60"/>
      <c r="Y36" s="60">
        <v>458827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>
        <v>10200</v>
      </c>
      <c r="M37" s="159"/>
      <c r="N37" s="159">
        <v>10200</v>
      </c>
      <c r="O37" s="159"/>
      <c r="P37" s="159"/>
      <c r="Q37" s="159"/>
      <c r="R37" s="159"/>
      <c r="S37" s="159"/>
      <c r="T37" s="159"/>
      <c r="U37" s="159"/>
      <c r="V37" s="159"/>
      <c r="W37" s="159">
        <v>10200</v>
      </c>
      <c r="X37" s="159"/>
      <c r="Y37" s="159">
        <v>10200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35355949</v>
      </c>
      <c r="F38" s="100">
        <f t="shared" si="7"/>
        <v>35355949</v>
      </c>
      <c r="G38" s="100">
        <f t="shared" si="7"/>
        <v>1689963</v>
      </c>
      <c r="H38" s="100">
        <f t="shared" si="7"/>
        <v>3473813</v>
      </c>
      <c r="I38" s="100">
        <f t="shared" si="7"/>
        <v>1312200</v>
      </c>
      <c r="J38" s="100">
        <f t="shared" si="7"/>
        <v>6475976</v>
      </c>
      <c r="K38" s="100">
        <f t="shared" si="7"/>
        <v>1257552</v>
      </c>
      <c r="L38" s="100">
        <f t="shared" si="7"/>
        <v>1618623</v>
      </c>
      <c r="M38" s="100">
        <f t="shared" si="7"/>
        <v>2191645</v>
      </c>
      <c r="N38" s="100">
        <f t="shared" si="7"/>
        <v>5067820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11543796</v>
      </c>
      <c r="X38" s="100">
        <f t="shared" si="7"/>
        <v>17678004</v>
      </c>
      <c r="Y38" s="100">
        <f t="shared" si="7"/>
        <v>-6134208</v>
      </c>
      <c r="Z38" s="137">
        <f>+IF(X38&lt;&gt;0,+(Y38/X38)*100,0)</f>
        <v>-34.699664057096044</v>
      </c>
      <c r="AA38" s="153">
        <f>SUM(AA39:AA41)</f>
        <v>35355949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443683</v>
      </c>
      <c r="H39" s="60">
        <v>2639170</v>
      </c>
      <c r="I39" s="60">
        <v>619873</v>
      </c>
      <c r="J39" s="60">
        <v>3702726</v>
      </c>
      <c r="K39" s="60">
        <v>510127</v>
      </c>
      <c r="L39" s="60">
        <v>462382</v>
      </c>
      <c r="M39" s="60">
        <v>1393789</v>
      </c>
      <c r="N39" s="60">
        <v>2366298</v>
      </c>
      <c r="O39" s="60"/>
      <c r="P39" s="60"/>
      <c r="Q39" s="60"/>
      <c r="R39" s="60"/>
      <c r="S39" s="60"/>
      <c r="T39" s="60"/>
      <c r="U39" s="60"/>
      <c r="V39" s="60"/>
      <c r="W39" s="60">
        <v>6069024</v>
      </c>
      <c r="X39" s="60">
        <v>9247500</v>
      </c>
      <c r="Y39" s="60">
        <v>-3178476</v>
      </c>
      <c r="Z39" s="140">
        <v>-34.37</v>
      </c>
      <c r="AA39" s="155"/>
    </row>
    <row r="40" spans="1:27" ht="12.75">
      <c r="A40" s="138" t="s">
        <v>86</v>
      </c>
      <c r="B40" s="136"/>
      <c r="C40" s="155"/>
      <c r="D40" s="155"/>
      <c r="E40" s="156">
        <v>35355949</v>
      </c>
      <c r="F40" s="60">
        <v>35355949</v>
      </c>
      <c r="G40" s="60">
        <v>1246280</v>
      </c>
      <c r="H40" s="60">
        <v>720683</v>
      </c>
      <c r="I40" s="60">
        <v>692327</v>
      </c>
      <c r="J40" s="60">
        <v>2659290</v>
      </c>
      <c r="K40" s="60">
        <v>722498</v>
      </c>
      <c r="L40" s="60">
        <v>1156241</v>
      </c>
      <c r="M40" s="60">
        <v>770773</v>
      </c>
      <c r="N40" s="60">
        <v>2649512</v>
      </c>
      <c r="O40" s="60"/>
      <c r="P40" s="60"/>
      <c r="Q40" s="60"/>
      <c r="R40" s="60"/>
      <c r="S40" s="60"/>
      <c r="T40" s="60"/>
      <c r="U40" s="60"/>
      <c r="V40" s="60"/>
      <c r="W40" s="60">
        <v>5308802</v>
      </c>
      <c r="X40" s="60">
        <v>8405502</v>
      </c>
      <c r="Y40" s="60">
        <v>-3096700</v>
      </c>
      <c r="Z40" s="140">
        <v>-36.84</v>
      </c>
      <c r="AA40" s="155">
        <v>35355949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>
        <v>113960</v>
      </c>
      <c r="I41" s="60"/>
      <c r="J41" s="60">
        <v>113960</v>
      </c>
      <c r="K41" s="60">
        <v>24927</v>
      </c>
      <c r="L41" s="60"/>
      <c r="M41" s="60">
        <v>27083</v>
      </c>
      <c r="N41" s="60">
        <v>52010</v>
      </c>
      <c r="O41" s="60"/>
      <c r="P41" s="60"/>
      <c r="Q41" s="60"/>
      <c r="R41" s="60"/>
      <c r="S41" s="60"/>
      <c r="T41" s="60"/>
      <c r="U41" s="60"/>
      <c r="V41" s="60"/>
      <c r="W41" s="60">
        <v>165970</v>
      </c>
      <c r="X41" s="60">
        <v>25002</v>
      </c>
      <c r="Y41" s="60">
        <v>140968</v>
      </c>
      <c r="Z41" s="140">
        <v>563.83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7060672</v>
      </c>
      <c r="F42" s="100">
        <f t="shared" si="8"/>
        <v>7060672</v>
      </c>
      <c r="G42" s="100">
        <f t="shared" si="8"/>
        <v>239716</v>
      </c>
      <c r="H42" s="100">
        <f t="shared" si="8"/>
        <v>274947</v>
      </c>
      <c r="I42" s="100">
        <f t="shared" si="8"/>
        <v>331632</v>
      </c>
      <c r="J42" s="100">
        <f t="shared" si="8"/>
        <v>846295</v>
      </c>
      <c r="K42" s="100">
        <f t="shared" si="8"/>
        <v>302644</v>
      </c>
      <c r="L42" s="100">
        <f t="shared" si="8"/>
        <v>376305</v>
      </c>
      <c r="M42" s="100">
        <f t="shared" si="8"/>
        <v>411511</v>
      </c>
      <c r="N42" s="100">
        <f t="shared" si="8"/>
        <v>1090460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1936755</v>
      </c>
      <c r="X42" s="100">
        <f t="shared" si="8"/>
        <v>3530502</v>
      </c>
      <c r="Y42" s="100">
        <f t="shared" si="8"/>
        <v>-1593747</v>
      </c>
      <c r="Z42" s="137">
        <f>+IF(X42&lt;&gt;0,+(Y42/X42)*100,0)</f>
        <v>-45.14222056806653</v>
      </c>
      <c r="AA42" s="153">
        <f>SUM(AA43:AA46)</f>
        <v>7060672</v>
      </c>
    </row>
    <row r="43" spans="1:27" ht="12.75">
      <c r="A43" s="138" t="s">
        <v>89</v>
      </c>
      <c r="B43" s="136"/>
      <c r="C43" s="155"/>
      <c r="D43" s="155"/>
      <c r="E43" s="156">
        <v>400000</v>
      </c>
      <c r="F43" s="60">
        <v>400000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199998</v>
      </c>
      <c r="Y43" s="60">
        <v>-199998</v>
      </c>
      <c r="Z43" s="140">
        <v>-100</v>
      </c>
      <c r="AA43" s="155">
        <v>400000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25002</v>
      </c>
      <c r="Y44" s="60">
        <v>-25002</v>
      </c>
      <c r="Z44" s="140">
        <v>-100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77200</v>
      </c>
      <c r="J45" s="159">
        <v>77200</v>
      </c>
      <c r="K45" s="159">
        <v>38600</v>
      </c>
      <c r="L45" s="159"/>
      <c r="M45" s="159">
        <v>38600</v>
      </c>
      <c r="N45" s="159">
        <v>77200</v>
      </c>
      <c r="O45" s="159"/>
      <c r="P45" s="159"/>
      <c r="Q45" s="159"/>
      <c r="R45" s="159"/>
      <c r="S45" s="159"/>
      <c r="T45" s="159"/>
      <c r="U45" s="159"/>
      <c r="V45" s="159"/>
      <c r="W45" s="159">
        <v>154400</v>
      </c>
      <c r="X45" s="159">
        <v>157500</v>
      </c>
      <c r="Y45" s="159">
        <v>-3100</v>
      </c>
      <c r="Z45" s="141">
        <v>-1.97</v>
      </c>
      <c r="AA45" s="157"/>
    </row>
    <row r="46" spans="1:27" ht="12.75">
      <c r="A46" s="138" t="s">
        <v>92</v>
      </c>
      <c r="B46" s="136"/>
      <c r="C46" s="155"/>
      <c r="D46" s="155"/>
      <c r="E46" s="156">
        <v>6660672</v>
      </c>
      <c r="F46" s="60">
        <v>6660672</v>
      </c>
      <c r="G46" s="60">
        <v>239716</v>
      </c>
      <c r="H46" s="60">
        <v>274947</v>
      </c>
      <c r="I46" s="60">
        <v>254432</v>
      </c>
      <c r="J46" s="60">
        <v>769095</v>
      </c>
      <c r="K46" s="60">
        <v>264044</v>
      </c>
      <c r="L46" s="60">
        <v>376305</v>
      </c>
      <c r="M46" s="60">
        <v>372911</v>
      </c>
      <c r="N46" s="60">
        <v>1013260</v>
      </c>
      <c r="O46" s="60"/>
      <c r="P46" s="60"/>
      <c r="Q46" s="60"/>
      <c r="R46" s="60"/>
      <c r="S46" s="60"/>
      <c r="T46" s="60"/>
      <c r="U46" s="60"/>
      <c r="V46" s="60"/>
      <c r="W46" s="60">
        <v>1782355</v>
      </c>
      <c r="X46" s="60">
        <v>3148002</v>
      </c>
      <c r="Y46" s="60">
        <v>-1365647</v>
      </c>
      <c r="Z46" s="140">
        <v>-43.38</v>
      </c>
      <c r="AA46" s="155">
        <v>6660672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159365776</v>
      </c>
      <c r="D48" s="168">
        <f>+D28+D32+D38+D42+D47</f>
        <v>0</v>
      </c>
      <c r="E48" s="169">
        <f t="shared" si="9"/>
        <v>143266049</v>
      </c>
      <c r="F48" s="73">
        <f t="shared" si="9"/>
        <v>143266049</v>
      </c>
      <c r="G48" s="73">
        <f t="shared" si="9"/>
        <v>9536166</v>
      </c>
      <c r="H48" s="73">
        <f t="shared" si="9"/>
        <v>11140242</v>
      </c>
      <c r="I48" s="73">
        <f t="shared" si="9"/>
        <v>9643814</v>
      </c>
      <c r="J48" s="73">
        <f t="shared" si="9"/>
        <v>30320222</v>
      </c>
      <c r="K48" s="73">
        <f t="shared" si="9"/>
        <v>9819704</v>
      </c>
      <c r="L48" s="73">
        <f t="shared" si="9"/>
        <v>13448321</v>
      </c>
      <c r="M48" s="73">
        <f t="shared" si="9"/>
        <v>12484894</v>
      </c>
      <c r="N48" s="73">
        <f t="shared" si="9"/>
        <v>35752919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66073141</v>
      </c>
      <c r="X48" s="73">
        <f t="shared" si="9"/>
        <v>71672001</v>
      </c>
      <c r="Y48" s="73">
        <f t="shared" si="9"/>
        <v>-5598860</v>
      </c>
      <c r="Z48" s="170">
        <f>+IF(X48&lt;&gt;0,+(Y48/X48)*100,0)</f>
        <v>-7.811781339828924</v>
      </c>
      <c r="AA48" s="168">
        <f>+AA28+AA32+AA38+AA42+AA47</f>
        <v>143266049</v>
      </c>
    </row>
    <row r="49" spans="1:27" ht="12.75">
      <c r="A49" s="148" t="s">
        <v>49</v>
      </c>
      <c r="B49" s="149"/>
      <c r="C49" s="171">
        <f aca="true" t="shared" si="10" ref="C49:Y49">+C25-C48</f>
        <v>20866728</v>
      </c>
      <c r="D49" s="171">
        <f>+D25-D48</f>
        <v>0</v>
      </c>
      <c r="E49" s="172">
        <f t="shared" si="10"/>
        <v>28733951</v>
      </c>
      <c r="F49" s="173">
        <f t="shared" si="10"/>
        <v>28733951</v>
      </c>
      <c r="G49" s="173">
        <f t="shared" si="10"/>
        <v>39739939</v>
      </c>
      <c r="H49" s="173">
        <f t="shared" si="10"/>
        <v>-5696959</v>
      </c>
      <c r="I49" s="173">
        <f t="shared" si="10"/>
        <v>-3687651</v>
      </c>
      <c r="J49" s="173">
        <f t="shared" si="10"/>
        <v>30355329</v>
      </c>
      <c r="K49" s="173">
        <f t="shared" si="10"/>
        <v>-5166598</v>
      </c>
      <c r="L49" s="173">
        <f t="shared" si="10"/>
        <v>-9835559</v>
      </c>
      <c r="M49" s="173">
        <f t="shared" si="10"/>
        <v>31625138</v>
      </c>
      <c r="N49" s="173">
        <f t="shared" si="10"/>
        <v>16622981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46978310</v>
      </c>
      <c r="X49" s="173">
        <f>IF(F25=F48,0,X25-X48)</f>
        <v>13596162</v>
      </c>
      <c r="Y49" s="173">
        <f t="shared" si="10"/>
        <v>33382148</v>
      </c>
      <c r="Z49" s="174">
        <f>+IF(X49&lt;&gt;0,+(Y49/X49)*100,0)</f>
        <v>245.5262595429504</v>
      </c>
      <c r="AA49" s="171">
        <f>+AA25-AA48</f>
        <v>28733951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13483564</v>
      </c>
      <c r="D5" s="155">
        <v>0</v>
      </c>
      <c r="E5" s="156">
        <v>10796000</v>
      </c>
      <c r="F5" s="60">
        <v>10796000</v>
      </c>
      <c r="G5" s="60">
        <v>1165426</v>
      </c>
      <c r="H5" s="60">
        <v>1098465</v>
      </c>
      <c r="I5" s="60">
        <v>826616</v>
      </c>
      <c r="J5" s="60">
        <v>3090507</v>
      </c>
      <c r="K5" s="60">
        <v>1041551</v>
      </c>
      <c r="L5" s="60">
        <v>1037127</v>
      </c>
      <c r="M5" s="60">
        <v>1041551</v>
      </c>
      <c r="N5" s="60">
        <v>3120229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6210736</v>
      </c>
      <c r="X5" s="60">
        <v>5398002</v>
      </c>
      <c r="Y5" s="60">
        <v>812734</v>
      </c>
      <c r="Z5" s="140">
        <v>15.06</v>
      </c>
      <c r="AA5" s="155">
        <v>10796000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400000</v>
      </c>
      <c r="F10" s="54">
        <v>400000</v>
      </c>
      <c r="G10" s="54">
        <v>55386</v>
      </c>
      <c r="H10" s="54">
        <v>51945</v>
      </c>
      <c r="I10" s="54">
        <v>46149</v>
      </c>
      <c r="J10" s="54">
        <v>153480</v>
      </c>
      <c r="K10" s="54">
        <v>39924</v>
      </c>
      <c r="L10" s="54">
        <v>51451</v>
      </c>
      <c r="M10" s="54">
        <v>50573</v>
      </c>
      <c r="N10" s="54">
        <v>141948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295428</v>
      </c>
      <c r="X10" s="54">
        <v>199998</v>
      </c>
      <c r="Y10" s="54">
        <v>95430</v>
      </c>
      <c r="Z10" s="184">
        <v>47.72</v>
      </c>
      <c r="AA10" s="130">
        <v>400000</v>
      </c>
    </row>
    <row r="11" spans="1:27" ht="12.75">
      <c r="A11" s="183" t="s">
        <v>107</v>
      </c>
      <c r="B11" s="185"/>
      <c r="C11" s="155">
        <v>476258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163424</v>
      </c>
      <c r="D12" s="155">
        <v>0</v>
      </c>
      <c r="E12" s="156">
        <v>220000</v>
      </c>
      <c r="F12" s="60">
        <v>220000</v>
      </c>
      <c r="G12" s="60">
        <v>10608</v>
      </c>
      <c r="H12" s="60">
        <v>11604</v>
      </c>
      <c r="I12" s="60">
        <v>2139</v>
      </c>
      <c r="J12" s="60">
        <v>24351</v>
      </c>
      <c r="K12" s="60">
        <v>13945</v>
      </c>
      <c r="L12" s="60">
        <v>3520</v>
      </c>
      <c r="M12" s="60">
        <v>14437</v>
      </c>
      <c r="N12" s="60">
        <v>31902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56253</v>
      </c>
      <c r="X12" s="60">
        <v>109998</v>
      </c>
      <c r="Y12" s="60">
        <v>-53745</v>
      </c>
      <c r="Z12" s="140">
        <v>-48.86</v>
      </c>
      <c r="AA12" s="155">
        <v>220000</v>
      </c>
    </row>
    <row r="13" spans="1:27" ht="12.75">
      <c r="A13" s="181" t="s">
        <v>109</v>
      </c>
      <c r="B13" s="185"/>
      <c r="C13" s="155">
        <v>1123224</v>
      </c>
      <c r="D13" s="155">
        <v>0</v>
      </c>
      <c r="E13" s="156">
        <v>326000</v>
      </c>
      <c r="F13" s="60">
        <v>326000</v>
      </c>
      <c r="G13" s="60">
        <v>23278</v>
      </c>
      <c r="H13" s="60">
        <v>70641</v>
      </c>
      <c r="I13" s="60">
        <v>35693</v>
      </c>
      <c r="J13" s="60">
        <v>129612</v>
      </c>
      <c r="K13" s="60">
        <v>10800</v>
      </c>
      <c r="L13" s="60">
        <v>336300</v>
      </c>
      <c r="M13" s="60">
        <v>35964</v>
      </c>
      <c r="N13" s="60">
        <v>383064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512676</v>
      </c>
      <c r="X13" s="60">
        <v>163002</v>
      </c>
      <c r="Y13" s="60">
        <v>349674</v>
      </c>
      <c r="Z13" s="140">
        <v>214.52</v>
      </c>
      <c r="AA13" s="155">
        <v>326000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420000</v>
      </c>
      <c r="F14" s="60">
        <v>420000</v>
      </c>
      <c r="G14" s="60">
        <v>496</v>
      </c>
      <c r="H14" s="60">
        <v>45698</v>
      </c>
      <c r="I14" s="60">
        <v>48141</v>
      </c>
      <c r="J14" s="60">
        <v>94335</v>
      </c>
      <c r="K14" s="60">
        <v>82249</v>
      </c>
      <c r="L14" s="60">
        <v>42602</v>
      </c>
      <c r="M14" s="60">
        <v>48208</v>
      </c>
      <c r="N14" s="60">
        <v>173059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267394</v>
      </c>
      <c r="X14" s="60">
        <v>210000</v>
      </c>
      <c r="Y14" s="60">
        <v>57394</v>
      </c>
      <c r="Z14" s="140">
        <v>27.33</v>
      </c>
      <c r="AA14" s="155">
        <v>420000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5416098</v>
      </c>
      <c r="D16" s="155">
        <v>0</v>
      </c>
      <c r="E16" s="156">
        <v>450000</v>
      </c>
      <c r="F16" s="60">
        <v>450000</v>
      </c>
      <c r="G16" s="60">
        <v>41425</v>
      </c>
      <c r="H16" s="60">
        <v>39087</v>
      </c>
      <c r="I16" s="60">
        <v>31438</v>
      </c>
      <c r="J16" s="60">
        <v>111950</v>
      </c>
      <c r="K16" s="60">
        <v>26779</v>
      </c>
      <c r="L16" s="60">
        <v>22787</v>
      </c>
      <c r="M16" s="60">
        <v>23025</v>
      </c>
      <c r="N16" s="60">
        <v>72591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184541</v>
      </c>
      <c r="X16" s="60">
        <v>225000</v>
      </c>
      <c r="Y16" s="60">
        <v>-40459</v>
      </c>
      <c r="Z16" s="140">
        <v>-17.98</v>
      </c>
      <c r="AA16" s="155">
        <v>450000</v>
      </c>
    </row>
    <row r="17" spans="1:27" ht="12.75">
      <c r="A17" s="181" t="s">
        <v>113</v>
      </c>
      <c r="B17" s="185"/>
      <c r="C17" s="155">
        <v>517889</v>
      </c>
      <c r="D17" s="155">
        <v>0</v>
      </c>
      <c r="E17" s="156">
        <v>475000</v>
      </c>
      <c r="F17" s="60">
        <v>475000</v>
      </c>
      <c r="G17" s="60">
        <v>32013</v>
      </c>
      <c r="H17" s="60">
        <v>35920</v>
      </c>
      <c r="I17" s="60">
        <v>36240</v>
      </c>
      <c r="J17" s="60">
        <v>104173</v>
      </c>
      <c r="K17" s="60">
        <v>18720</v>
      </c>
      <c r="L17" s="60">
        <v>12470</v>
      </c>
      <c r="M17" s="60">
        <v>15410</v>
      </c>
      <c r="N17" s="60">
        <v>46600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150773</v>
      </c>
      <c r="X17" s="60">
        <v>237498</v>
      </c>
      <c r="Y17" s="60">
        <v>-86725</v>
      </c>
      <c r="Z17" s="140">
        <v>-36.52</v>
      </c>
      <c r="AA17" s="155">
        <v>475000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130769155</v>
      </c>
      <c r="D19" s="155">
        <v>0</v>
      </c>
      <c r="E19" s="156">
        <v>134164050</v>
      </c>
      <c r="F19" s="60">
        <v>134164050</v>
      </c>
      <c r="G19" s="60">
        <v>47934000</v>
      </c>
      <c r="H19" s="60">
        <v>3441070</v>
      </c>
      <c r="I19" s="60">
        <v>915054</v>
      </c>
      <c r="J19" s="60">
        <v>52290124</v>
      </c>
      <c r="K19" s="60">
        <v>1480834</v>
      </c>
      <c r="L19" s="60">
        <v>577486</v>
      </c>
      <c r="M19" s="60">
        <v>39582803</v>
      </c>
      <c r="N19" s="60">
        <v>41641123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93931247</v>
      </c>
      <c r="X19" s="60">
        <v>88584000</v>
      </c>
      <c r="Y19" s="60">
        <v>5347247</v>
      </c>
      <c r="Z19" s="140">
        <v>6.04</v>
      </c>
      <c r="AA19" s="155">
        <v>134164050</v>
      </c>
    </row>
    <row r="20" spans="1:27" ht="12.75">
      <c r="A20" s="181" t="s">
        <v>35</v>
      </c>
      <c r="B20" s="185"/>
      <c r="C20" s="155">
        <v>1502775</v>
      </c>
      <c r="D20" s="155">
        <v>0</v>
      </c>
      <c r="E20" s="156">
        <v>276000</v>
      </c>
      <c r="F20" s="54">
        <v>276000</v>
      </c>
      <c r="G20" s="54">
        <v>13473</v>
      </c>
      <c r="H20" s="54">
        <v>14088</v>
      </c>
      <c r="I20" s="54">
        <v>104</v>
      </c>
      <c r="J20" s="54">
        <v>27665</v>
      </c>
      <c r="K20" s="54">
        <v>0</v>
      </c>
      <c r="L20" s="54">
        <v>15978</v>
      </c>
      <c r="M20" s="54">
        <v>832</v>
      </c>
      <c r="N20" s="54">
        <v>16810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44475</v>
      </c>
      <c r="X20" s="54">
        <v>138000</v>
      </c>
      <c r="Y20" s="54">
        <v>-93525</v>
      </c>
      <c r="Z20" s="184">
        <v>-67.77</v>
      </c>
      <c r="AA20" s="130">
        <v>276000</v>
      </c>
    </row>
    <row r="21" spans="1:27" ht="12.75">
      <c r="A21" s="181" t="s">
        <v>115</v>
      </c>
      <c r="B21" s="185"/>
      <c r="C21" s="155">
        <v>216227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153668614</v>
      </c>
      <c r="D22" s="188">
        <f>SUM(D5:D21)</f>
        <v>0</v>
      </c>
      <c r="E22" s="189">
        <f t="shared" si="0"/>
        <v>147527050</v>
      </c>
      <c r="F22" s="190">
        <f t="shared" si="0"/>
        <v>147527050</v>
      </c>
      <c r="G22" s="190">
        <f t="shared" si="0"/>
        <v>49276105</v>
      </c>
      <c r="H22" s="190">
        <f t="shared" si="0"/>
        <v>4808518</v>
      </c>
      <c r="I22" s="190">
        <f t="shared" si="0"/>
        <v>1941574</v>
      </c>
      <c r="J22" s="190">
        <f t="shared" si="0"/>
        <v>56026197</v>
      </c>
      <c r="K22" s="190">
        <f t="shared" si="0"/>
        <v>2714802</v>
      </c>
      <c r="L22" s="190">
        <f t="shared" si="0"/>
        <v>2099721</v>
      </c>
      <c r="M22" s="190">
        <f t="shared" si="0"/>
        <v>40812803</v>
      </c>
      <c r="N22" s="190">
        <f t="shared" si="0"/>
        <v>45627326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101653523</v>
      </c>
      <c r="X22" s="190">
        <f t="shared" si="0"/>
        <v>95265498</v>
      </c>
      <c r="Y22" s="190">
        <f t="shared" si="0"/>
        <v>6388025</v>
      </c>
      <c r="Z22" s="191">
        <f>+IF(X22&lt;&gt;0,+(Y22/X22)*100,0)</f>
        <v>6.705496884087038</v>
      </c>
      <c r="AA22" s="188">
        <f>SUM(AA5:AA21)</f>
        <v>147527050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47634576</v>
      </c>
      <c r="D25" s="155">
        <v>0</v>
      </c>
      <c r="E25" s="156">
        <v>56655935</v>
      </c>
      <c r="F25" s="60">
        <v>56655935</v>
      </c>
      <c r="G25" s="60">
        <v>3932217</v>
      </c>
      <c r="H25" s="60">
        <v>4268540</v>
      </c>
      <c r="I25" s="60">
        <v>4155141</v>
      </c>
      <c r="J25" s="60">
        <v>12355898</v>
      </c>
      <c r="K25" s="60">
        <v>4268343</v>
      </c>
      <c r="L25" s="60">
        <v>5870074</v>
      </c>
      <c r="M25" s="60">
        <v>4309468</v>
      </c>
      <c r="N25" s="60">
        <v>14447885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26803783</v>
      </c>
      <c r="X25" s="60">
        <v>28327968</v>
      </c>
      <c r="Y25" s="60">
        <v>-1524185</v>
      </c>
      <c r="Z25" s="140">
        <v>-5.38</v>
      </c>
      <c r="AA25" s="155">
        <v>56655935</v>
      </c>
    </row>
    <row r="26" spans="1:27" ht="12.75">
      <c r="A26" s="183" t="s">
        <v>38</v>
      </c>
      <c r="B26" s="182"/>
      <c r="C26" s="155">
        <v>10490739</v>
      </c>
      <c r="D26" s="155">
        <v>0</v>
      </c>
      <c r="E26" s="156">
        <v>10490740</v>
      </c>
      <c r="F26" s="60">
        <v>10490740</v>
      </c>
      <c r="G26" s="60">
        <v>874228</v>
      </c>
      <c r="H26" s="60">
        <v>874228</v>
      </c>
      <c r="I26" s="60">
        <v>874228</v>
      </c>
      <c r="J26" s="60">
        <v>2622684</v>
      </c>
      <c r="K26" s="60">
        <v>874228</v>
      </c>
      <c r="L26" s="60">
        <v>874228</v>
      </c>
      <c r="M26" s="60">
        <v>874228</v>
      </c>
      <c r="N26" s="60">
        <v>2622684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5245368</v>
      </c>
      <c r="X26" s="60">
        <v>5245368</v>
      </c>
      <c r="Y26" s="60">
        <v>0</v>
      </c>
      <c r="Z26" s="140">
        <v>0</v>
      </c>
      <c r="AA26" s="155">
        <v>10490740</v>
      </c>
    </row>
    <row r="27" spans="1:27" ht="12.75">
      <c r="A27" s="183" t="s">
        <v>118</v>
      </c>
      <c r="B27" s="182"/>
      <c r="C27" s="155">
        <v>6456397</v>
      </c>
      <c r="D27" s="155">
        <v>0</v>
      </c>
      <c r="E27" s="156">
        <v>750000</v>
      </c>
      <c r="F27" s="60">
        <v>750000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</v>
      </c>
      <c r="Y27" s="60">
        <v>-375000</v>
      </c>
      <c r="Z27" s="140">
        <v>-100</v>
      </c>
      <c r="AA27" s="155">
        <v>750000</v>
      </c>
    </row>
    <row r="28" spans="1:27" ht="12.75">
      <c r="A28" s="183" t="s">
        <v>39</v>
      </c>
      <c r="B28" s="182"/>
      <c r="C28" s="155">
        <v>15695783</v>
      </c>
      <c r="D28" s="155">
        <v>0</v>
      </c>
      <c r="E28" s="156">
        <v>2000000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1000002</v>
      </c>
      <c r="Y28" s="60">
        <v>-1000002</v>
      </c>
      <c r="Z28" s="140">
        <v>-100</v>
      </c>
      <c r="AA28" s="155">
        <v>2000000</v>
      </c>
    </row>
    <row r="29" spans="1:27" ht="12.75">
      <c r="A29" s="183" t="s">
        <v>40</v>
      </c>
      <c r="B29" s="182"/>
      <c r="C29" s="155">
        <v>1609652</v>
      </c>
      <c r="D29" s="155">
        <v>0</v>
      </c>
      <c r="E29" s="156">
        <v>530000</v>
      </c>
      <c r="F29" s="60">
        <v>530000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265002</v>
      </c>
      <c r="Y29" s="60">
        <v>-265002</v>
      </c>
      <c r="Z29" s="140">
        <v>-100</v>
      </c>
      <c r="AA29" s="155">
        <v>530000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2729200</v>
      </c>
      <c r="F31" s="60">
        <v>2729200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41604</v>
      </c>
      <c r="M31" s="60">
        <v>218151</v>
      </c>
      <c r="N31" s="60">
        <v>259755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259755</v>
      </c>
      <c r="X31" s="60">
        <v>1364598</v>
      </c>
      <c r="Y31" s="60">
        <v>-1104843</v>
      </c>
      <c r="Z31" s="140">
        <v>-80.96</v>
      </c>
      <c r="AA31" s="155">
        <v>2729200</v>
      </c>
    </row>
    <row r="32" spans="1:27" ht="12.75">
      <c r="A32" s="183" t="s">
        <v>121</v>
      </c>
      <c r="B32" s="182"/>
      <c r="C32" s="155">
        <v>44698139</v>
      </c>
      <c r="D32" s="155">
        <v>0</v>
      </c>
      <c r="E32" s="156">
        <v>37761924</v>
      </c>
      <c r="F32" s="60">
        <v>37761924</v>
      </c>
      <c r="G32" s="60">
        <v>3538535</v>
      </c>
      <c r="H32" s="60">
        <v>3902493</v>
      </c>
      <c r="I32" s="60">
        <v>3113810</v>
      </c>
      <c r="J32" s="60">
        <v>10554838</v>
      </c>
      <c r="K32" s="60">
        <v>2273005</v>
      </c>
      <c r="L32" s="60">
        <v>2634554</v>
      </c>
      <c r="M32" s="60">
        <v>3020391</v>
      </c>
      <c r="N32" s="60">
        <v>7927950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18482788</v>
      </c>
      <c r="X32" s="60">
        <v>18881160</v>
      </c>
      <c r="Y32" s="60">
        <v>-398372</v>
      </c>
      <c r="Z32" s="140">
        <v>-2.11</v>
      </c>
      <c r="AA32" s="155">
        <v>37761924</v>
      </c>
    </row>
    <row r="33" spans="1:27" ht="12.75">
      <c r="A33" s="183" t="s">
        <v>42</v>
      </c>
      <c r="B33" s="182"/>
      <c r="C33" s="155">
        <v>1531755</v>
      </c>
      <c r="D33" s="155">
        <v>0</v>
      </c>
      <c r="E33" s="156">
        <v>610000</v>
      </c>
      <c r="F33" s="60">
        <v>610000</v>
      </c>
      <c r="G33" s="60">
        <v>98850</v>
      </c>
      <c r="H33" s="60">
        <v>125474</v>
      </c>
      <c r="I33" s="60">
        <v>59000</v>
      </c>
      <c r="J33" s="60">
        <v>283324</v>
      </c>
      <c r="K33" s="60">
        <v>31609</v>
      </c>
      <c r="L33" s="60">
        <v>96700</v>
      </c>
      <c r="M33" s="60">
        <v>50000</v>
      </c>
      <c r="N33" s="60">
        <v>178309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461633</v>
      </c>
      <c r="X33" s="60">
        <v>304998</v>
      </c>
      <c r="Y33" s="60">
        <v>156635</v>
      </c>
      <c r="Z33" s="140">
        <v>51.36</v>
      </c>
      <c r="AA33" s="155">
        <v>610000</v>
      </c>
    </row>
    <row r="34" spans="1:27" ht="12.75">
      <c r="A34" s="183" t="s">
        <v>43</v>
      </c>
      <c r="B34" s="182"/>
      <c r="C34" s="155">
        <v>31248735</v>
      </c>
      <c r="D34" s="155">
        <v>0</v>
      </c>
      <c r="E34" s="156">
        <v>31738250</v>
      </c>
      <c r="F34" s="60">
        <v>31738250</v>
      </c>
      <c r="G34" s="60">
        <v>1092336</v>
      </c>
      <c r="H34" s="60">
        <v>1969507</v>
      </c>
      <c r="I34" s="60">
        <v>1441635</v>
      </c>
      <c r="J34" s="60">
        <v>4503478</v>
      </c>
      <c r="K34" s="60">
        <v>2372519</v>
      </c>
      <c r="L34" s="60">
        <v>3931161</v>
      </c>
      <c r="M34" s="60">
        <v>4012656</v>
      </c>
      <c r="N34" s="60">
        <v>10316336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14819814</v>
      </c>
      <c r="X34" s="60">
        <v>15035681</v>
      </c>
      <c r="Y34" s="60">
        <v>-215867</v>
      </c>
      <c r="Z34" s="140">
        <v>-1.44</v>
      </c>
      <c r="AA34" s="155">
        <v>31738250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159365776</v>
      </c>
      <c r="D36" s="188">
        <f>SUM(D25:D35)</f>
        <v>0</v>
      </c>
      <c r="E36" s="189">
        <f t="shared" si="1"/>
        <v>143266049</v>
      </c>
      <c r="F36" s="190">
        <f t="shared" si="1"/>
        <v>143266049</v>
      </c>
      <c r="G36" s="190">
        <f t="shared" si="1"/>
        <v>9536166</v>
      </c>
      <c r="H36" s="190">
        <f t="shared" si="1"/>
        <v>11140242</v>
      </c>
      <c r="I36" s="190">
        <f t="shared" si="1"/>
        <v>9643814</v>
      </c>
      <c r="J36" s="190">
        <f t="shared" si="1"/>
        <v>30320222</v>
      </c>
      <c r="K36" s="190">
        <f t="shared" si="1"/>
        <v>9819704</v>
      </c>
      <c r="L36" s="190">
        <f t="shared" si="1"/>
        <v>13448321</v>
      </c>
      <c r="M36" s="190">
        <f t="shared" si="1"/>
        <v>12484894</v>
      </c>
      <c r="N36" s="190">
        <f t="shared" si="1"/>
        <v>35752919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66073141</v>
      </c>
      <c r="X36" s="190">
        <f t="shared" si="1"/>
        <v>70799777</v>
      </c>
      <c r="Y36" s="190">
        <f t="shared" si="1"/>
        <v>-4726636</v>
      </c>
      <c r="Z36" s="191">
        <f>+IF(X36&lt;&gt;0,+(Y36/X36)*100,0)</f>
        <v>-6.67606057572752</v>
      </c>
      <c r="AA36" s="188">
        <f>SUM(AA25:AA35)</f>
        <v>143266049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-5697162</v>
      </c>
      <c r="D38" s="199">
        <f>+D22-D36</f>
        <v>0</v>
      </c>
      <c r="E38" s="200">
        <f t="shared" si="2"/>
        <v>4261001</v>
      </c>
      <c r="F38" s="106">
        <f t="shared" si="2"/>
        <v>4261001</v>
      </c>
      <c r="G38" s="106">
        <f t="shared" si="2"/>
        <v>39739939</v>
      </c>
      <c r="H38" s="106">
        <f t="shared" si="2"/>
        <v>-6331724</v>
      </c>
      <c r="I38" s="106">
        <f t="shared" si="2"/>
        <v>-7702240</v>
      </c>
      <c r="J38" s="106">
        <f t="shared" si="2"/>
        <v>25705975</v>
      </c>
      <c r="K38" s="106">
        <f t="shared" si="2"/>
        <v>-7104902</v>
      </c>
      <c r="L38" s="106">
        <f t="shared" si="2"/>
        <v>-11348600</v>
      </c>
      <c r="M38" s="106">
        <f t="shared" si="2"/>
        <v>28327909</v>
      </c>
      <c r="N38" s="106">
        <f t="shared" si="2"/>
        <v>9874407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35580382</v>
      </c>
      <c r="X38" s="106">
        <f>IF(F22=F36,0,X22-X36)</f>
        <v>24465721</v>
      </c>
      <c r="Y38" s="106">
        <f t="shared" si="2"/>
        <v>11114661</v>
      </c>
      <c r="Z38" s="201">
        <f>+IF(X38&lt;&gt;0,+(Y38/X38)*100,0)</f>
        <v>45.42952566163899</v>
      </c>
      <c r="AA38" s="199">
        <f>+AA22-AA36</f>
        <v>4261001</v>
      </c>
    </row>
    <row r="39" spans="1:27" ht="12.75">
      <c r="A39" s="181" t="s">
        <v>46</v>
      </c>
      <c r="B39" s="185"/>
      <c r="C39" s="155">
        <v>26563890</v>
      </c>
      <c r="D39" s="155">
        <v>0</v>
      </c>
      <c r="E39" s="156">
        <v>24472950</v>
      </c>
      <c r="F39" s="60">
        <v>24472950</v>
      </c>
      <c r="G39" s="60">
        <v>0</v>
      </c>
      <c r="H39" s="60">
        <v>585257</v>
      </c>
      <c r="I39" s="60">
        <v>3942349</v>
      </c>
      <c r="J39" s="60">
        <v>4527606</v>
      </c>
      <c r="K39" s="60">
        <v>1822203</v>
      </c>
      <c r="L39" s="60">
        <v>1499723</v>
      </c>
      <c r="M39" s="60">
        <v>3256564</v>
      </c>
      <c r="N39" s="60">
        <v>6578490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11106096</v>
      </c>
      <c r="X39" s="60">
        <v>17174000</v>
      </c>
      <c r="Y39" s="60">
        <v>-6067904</v>
      </c>
      <c r="Z39" s="140">
        <v>-35.33</v>
      </c>
      <c r="AA39" s="155">
        <v>24472950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49508</v>
      </c>
      <c r="I41" s="202">
        <v>72240</v>
      </c>
      <c r="J41" s="60">
        <v>121748</v>
      </c>
      <c r="K41" s="202">
        <v>116101</v>
      </c>
      <c r="L41" s="202">
        <v>13318</v>
      </c>
      <c r="M41" s="60">
        <v>40665</v>
      </c>
      <c r="N41" s="202">
        <v>170084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291832</v>
      </c>
      <c r="X41" s="60"/>
      <c r="Y41" s="202">
        <v>291832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20866728</v>
      </c>
      <c r="D42" s="206">
        <f>SUM(D38:D41)</f>
        <v>0</v>
      </c>
      <c r="E42" s="207">
        <f t="shared" si="3"/>
        <v>28733951</v>
      </c>
      <c r="F42" s="88">
        <f t="shared" si="3"/>
        <v>28733951</v>
      </c>
      <c r="G42" s="88">
        <f t="shared" si="3"/>
        <v>39739939</v>
      </c>
      <c r="H42" s="88">
        <f t="shared" si="3"/>
        <v>-5696959</v>
      </c>
      <c r="I42" s="88">
        <f t="shared" si="3"/>
        <v>-3687651</v>
      </c>
      <c r="J42" s="88">
        <f t="shared" si="3"/>
        <v>30355329</v>
      </c>
      <c r="K42" s="88">
        <f t="shared" si="3"/>
        <v>-5166598</v>
      </c>
      <c r="L42" s="88">
        <f t="shared" si="3"/>
        <v>-9835559</v>
      </c>
      <c r="M42" s="88">
        <f t="shared" si="3"/>
        <v>31625138</v>
      </c>
      <c r="N42" s="88">
        <f t="shared" si="3"/>
        <v>16622981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46978310</v>
      </c>
      <c r="X42" s="88">
        <f t="shared" si="3"/>
        <v>41639721</v>
      </c>
      <c r="Y42" s="88">
        <f t="shared" si="3"/>
        <v>5338589</v>
      </c>
      <c r="Z42" s="208">
        <f>+IF(X42&lt;&gt;0,+(Y42/X42)*100,0)</f>
        <v>12.820904827868562</v>
      </c>
      <c r="AA42" s="206">
        <f>SUM(AA38:AA41)</f>
        <v>28733951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20866728</v>
      </c>
      <c r="D44" s="210">
        <f>+D42-D43</f>
        <v>0</v>
      </c>
      <c r="E44" s="211">
        <f t="shared" si="4"/>
        <v>28733951</v>
      </c>
      <c r="F44" s="77">
        <f t="shared" si="4"/>
        <v>28733951</v>
      </c>
      <c r="G44" s="77">
        <f t="shared" si="4"/>
        <v>39739939</v>
      </c>
      <c r="H44" s="77">
        <f t="shared" si="4"/>
        <v>-5696959</v>
      </c>
      <c r="I44" s="77">
        <f t="shared" si="4"/>
        <v>-3687651</v>
      </c>
      <c r="J44" s="77">
        <f t="shared" si="4"/>
        <v>30355329</v>
      </c>
      <c r="K44" s="77">
        <f t="shared" si="4"/>
        <v>-5166598</v>
      </c>
      <c r="L44" s="77">
        <f t="shared" si="4"/>
        <v>-9835559</v>
      </c>
      <c r="M44" s="77">
        <f t="shared" si="4"/>
        <v>31625138</v>
      </c>
      <c r="N44" s="77">
        <f t="shared" si="4"/>
        <v>16622981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46978310</v>
      </c>
      <c r="X44" s="77">
        <f t="shared" si="4"/>
        <v>41639721</v>
      </c>
      <c r="Y44" s="77">
        <f t="shared" si="4"/>
        <v>5338589</v>
      </c>
      <c r="Z44" s="212">
        <f>+IF(X44&lt;&gt;0,+(Y44/X44)*100,0)</f>
        <v>12.820904827868562</v>
      </c>
      <c r="AA44" s="210">
        <f>+AA42-AA43</f>
        <v>28733951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20866728</v>
      </c>
      <c r="D46" s="206">
        <f>SUM(D44:D45)</f>
        <v>0</v>
      </c>
      <c r="E46" s="207">
        <f t="shared" si="5"/>
        <v>28733951</v>
      </c>
      <c r="F46" s="88">
        <f t="shared" si="5"/>
        <v>28733951</v>
      </c>
      <c r="G46" s="88">
        <f t="shared" si="5"/>
        <v>39739939</v>
      </c>
      <c r="H46" s="88">
        <f t="shared" si="5"/>
        <v>-5696959</v>
      </c>
      <c r="I46" s="88">
        <f t="shared" si="5"/>
        <v>-3687651</v>
      </c>
      <c r="J46" s="88">
        <f t="shared" si="5"/>
        <v>30355329</v>
      </c>
      <c r="K46" s="88">
        <f t="shared" si="5"/>
        <v>-5166598</v>
      </c>
      <c r="L46" s="88">
        <f t="shared" si="5"/>
        <v>-9835559</v>
      </c>
      <c r="M46" s="88">
        <f t="shared" si="5"/>
        <v>31625138</v>
      </c>
      <c r="N46" s="88">
        <f t="shared" si="5"/>
        <v>16622981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46978310</v>
      </c>
      <c r="X46" s="88">
        <f t="shared" si="5"/>
        <v>41639721</v>
      </c>
      <c r="Y46" s="88">
        <f t="shared" si="5"/>
        <v>5338589</v>
      </c>
      <c r="Z46" s="208">
        <f>+IF(X46&lt;&gt;0,+(Y46/X46)*100,0)</f>
        <v>12.820904827868562</v>
      </c>
      <c r="AA46" s="206">
        <f>SUM(AA44:AA45)</f>
        <v>28733951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20866728</v>
      </c>
      <c r="D48" s="217">
        <f>SUM(D46:D47)</f>
        <v>0</v>
      </c>
      <c r="E48" s="218">
        <f t="shared" si="6"/>
        <v>28733951</v>
      </c>
      <c r="F48" s="219">
        <f t="shared" si="6"/>
        <v>28733951</v>
      </c>
      <c r="G48" s="219">
        <f t="shared" si="6"/>
        <v>39739939</v>
      </c>
      <c r="H48" s="220">
        <f t="shared" si="6"/>
        <v>-5696959</v>
      </c>
      <c r="I48" s="220">
        <f t="shared" si="6"/>
        <v>-3687651</v>
      </c>
      <c r="J48" s="220">
        <f t="shared" si="6"/>
        <v>30355329</v>
      </c>
      <c r="K48" s="220">
        <f t="shared" si="6"/>
        <v>-5166598</v>
      </c>
      <c r="L48" s="220">
        <f t="shared" si="6"/>
        <v>-9835559</v>
      </c>
      <c r="M48" s="219">
        <f t="shared" si="6"/>
        <v>31625138</v>
      </c>
      <c r="N48" s="219">
        <f t="shared" si="6"/>
        <v>16622981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46978310</v>
      </c>
      <c r="X48" s="220">
        <f t="shared" si="6"/>
        <v>41639721</v>
      </c>
      <c r="Y48" s="220">
        <f t="shared" si="6"/>
        <v>5338589</v>
      </c>
      <c r="Z48" s="221">
        <f>+IF(X48&lt;&gt;0,+(Y48/X48)*100,0)</f>
        <v>12.820904827868562</v>
      </c>
      <c r="AA48" s="222">
        <f>SUM(AA46:AA47)</f>
        <v>28733951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31677680</v>
      </c>
      <c r="D5" s="153">
        <f>SUM(D6:D8)</f>
        <v>0</v>
      </c>
      <c r="E5" s="154">
        <f t="shared" si="0"/>
        <v>3259000</v>
      </c>
      <c r="F5" s="100">
        <f t="shared" si="0"/>
        <v>3259000</v>
      </c>
      <c r="G5" s="100">
        <f t="shared" si="0"/>
        <v>0</v>
      </c>
      <c r="H5" s="100">
        <f t="shared" si="0"/>
        <v>0</v>
      </c>
      <c r="I5" s="100">
        <f t="shared" si="0"/>
        <v>52950</v>
      </c>
      <c r="J5" s="100">
        <f t="shared" si="0"/>
        <v>52950</v>
      </c>
      <c r="K5" s="100">
        <f t="shared" si="0"/>
        <v>25975</v>
      </c>
      <c r="L5" s="100">
        <f t="shared" si="0"/>
        <v>94061</v>
      </c>
      <c r="M5" s="100">
        <f t="shared" si="0"/>
        <v>47943</v>
      </c>
      <c r="N5" s="100">
        <f t="shared" si="0"/>
        <v>167979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220929</v>
      </c>
      <c r="X5" s="100">
        <f t="shared" si="0"/>
        <v>1629498</v>
      </c>
      <c r="Y5" s="100">
        <f t="shared" si="0"/>
        <v>-1408569</v>
      </c>
      <c r="Z5" s="137">
        <f>+IF(X5&lt;&gt;0,+(Y5/X5)*100,0)</f>
        <v>-86.4418980569476</v>
      </c>
      <c r="AA5" s="153">
        <f>SUM(AA6:AA8)</f>
        <v>3259000</v>
      </c>
    </row>
    <row r="6" spans="1:27" ht="12.75">
      <c r="A6" s="138" t="s">
        <v>75</v>
      </c>
      <c r="B6" s="136"/>
      <c r="C6" s="155"/>
      <c r="D6" s="155"/>
      <c r="E6" s="156">
        <v>450000</v>
      </c>
      <c r="F6" s="60">
        <v>450000</v>
      </c>
      <c r="G6" s="60"/>
      <c r="H6" s="60"/>
      <c r="I6" s="60"/>
      <c r="J6" s="60"/>
      <c r="K6" s="60">
        <v>25975</v>
      </c>
      <c r="L6" s="60"/>
      <c r="M6" s="60"/>
      <c r="N6" s="60">
        <v>25975</v>
      </c>
      <c r="O6" s="60"/>
      <c r="P6" s="60"/>
      <c r="Q6" s="60"/>
      <c r="R6" s="60"/>
      <c r="S6" s="60"/>
      <c r="T6" s="60"/>
      <c r="U6" s="60"/>
      <c r="V6" s="60"/>
      <c r="W6" s="60">
        <v>25975</v>
      </c>
      <c r="X6" s="60">
        <v>225000</v>
      </c>
      <c r="Y6" s="60">
        <v>-199025</v>
      </c>
      <c r="Z6" s="140">
        <v>-88.46</v>
      </c>
      <c r="AA6" s="62">
        <v>450000</v>
      </c>
    </row>
    <row r="7" spans="1:27" ht="12.75">
      <c r="A7" s="138" t="s">
        <v>76</v>
      </c>
      <c r="B7" s="136"/>
      <c r="C7" s="157">
        <v>31677680</v>
      </c>
      <c r="D7" s="157"/>
      <c r="E7" s="158">
        <v>989000</v>
      </c>
      <c r="F7" s="159">
        <v>989000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1404498</v>
      </c>
      <c r="Y7" s="159">
        <v>-1404498</v>
      </c>
      <c r="Z7" s="141">
        <v>-100</v>
      </c>
      <c r="AA7" s="225">
        <v>989000</v>
      </c>
    </row>
    <row r="8" spans="1:27" ht="12.75">
      <c r="A8" s="138" t="s">
        <v>77</v>
      </c>
      <c r="B8" s="136"/>
      <c r="C8" s="155"/>
      <c r="D8" s="155"/>
      <c r="E8" s="156">
        <v>1820000</v>
      </c>
      <c r="F8" s="60">
        <v>1820000</v>
      </c>
      <c r="G8" s="60"/>
      <c r="H8" s="60"/>
      <c r="I8" s="60">
        <v>52950</v>
      </c>
      <c r="J8" s="60">
        <v>52950</v>
      </c>
      <c r="K8" s="60"/>
      <c r="L8" s="60">
        <v>94061</v>
      </c>
      <c r="M8" s="60">
        <v>47943</v>
      </c>
      <c r="N8" s="60">
        <v>142004</v>
      </c>
      <c r="O8" s="60"/>
      <c r="P8" s="60"/>
      <c r="Q8" s="60"/>
      <c r="R8" s="60"/>
      <c r="S8" s="60"/>
      <c r="T8" s="60"/>
      <c r="U8" s="60"/>
      <c r="V8" s="60"/>
      <c r="W8" s="60">
        <v>194954</v>
      </c>
      <c r="X8" s="60"/>
      <c r="Y8" s="60">
        <v>194954</v>
      </c>
      <c r="Z8" s="140"/>
      <c r="AA8" s="62">
        <v>1820000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8104916</v>
      </c>
      <c r="F9" s="100">
        <f t="shared" si="1"/>
        <v>8104916</v>
      </c>
      <c r="G9" s="100">
        <f t="shared" si="1"/>
        <v>326678</v>
      </c>
      <c r="H9" s="100">
        <f t="shared" si="1"/>
        <v>258579</v>
      </c>
      <c r="I9" s="100">
        <f t="shared" si="1"/>
        <v>1107892</v>
      </c>
      <c r="J9" s="100">
        <f t="shared" si="1"/>
        <v>1693149</v>
      </c>
      <c r="K9" s="100">
        <f t="shared" si="1"/>
        <v>712533</v>
      </c>
      <c r="L9" s="100">
        <f t="shared" si="1"/>
        <v>479702</v>
      </c>
      <c r="M9" s="100">
        <f t="shared" si="1"/>
        <v>171680</v>
      </c>
      <c r="N9" s="100">
        <f t="shared" si="1"/>
        <v>1363915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3057064</v>
      </c>
      <c r="X9" s="100">
        <f t="shared" si="1"/>
        <v>4052502</v>
      </c>
      <c r="Y9" s="100">
        <f t="shared" si="1"/>
        <v>-995438</v>
      </c>
      <c r="Z9" s="137">
        <f>+IF(X9&lt;&gt;0,+(Y9/X9)*100,0)</f>
        <v>-24.563541239461447</v>
      </c>
      <c r="AA9" s="102">
        <f>SUM(AA10:AA14)</f>
        <v>8104916</v>
      </c>
    </row>
    <row r="10" spans="1:27" ht="12.75">
      <c r="A10" s="138" t="s">
        <v>79</v>
      </c>
      <c r="B10" s="136"/>
      <c r="C10" s="155"/>
      <c r="D10" s="155"/>
      <c r="E10" s="156">
        <v>8104916</v>
      </c>
      <c r="F10" s="60">
        <v>8104916</v>
      </c>
      <c r="G10" s="60">
        <v>326678</v>
      </c>
      <c r="H10" s="60">
        <v>258579</v>
      </c>
      <c r="I10" s="60">
        <v>1107892</v>
      </c>
      <c r="J10" s="60">
        <v>1693149</v>
      </c>
      <c r="K10" s="60">
        <v>712533</v>
      </c>
      <c r="L10" s="60">
        <v>479702</v>
      </c>
      <c r="M10" s="60">
        <v>171680</v>
      </c>
      <c r="N10" s="60">
        <v>1363915</v>
      </c>
      <c r="O10" s="60"/>
      <c r="P10" s="60"/>
      <c r="Q10" s="60"/>
      <c r="R10" s="60"/>
      <c r="S10" s="60"/>
      <c r="T10" s="60"/>
      <c r="U10" s="60"/>
      <c r="V10" s="60"/>
      <c r="W10" s="60">
        <v>3057064</v>
      </c>
      <c r="X10" s="60">
        <v>1389000</v>
      </c>
      <c r="Y10" s="60">
        <v>1668064</v>
      </c>
      <c r="Z10" s="140">
        <v>120.09</v>
      </c>
      <c r="AA10" s="62">
        <v>8104916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2663502</v>
      </c>
      <c r="Y11" s="60">
        <v>-2663502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17370035</v>
      </c>
      <c r="F15" s="100">
        <f t="shared" si="2"/>
        <v>17370035</v>
      </c>
      <c r="G15" s="100">
        <f t="shared" si="2"/>
        <v>0</v>
      </c>
      <c r="H15" s="100">
        <f t="shared" si="2"/>
        <v>0</v>
      </c>
      <c r="I15" s="100">
        <f t="shared" si="2"/>
        <v>2614494</v>
      </c>
      <c r="J15" s="100">
        <f t="shared" si="2"/>
        <v>2614494</v>
      </c>
      <c r="K15" s="100">
        <f t="shared" si="2"/>
        <v>1053741</v>
      </c>
      <c r="L15" s="100">
        <f t="shared" si="2"/>
        <v>1032301</v>
      </c>
      <c r="M15" s="100">
        <f t="shared" si="2"/>
        <v>2213923</v>
      </c>
      <c r="N15" s="100">
        <f t="shared" si="2"/>
        <v>4299965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6914459</v>
      </c>
      <c r="X15" s="100">
        <f t="shared" si="2"/>
        <v>8685000</v>
      </c>
      <c r="Y15" s="100">
        <f t="shared" si="2"/>
        <v>-1770541</v>
      </c>
      <c r="Z15" s="137">
        <f>+IF(X15&lt;&gt;0,+(Y15/X15)*100,0)</f>
        <v>-20.386194588370753</v>
      </c>
      <c r="AA15" s="102">
        <f>SUM(AA16:AA18)</f>
        <v>17370035</v>
      </c>
    </row>
    <row r="16" spans="1:27" ht="12.7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100002</v>
      </c>
      <c r="Y16" s="60">
        <v>-100002</v>
      </c>
      <c r="Z16" s="140">
        <v>-100</v>
      </c>
      <c r="AA16" s="62">
        <v>200000</v>
      </c>
    </row>
    <row r="17" spans="1:27" ht="12.75">
      <c r="A17" s="138" t="s">
        <v>86</v>
      </c>
      <c r="B17" s="136"/>
      <c r="C17" s="155"/>
      <c r="D17" s="155"/>
      <c r="E17" s="156">
        <v>17170035</v>
      </c>
      <c r="F17" s="60">
        <v>17170035</v>
      </c>
      <c r="G17" s="60"/>
      <c r="H17" s="60"/>
      <c r="I17" s="60">
        <v>2614494</v>
      </c>
      <c r="J17" s="60">
        <v>2614494</v>
      </c>
      <c r="K17" s="60">
        <v>1053741</v>
      </c>
      <c r="L17" s="60">
        <v>1032301</v>
      </c>
      <c r="M17" s="60">
        <v>2213923</v>
      </c>
      <c r="N17" s="60">
        <v>4299965</v>
      </c>
      <c r="O17" s="60"/>
      <c r="P17" s="60"/>
      <c r="Q17" s="60"/>
      <c r="R17" s="60"/>
      <c r="S17" s="60"/>
      <c r="T17" s="60"/>
      <c r="U17" s="60"/>
      <c r="V17" s="60"/>
      <c r="W17" s="60">
        <v>6914459</v>
      </c>
      <c r="X17" s="60">
        <v>8584998</v>
      </c>
      <c r="Y17" s="60">
        <v>-1670539</v>
      </c>
      <c r="Z17" s="140">
        <v>-19.46</v>
      </c>
      <c r="AA17" s="62">
        <v>17170035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31677680</v>
      </c>
      <c r="D25" s="217">
        <f>+D5+D9+D15+D19+D24</f>
        <v>0</v>
      </c>
      <c r="E25" s="230">
        <f t="shared" si="4"/>
        <v>28733951</v>
      </c>
      <c r="F25" s="219">
        <f t="shared" si="4"/>
        <v>28733951</v>
      </c>
      <c r="G25" s="219">
        <f t="shared" si="4"/>
        <v>326678</v>
      </c>
      <c r="H25" s="219">
        <f t="shared" si="4"/>
        <v>258579</v>
      </c>
      <c r="I25" s="219">
        <f t="shared" si="4"/>
        <v>3775336</v>
      </c>
      <c r="J25" s="219">
        <f t="shared" si="4"/>
        <v>4360593</v>
      </c>
      <c r="K25" s="219">
        <f t="shared" si="4"/>
        <v>1792249</v>
      </c>
      <c r="L25" s="219">
        <f t="shared" si="4"/>
        <v>1606064</v>
      </c>
      <c r="M25" s="219">
        <f t="shared" si="4"/>
        <v>2433546</v>
      </c>
      <c r="N25" s="219">
        <f t="shared" si="4"/>
        <v>5831859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10192452</v>
      </c>
      <c r="X25" s="219">
        <f t="shared" si="4"/>
        <v>14367000</v>
      </c>
      <c r="Y25" s="219">
        <f t="shared" si="4"/>
        <v>-4174548</v>
      </c>
      <c r="Z25" s="231">
        <f>+IF(X25&lt;&gt;0,+(Y25/X25)*100,0)</f>
        <v>-29.056504489454998</v>
      </c>
      <c r="AA25" s="232">
        <f>+AA5+AA9+AA15+AA19+AA24</f>
        <v>28733951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27812129</v>
      </c>
      <c r="D28" s="155"/>
      <c r="E28" s="156">
        <v>24472951</v>
      </c>
      <c r="F28" s="60">
        <v>24472951</v>
      </c>
      <c r="G28" s="60">
        <v>326678</v>
      </c>
      <c r="H28" s="60">
        <v>258579</v>
      </c>
      <c r="I28" s="60">
        <v>3722386</v>
      </c>
      <c r="J28" s="60">
        <v>4307643</v>
      </c>
      <c r="K28" s="60">
        <v>1766274</v>
      </c>
      <c r="L28" s="60">
        <v>1499723</v>
      </c>
      <c r="M28" s="60">
        <v>2385603</v>
      </c>
      <c r="N28" s="60">
        <v>5651600</v>
      </c>
      <c r="O28" s="60"/>
      <c r="P28" s="60"/>
      <c r="Q28" s="60"/>
      <c r="R28" s="60"/>
      <c r="S28" s="60"/>
      <c r="T28" s="60"/>
      <c r="U28" s="60"/>
      <c r="V28" s="60"/>
      <c r="W28" s="60">
        <v>9959243</v>
      </c>
      <c r="X28" s="60">
        <v>16315334</v>
      </c>
      <c r="Y28" s="60">
        <v>-6356091</v>
      </c>
      <c r="Z28" s="140">
        <v>-38.96</v>
      </c>
      <c r="AA28" s="155">
        <v>24472951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27812129</v>
      </c>
      <c r="D32" s="210">
        <f>SUM(D28:D31)</f>
        <v>0</v>
      </c>
      <c r="E32" s="211">
        <f t="shared" si="5"/>
        <v>24472951</v>
      </c>
      <c r="F32" s="77">
        <f t="shared" si="5"/>
        <v>24472951</v>
      </c>
      <c r="G32" s="77">
        <f t="shared" si="5"/>
        <v>326678</v>
      </c>
      <c r="H32" s="77">
        <f t="shared" si="5"/>
        <v>258579</v>
      </c>
      <c r="I32" s="77">
        <f t="shared" si="5"/>
        <v>3722386</v>
      </c>
      <c r="J32" s="77">
        <f t="shared" si="5"/>
        <v>4307643</v>
      </c>
      <c r="K32" s="77">
        <f t="shared" si="5"/>
        <v>1766274</v>
      </c>
      <c r="L32" s="77">
        <f t="shared" si="5"/>
        <v>1499723</v>
      </c>
      <c r="M32" s="77">
        <f t="shared" si="5"/>
        <v>2385603</v>
      </c>
      <c r="N32" s="77">
        <f t="shared" si="5"/>
        <v>5651600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9959243</v>
      </c>
      <c r="X32" s="77">
        <f t="shared" si="5"/>
        <v>16315334</v>
      </c>
      <c r="Y32" s="77">
        <f t="shared" si="5"/>
        <v>-6356091</v>
      </c>
      <c r="Z32" s="212">
        <f>+IF(X32&lt;&gt;0,+(Y32/X32)*100,0)</f>
        <v>-38.9577743244484</v>
      </c>
      <c r="AA32" s="79">
        <f>SUM(AA28:AA31)</f>
        <v>24472951</v>
      </c>
    </row>
    <row r="33" spans="1:27" ht="12.75">
      <c r="A33" s="237" t="s">
        <v>51</v>
      </c>
      <c r="B33" s="136" t="s">
        <v>137</v>
      </c>
      <c r="C33" s="155">
        <v>1128148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2737403</v>
      </c>
      <c r="D35" s="155"/>
      <c r="E35" s="156">
        <v>4261000</v>
      </c>
      <c r="F35" s="60">
        <v>4261000</v>
      </c>
      <c r="G35" s="60"/>
      <c r="H35" s="60"/>
      <c r="I35" s="60">
        <v>52950</v>
      </c>
      <c r="J35" s="60">
        <v>52950</v>
      </c>
      <c r="K35" s="60">
        <v>25975</v>
      </c>
      <c r="L35" s="60">
        <v>106341</v>
      </c>
      <c r="M35" s="60">
        <v>47943</v>
      </c>
      <c r="N35" s="60">
        <v>180259</v>
      </c>
      <c r="O35" s="60"/>
      <c r="P35" s="60"/>
      <c r="Q35" s="60"/>
      <c r="R35" s="60"/>
      <c r="S35" s="60"/>
      <c r="T35" s="60"/>
      <c r="U35" s="60"/>
      <c r="V35" s="60"/>
      <c r="W35" s="60">
        <v>233209</v>
      </c>
      <c r="X35" s="60">
        <v>2130498</v>
      </c>
      <c r="Y35" s="60">
        <v>-1897289</v>
      </c>
      <c r="Z35" s="140">
        <v>-89.05</v>
      </c>
      <c r="AA35" s="62">
        <v>4261000</v>
      </c>
    </row>
    <row r="36" spans="1:27" ht="12.75">
      <c r="A36" s="238" t="s">
        <v>139</v>
      </c>
      <c r="B36" s="149"/>
      <c r="C36" s="222">
        <f aca="true" t="shared" si="6" ref="C36:Y36">SUM(C32:C35)</f>
        <v>31677680</v>
      </c>
      <c r="D36" s="222">
        <f>SUM(D32:D35)</f>
        <v>0</v>
      </c>
      <c r="E36" s="218">
        <f t="shared" si="6"/>
        <v>28733951</v>
      </c>
      <c r="F36" s="220">
        <f t="shared" si="6"/>
        <v>28733951</v>
      </c>
      <c r="G36" s="220">
        <f t="shared" si="6"/>
        <v>326678</v>
      </c>
      <c r="H36" s="220">
        <f t="shared" si="6"/>
        <v>258579</v>
      </c>
      <c r="I36" s="220">
        <f t="shared" si="6"/>
        <v>3775336</v>
      </c>
      <c r="J36" s="220">
        <f t="shared" si="6"/>
        <v>4360593</v>
      </c>
      <c r="K36" s="220">
        <f t="shared" si="6"/>
        <v>1792249</v>
      </c>
      <c r="L36" s="220">
        <f t="shared" si="6"/>
        <v>1606064</v>
      </c>
      <c r="M36" s="220">
        <f t="shared" si="6"/>
        <v>2433546</v>
      </c>
      <c r="N36" s="220">
        <f t="shared" si="6"/>
        <v>5831859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10192452</v>
      </c>
      <c r="X36" s="220">
        <f t="shared" si="6"/>
        <v>18445832</v>
      </c>
      <c r="Y36" s="220">
        <f t="shared" si="6"/>
        <v>-8253380</v>
      </c>
      <c r="Z36" s="221">
        <f>+IF(X36&lt;&gt;0,+(Y36/X36)*100,0)</f>
        <v>-44.74387493066184</v>
      </c>
      <c r="AA36" s="239">
        <f>SUM(AA32:AA35)</f>
        <v>28733951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428466</v>
      </c>
      <c r="D6" s="155"/>
      <c r="E6" s="59">
        <v>3937000</v>
      </c>
      <c r="F6" s="60">
        <v>3937000</v>
      </c>
      <c r="G6" s="60">
        <v>31374647</v>
      </c>
      <c r="H6" s="60">
        <v>23475718</v>
      </c>
      <c r="I6" s="60">
        <v>15265957</v>
      </c>
      <c r="J6" s="60">
        <v>15265957</v>
      </c>
      <c r="K6" s="60">
        <v>2643003</v>
      </c>
      <c r="L6" s="60">
        <v>1241559</v>
      </c>
      <c r="M6" s="60">
        <v>2556149</v>
      </c>
      <c r="N6" s="60">
        <v>2556149</v>
      </c>
      <c r="O6" s="60"/>
      <c r="P6" s="60"/>
      <c r="Q6" s="60"/>
      <c r="R6" s="60"/>
      <c r="S6" s="60"/>
      <c r="T6" s="60"/>
      <c r="U6" s="60"/>
      <c r="V6" s="60"/>
      <c r="W6" s="60">
        <v>2556149</v>
      </c>
      <c r="X6" s="60">
        <v>1968500</v>
      </c>
      <c r="Y6" s="60">
        <v>587649</v>
      </c>
      <c r="Z6" s="140">
        <v>29.85</v>
      </c>
      <c r="AA6" s="62">
        <v>3937000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7527</v>
      </c>
      <c r="M7" s="60">
        <v>25031649</v>
      </c>
      <c r="N7" s="60">
        <v>25031649</v>
      </c>
      <c r="O7" s="60"/>
      <c r="P7" s="60"/>
      <c r="Q7" s="60"/>
      <c r="R7" s="60"/>
      <c r="S7" s="60"/>
      <c r="T7" s="60"/>
      <c r="U7" s="60"/>
      <c r="V7" s="60"/>
      <c r="W7" s="60">
        <v>25031649</v>
      </c>
      <c r="X7" s="60"/>
      <c r="Y7" s="60">
        <v>25031649</v>
      </c>
      <c r="Z7" s="140"/>
      <c r="AA7" s="62"/>
    </row>
    <row r="8" spans="1:27" ht="12.75">
      <c r="A8" s="249" t="s">
        <v>145</v>
      </c>
      <c r="B8" s="182"/>
      <c r="C8" s="155">
        <v>5558476</v>
      </c>
      <c r="D8" s="155"/>
      <c r="E8" s="59">
        <v>7500000</v>
      </c>
      <c r="F8" s="60">
        <v>7500000</v>
      </c>
      <c r="G8" s="60">
        <v>6613905</v>
      </c>
      <c r="H8" s="60">
        <v>8753925</v>
      </c>
      <c r="I8" s="60">
        <v>6568631</v>
      </c>
      <c r="J8" s="60">
        <v>6568631</v>
      </c>
      <c r="K8" s="60">
        <v>6755319</v>
      </c>
      <c r="L8" s="60">
        <v>7927102</v>
      </c>
      <c r="M8" s="60">
        <v>10515736</v>
      </c>
      <c r="N8" s="60">
        <v>10515736</v>
      </c>
      <c r="O8" s="60"/>
      <c r="P8" s="60"/>
      <c r="Q8" s="60"/>
      <c r="R8" s="60"/>
      <c r="S8" s="60"/>
      <c r="T8" s="60"/>
      <c r="U8" s="60"/>
      <c r="V8" s="60"/>
      <c r="W8" s="60">
        <v>10515736</v>
      </c>
      <c r="X8" s="60">
        <v>3750000</v>
      </c>
      <c r="Y8" s="60">
        <v>6765736</v>
      </c>
      <c r="Z8" s="140">
        <v>180.42</v>
      </c>
      <c r="AA8" s="62">
        <v>7500000</v>
      </c>
    </row>
    <row r="9" spans="1:27" ht="12.75">
      <c r="A9" s="249" t="s">
        <v>146</v>
      </c>
      <c r="B9" s="182"/>
      <c r="C9" s="155">
        <v>6797663</v>
      </c>
      <c r="D9" s="155"/>
      <c r="E9" s="59"/>
      <c r="F9" s="60"/>
      <c r="G9" s="60">
        <v>11080760</v>
      </c>
      <c r="H9" s="60">
        <v>8567561</v>
      </c>
      <c r="I9" s="60">
        <v>10585150</v>
      </c>
      <c r="J9" s="60">
        <v>10585150</v>
      </c>
      <c r="K9" s="60">
        <v>10172795</v>
      </c>
      <c r="L9" s="60">
        <v>10152139</v>
      </c>
      <c r="M9" s="60">
        <v>10950723</v>
      </c>
      <c r="N9" s="60">
        <v>10950723</v>
      </c>
      <c r="O9" s="60"/>
      <c r="P9" s="60"/>
      <c r="Q9" s="60"/>
      <c r="R9" s="60"/>
      <c r="S9" s="60"/>
      <c r="T9" s="60"/>
      <c r="U9" s="60"/>
      <c r="V9" s="60"/>
      <c r="W9" s="60">
        <v>10950723</v>
      </c>
      <c r="X9" s="60"/>
      <c r="Y9" s="60">
        <v>10950723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12784605</v>
      </c>
      <c r="D12" s="168">
        <f>SUM(D6:D11)</f>
        <v>0</v>
      </c>
      <c r="E12" s="72">
        <f t="shared" si="0"/>
        <v>11437000</v>
      </c>
      <c r="F12" s="73">
        <f t="shared" si="0"/>
        <v>11437000</v>
      </c>
      <c r="G12" s="73">
        <f t="shared" si="0"/>
        <v>49069312</v>
      </c>
      <c r="H12" s="73">
        <f t="shared" si="0"/>
        <v>40797204</v>
      </c>
      <c r="I12" s="73">
        <f t="shared" si="0"/>
        <v>32419738</v>
      </c>
      <c r="J12" s="73">
        <f t="shared" si="0"/>
        <v>32419738</v>
      </c>
      <c r="K12" s="73">
        <f t="shared" si="0"/>
        <v>19571117</v>
      </c>
      <c r="L12" s="73">
        <f t="shared" si="0"/>
        <v>19328327</v>
      </c>
      <c r="M12" s="73">
        <f t="shared" si="0"/>
        <v>49054257</v>
      </c>
      <c r="N12" s="73">
        <f t="shared" si="0"/>
        <v>49054257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49054257</v>
      </c>
      <c r="X12" s="73">
        <f t="shared" si="0"/>
        <v>5718500</v>
      </c>
      <c r="Y12" s="73">
        <f t="shared" si="0"/>
        <v>43335757</v>
      </c>
      <c r="Z12" s="170">
        <f>+IF(X12&lt;&gt;0,+(Y12/X12)*100,0)</f>
        <v>757.8168575675439</v>
      </c>
      <c r="AA12" s="74">
        <f>SUM(AA6:AA11)</f>
        <v>11437000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244939698</v>
      </c>
      <c r="D19" s="155"/>
      <c r="E19" s="59">
        <v>294340950</v>
      </c>
      <c r="F19" s="60">
        <v>294340950</v>
      </c>
      <c r="G19" s="60">
        <v>255323811</v>
      </c>
      <c r="H19" s="60">
        <v>245226837</v>
      </c>
      <c r="I19" s="60">
        <v>249418014</v>
      </c>
      <c r="J19" s="60">
        <v>249418014</v>
      </c>
      <c r="K19" s="60">
        <v>251400130</v>
      </c>
      <c r="L19" s="60">
        <v>250747538</v>
      </c>
      <c r="M19" s="60">
        <v>253711793</v>
      </c>
      <c r="N19" s="60">
        <v>253711793</v>
      </c>
      <c r="O19" s="60"/>
      <c r="P19" s="60"/>
      <c r="Q19" s="60"/>
      <c r="R19" s="60"/>
      <c r="S19" s="60"/>
      <c r="T19" s="60"/>
      <c r="U19" s="60"/>
      <c r="V19" s="60"/>
      <c r="W19" s="60">
        <v>253711793</v>
      </c>
      <c r="X19" s="60">
        <v>147170475</v>
      </c>
      <c r="Y19" s="60">
        <v>106541318</v>
      </c>
      <c r="Z19" s="140">
        <v>72.39</v>
      </c>
      <c r="AA19" s="62">
        <v>294340950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761780</v>
      </c>
      <c r="D22" s="155"/>
      <c r="E22" s="59">
        <v>2200000</v>
      </c>
      <c r="F22" s="60">
        <v>2200000</v>
      </c>
      <c r="G22" s="60"/>
      <c r="H22" s="60">
        <v>761780</v>
      </c>
      <c r="I22" s="60">
        <v>761780</v>
      </c>
      <c r="J22" s="60">
        <v>761780</v>
      </c>
      <c r="K22" s="60">
        <v>761780</v>
      </c>
      <c r="L22" s="60">
        <v>761780</v>
      </c>
      <c r="M22" s="60">
        <v>761780</v>
      </c>
      <c r="N22" s="60">
        <v>761780</v>
      </c>
      <c r="O22" s="60"/>
      <c r="P22" s="60"/>
      <c r="Q22" s="60"/>
      <c r="R22" s="60"/>
      <c r="S22" s="60"/>
      <c r="T22" s="60"/>
      <c r="U22" s="60"/>
      <c r="V22" s="60"/>
      <c r="W22" s="60">
        <v>761780</v>
      </c>
      <c r="X22" s="60">
        <v>1100000</v>
      </c>
      <c r="Y22" s="60">
        <v>-338220</v>
      </c>
      <c r="Z22" s="140">
        <v>-30.75</v>
      </c>
      <c r="AA22" s="62">
        <v>2200000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245701478</v>
      </c>
      <c r="D24" s="168">
        <f>SUM(D15:D23)</f>
        <v>0</v>
      </c>
      <c r="E24" s="76">
        <f t="shared" si="1"/>
        <v>296540950</v>
      </c>
      <c r="F24" s="77">
        <f t="shared" si="1"/>
        <v>296540950</v>
      </c>
      <c r="G24" s="77">
        <f t="shared" si="1"/>
        <v>255323811</v>
      </c>
      <c r="H24" s="77">
        <f t="shared" si="1"/>
        <v>245988617</v>
      </c>
      <c r="I24" s="77">
        <f t="shared" si="1"/>
        <v>250179794</v>
      </c>
      <c r="J24" s="77">
        <f t="shared" si="1"/>
        <v>250179794</v>
      </c>
      <c r="K24" s="77">
        <f t="shared" si="1"/>
        <v>252161910</v>
      </c>
      <c r="L24" s="77">
        <f t="shared" si="1"/>
        <v>251509318</v>
      </c>
      <c r="M24" s="77">
        <f t="shared" si="1"/>
        <v>254473573</v>
      </c>
      <c r="N24" s="77">
        <f t="shared" si="1"/>
        <v>254473573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254473573</v>
      </c>
      <c r="X24" s="77">
        <f t="shared" si="1"/>
        <v>148270475</v>
      </c>
      <c r="Y24" s="77">
        <f t="shared" si="1"/>
        <v>106203098</v>
      </c>
      <c r="Z24" s="212">
        <f>+IF(X24&lt;&gt;0,+(Y24/X24)*100,0)</f>
        <v>71.62794750606956</v>
      </c>
      <c r="AA24" s="79">
        <f>SUM(AA15:AA23)</f>
        <v>296540950</v>
      </c>
    </row>
    <row r="25" spans="1:27" ht="12.75">
      <c r="A25" s="250" t="s">
        <v>159</v>
      </c>
      <c r="B25" s="251"/>
      <c r="C25" s="168">
        <f aca="true" t="shared" si="2" ref="C25:Y25">+C12+C24</f>
        <v>258486083</v>
      </c>
      <c r="D25" s="168">
        <f>+D12+D24</f>
        <v>0</v>
      </c>
      <c r="E25" s="72">
        <f t="shared" si="2"/>
        <v>307977950</v>
      </c>
      <c r="F25" s="73">
        <f t="shared" si="2"/>
        <v>307977950</v>
      </c>
      <c r="G25" s="73">
        <f t="shared" si="2"/>
        <v>304393123</v>
      </c>
      <c r="H25" s="73">
        <f t="shared" si="2"/>
        <v>286785821</v>
      </c>
      <c r="I25" s="73">
        <f t="shared" si="2"/>
        <v>282599532</v>
      </c>
      <c r="J25" s="73">
        <f t="shared" si="2"/>
        <v>282599532</v>
      </c>
      <c r="K25" s="73">
        <f t="shared" si="2"/>
        <v>271733027</v>
      </c>
      <c r="L25" s="73">
        <f t="shared" si="2"/>
        <v>270837645</v>
      </c>
      <c r="M25" s="73">
        <f t="shared" si="2"/>
        <v>303527830</v>
      </c>
      <c r="N25" s="73">
        <f t="shared" si="2"/>
        <v>303527830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303527830</v>
      </c>
      <c r="X25" s="73">
        <f t="shared" si="2"/>
        <v>153988975</v>
      </c>
      <c r="Y25" s="73">
        <f t="shared" si="2"/>
        <v>149538855</v>
      </c>
      <c r="Z25" s="170">
        <f>+IF(X25&lt;&gt;0,+(Y25/X25)*100,0)</f>
        <v>97.11010479808701</v>
      </c>
      <c r="AA25" s="74">
        <f>+AA12+AA24</f>
        <v>307977950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2916108</v>
      </c>
      <c r="D30" s="155"/>
      <c r="E30" s="59"/>
      <c r="F30" s="60"/>
      <c r="G30" s="60">
        <v>1241603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10943</v>
      </c>
      <c r="H31" s="60">
        <v>11964</v>
      </c>
      <c r="I31" s="60">
        <v>10872</v>
      </c>
      <c r="J31" s="60">
        <v>10872</v>
      </c>
      <c r="K31" s="60">
        <v>13176</v>
      </c>
      <c r="L31" s="60">
        <v>10841</v>
      </c>
      <c r="M31" s="60">
        <v>13720</v>
      </c>
      <c r="N31" s="60">
        <v>13720</v>
      </c>
      <c r="O31" s="60"/>
      <c r="P31" s="60"/>
      <c r="Q31" s="60"/>
      <c r="R31" s="60"/>
      <c r="S31" s="60"/>
      <c r="T31" s="60"/>
      <c r="U31" s="60"/>
      <c r="V31" s="60"/>
      <c r="W31" s="60">
        <v>13720</v>
      </c>
      <c r="X31" s="60"/>
      <c r="Y31" s="60">
        <v>13720</v>
      </c>
      <c r="Z31" s="140"/>
      <c r="AA31" s="62"/>
    </row>
    <row r="32" spans="1:27" ht="12.75">
      <c r="A32" s="249" t="s">
        <v>164</v>
      </c>
      <c r="B32" s="182"/>
      <c r="C32" s="155">
        <v>37392887</v>
      </c>
      <c r="D32" s="155"/>
      <c r="E32" s="59">
        <v>5560453</v>
      </c>
      <c r="F32" s="60">
        <v>5560453</v>
      </c>
      <c r="G32" s="60">
        <v>37181208</v>
      </c>
      <c r="H32" s="60">
        <v>35615112</v>
      </c>
      <c r="I32" s="60">
        <v>31527565</v>
      </c>
      <c r="J32" s="60">
        <v>31527565</v>
      </c>
      <c r="K32" s="60">
        <v>26456897</v>
      </c>
      <c r="L32" s="60">
        <v>35271511</v>
      </c>
      <c r="M32" s="60">
        <v>36591057</v>
      </c>
      <c r="N32" s="60">
        <v>36591057</v>
      </c>
      <c r="O32" s="60"/>
      <c r="P32" s="60"/>
      <c r="Q32" s="60"/>
      <c r="R32" s="60"/>
      <c r="S32" s="60"/>
      <c r="T32" s="60"/>
      <c r="U32" s="60"/>
      <c r="V32" s="60"/>
      <c r="W32" s="60">
        <v>36591057</v>
      </c>
      <c r="X32" s="60">
        <v>2780227</v>
      </c>
      <c r="Y32" s="60">
        <v>33810830</v>
      </c>
      <c r="Z32" s="140">
        <v>1216.12</v>
      </c>
      <c r="AA32" s="62">
        <v>5560453</v>
      </c>
    </row>
    <row r="33" spans="1:27" ht="12.75">
      <c r="A33" s="249" t="s">
        <v>165</v>
      </c>
      <c r="B33" s="182"/>
      <c r="C33" s="155">
        <v>40000</v>
      </c>
      <c r="D33" s="155"/>
      <c r="E33" s="59"/>
      <c r="F33" s="60"/>
      <c r="G33" s="60"/>
      <c r="H33" s="60">
        <v>2002236</v>
      </c>
      <c r="I33" s="60">
        <v>2002236</v>
      </c>
      <c r="J33" s="60">
        <v>2002236</v>
      </c>
      <c r="K33" s="60">
        <v>2002236</v>
      </c>
      <c r="L33" s="60">
        <v>2042236</v>
      </c>
      <c r="M33" s="60">
        <v>2042236</v>
      </c>
      <c r="N33" s="60">
        <v>2042236</v>
      </c>
      <c r="O33" s="60"/>
      <c r="P33" s="60"/>
      <c r="Q33" s="60"/>
      <c r="R33" s="60"/>
      <c r="S33" s="60"/>
      <c r="T33" s="60"/>
      <c r="U33" s="60"/>
      <c r="V33" s="60"/>
      <c r="W33" s="60">
        <v>2042236</v>
      </c>
      <c r="X33" s="60"/>
      <c r="Y33" s="60">
        <v>2042236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40348995</v>
      </c>
      <c r="D34" s="168">
        <f>SUM(D29:D33)</f>
        <v>0</v>
      </c>
      <c r="E34" s="72">
        <f t="shared" si="3"/>
        <v>5560453</v>
      </c>
      <c r="F34" s="73">
        <f t="shared" si="3"/>
        <v>5560453</v>
      </c>
      <c r="G34" s="73">
        <f t="shared" si="3"/>
        <v>38433754</v>
      </c>
      <c r="H34" s="73">
        <f t="shared" si="3"/>
        <v>37629312</v>
      </c>
      <c r="I34" s="73">
        <f t="shared" si="3"/>
        <v>33540673</v>
      </c>
      <c r="J34" s="73">
        <f t="shared" si="3"/>
        <v>33540673</v>
      </c>
      <c r="K34" s="73">
        <f t="shared" si="3"/>
        <v>28472309</v>
      </c>
      <c r="L34" s="73">
        <f t="shared" si="3"/>
        <v>37324588</v>
      </c>
      <c r="M34" s="73">
        <f t="shared" si="3"/>
        <v>38647013</v>
      </c>
      <c r="N34" s="73">
        <f t="shared" si="3"/>
        <v>38647013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38647013</v>
      </c>
      <c r="X34" s="73">
        <f t="shared" si="3"/>
        <v>2780227</v>
      </c>
      <c r="Y34" s="73">
        <f t="shared" si="3"/>
        <v>35866786</v>
      </c>
      <c r="Z34" s="170">
        <f>+IF(X34&lt;&gt;0,+(Y34/X34)*100,0)</f>
        <v>1290.0668182849818</v>
      </c>
      <c r="AA34" s="74">
        <f>SUM(AA29:AA33)</f>
        <v>5560453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9059662</v>
      </c>
      <c r="D37" s="155"/>
      <c r="E37" s="59">
        <v>5876547</v>
      </c>
      <c r="F37" s="60">
        <v>5876547</v>
      </c>
      <c r="G37" s="60">
        <v>5671711</v>
      </c>
      <c r="H37" s="60">
        <v>11011822</v>
      </c>
      <c r="I37" s="60">
        <v>10835775</v>
      </c>
      <c r="J37" s="60">
        <v>10835775</v>
      </c>
      <c r="K37" s="60">
        <v>10659727</v>
      </c>
      <c r="L37" s="60">
        <v>10483680</v>
      </c>
      <c r="M37" s="60">
        <v>10307633</v>
      </c>
      <c r="N37" s="60">
        <v>10307633</v>
      </c>
      <c r="O37" s="60"/>
      <c r="P37" s="60"/>
      <c r="Q37" s="60"/>
      <c r="R37" s="60"/>
      <c r="S37" s="60"/>
      <c r="T37" s="60"/>
      <c r="U37" s="60"/>
      <c r="V37" s="60"/>
      <c r="W37" s="60">
        <v>10307633</v>
      </c>
      <c r="X37" s="60">
        <v>2938274</v>
      </c>
      <c r="Y37" s="60">
        <v>7369359</v>
      </c>
      <c r="Z37" s="140">
        <v>250.81</v>
      </c>
      <c r="AA37" s="62">
        <v>5876547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>
        <v>1912025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9059662</v>
      </c>
      <c r="D39" s="168">
        <f>SUM(D37:D38)</f>
        <v>0</v>
      </c>
      <c r="E39" s="76">
        <f t="shared" si="4"/>
        <v>5876547</v>
      </c>
      <c r="F39" s="77">
        <f t="shared" si="4"/>
        <v>5876547</v>
      </c>
      <c r="G39" s="77">
        <f t="shared" si="4"/>
        <v>7583736</v>
      </c>
      <c r="H39" s="77">
        <f t="shared" si="4"/>
        <v>11011822</v>
      </c>
      <c r="I39" s="77">
        <f t="shared" si="4"/>
        <v>10835775</v>
      </c>
      <c r="J39" s="77">
        <f t="shared" si="4"/>
        <v>10835775</v>
      </c>
      <c r="K39" s="77">
        <f t="shared" si="4"/>
        <v>10659727</v>
      </c>
      <c r="L39" s="77">
        <f t="shared" si="4"/>
        <v>10483680</v>
      </c>
      <c r="M39" s="77">
        <f t="shared" si="4"/>
        <v>10307633</v>
      </c>
      <c r="N39" s="77">
        <f t="shared" si="4"/>
        <v>10307633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10307633</v>
      </c>
      <c r="X39" s="77">
        <f t="shared" si="4"/>
        <v>2938274</v>
      </c>
      <c r="Y39" s="77">
        <f t="shared" si="4"/>
        <v>7369359</v>
      </c>
      <c r="Z39" s="212">
        <f>+IF(X39&lt;&gt;0,+(Y39/X39)*100,0)</f>
        <v>250.80571110794975</v>
      </c>
      <c r="AA39" s="79">
        <f>SUM(AA37:AA38)</f>
        <v>5876547</v>
      </c>
    </row>
    <row r="40" spans="1:27" ht="12.75">
      <c r="A40" s="250" t="s">
        <v>167</v>
      </c>
      <c r="B40" s="251"/>
      <c r="C40" s="168">
        <f aca="true" t="shared" si="5" ref="C40:Y40">+C34+C39</f>
        <v>49408657</v>
      </c>
      <c r="D40" s="168">
        <f>+D34+D39</f>
        <v>0</v>
      </c>
      <c r="E40" s="72">
        <f t="shared" si="5"/>
        <v>11437000</v>
      </c>
      <c r="F40" s="73">
        <f t="shared" si="5"/>
        <v>11437000</v>
      </c>
      <c r="G40" s="73">
        <f t="shared" si="5"/>
        <v>46017490</v>
      </c>
      <c r="H40" s="73">
        <f t="shared" si="5"/>
        <v>48641134</v>
      </c>
      <c r="I40" s="73">
        <f t="shared" si="5"/>
        <v>44376448</v>
      </c>
      <c r="J40" s="73">
        <f t="shared" si="5"/>
        <v>44376448</v>
      </c>
      <c r="K40" s="73">
        <f t="shared" si="5"/>
        <v>39132036</v>
      </c>
      <c r="L40" s="73">
        <f t="shared" si="5"/>
        <v>47808268</v>
      </c>
      <c r="M40" s="73">
        <f t="shared" si="5"/>
        <v>48954646</v>
      </c>
      <c r="N40" s="73">
        <f t="shared" si="5"/>
        <v>48954646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48954646</v>
      </c>
      <c r="X40" s="73">
        <f t="shared" si="5"/>
        <v>5718501</v>
      </c>
      <c r="Y40" s="73">
        <f t="shared" si="5"/>
        <v>43236145</v>
      </c>
      <c r="Z40" s="170">
        <f>+IF(X40&lt;&gt;0,+(Y40/X40)*100,0)</f>
        <v>756.0748000218939</v>
      </c>
      <c r="AA40" s="74">
        <f>+AA34+AA39</f>
        <v>11437000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209077426</v>
      </c>
      <c r="D42" s="257">
        <f>+D25-D40</f>
        <v>0</v>
      </c>
      <c r="E42" s="258">
        <f t="shared" si="6"/>
        <v>296540950</v>
      </c>
      <c r="F42" s="259">
        <f t="shared" si="6"/>
        <v>296540950</v>
      </c>
      <c r="G42" s="259">
        <f t="shared" si="6"/>
        <v>258375633</v>
      </c>
      <c r="H42" s="259">
        <f t="shared" si="6"/>
        <v>238144687</v>
      </c>
      <c r="I42" s="259">
        <f t="shared" si="6"/>
        <v>238223084</v>
      </c>
      <c r="J42" s="259">
        <f t="shared" si="6"/>
        <v>238223084</v>
      </c>
      <c r="K42" s="259">
        <f t="shared" si="6"/>
        <v>232600991</v>
      </c>
      <c r="L42" s="259">
        <f t="shared" si="6"/>
        <v>223029377</v>
      </c>
      <c r="M42" s="259">
        <f t="shared" si="6"/>
        <v>254573184</v>
      </c>
      <c r="N42" s="259">
        <f t="shared" si="6"/>
        <v>254573184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254573184</v>
      </c>
      <c r="X42" s="259">
        <f t="shared" si="6"/>
        <v>148270474</v>
      </c>
      <c r="Y42" s="259">
        <f t="shared" si="6"/>
        <v>106302710</v>
      </c>
      <c r="Z42" s="260">
        <f>+IF(X42&lt;&gt;0,+(Y42/X42)*100,0)</f>
        <v>71.69513061649752</v>
      </c>
      <c r="AA42" s="261">
        <f>+AA25-AA40</f>
        <v>296540950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209077426</v>
      </c>
      <c r="D45" s="155"/>
      <c r="E45" s="59">
        <v>296540950</v>
      </c>
      <c r="F45" s="60">
        <v>296540950</v>
      </c>
      <c r="G45" s="60">
        <v>258375633</v>
      </c>
      <c r="H45" s="60">
        <v>238144687</v>
      </c>
      <c r="I45" s="60">
        <v>238223084</v>
      </c>
      <c r="J45" s="60">
        <v>238223084</v>
      </c>
      <c r="K45" s="60">
        <v>232600991</v>
      </c>
      <c r="L45" s="60">
        <v>223029377</v>
      </c>
      <c r="M45" s="60">
        <v>254573184</v>
      </c>
      <c r="N45" s="60">
        <v>254573184</v>
      </c>
      <c r="O45" s="60"/>
      <c r="P45" s="60"/>
      <c r="Q45" s="60"/>
      <c r="R45" s="60"/>
      <c r="S45" s="60"/>
      <c r="T45" s="60"/>
      <c r="U45" s="60"/>
      <c r="V45" s="60"/>
      <c r="W45" s="60">
        <v>254573184</v>
      </c>
      <c r="X45" s="60">
        <v>148270475</v>
      </c>
      <c r="Y45" s="60">
        <v>106302709</v>
      </c>
      <c r="Z45" s="139">
        <v>71.7</v>
      </c>
      <c r="AA45" s="62">
        <v>296540950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209077426</v>
      </c>
      <c r="D48" s="217">
        <f>SUM(D45:D47)</f>
        <v>0</v>
      </c>
      <c r="E48" s="264">
        <f t="shared" si="7"/>
        <v>296540950</v>
      </c>
      <c r="F48" s="219">
        <f t="shared" si="7"/>
        <v>296540950</v>
      </c>
      <c r="G48" s="219">
        <f t="shared" si="7"/>
        <v>258375633</v>
      </c>
      <c r="H48" s="219">
        <f t="shared" si="7"/>
        <v>238144687</v>
      </c>
      <c r="I48" s="219">
        <f t="shared" si="7"/>
        <v>238223084</v>
      </c>
      <c r="J48" s="219">
        <f t="shared" si="7"/>
        <v>238223084</v>
      </c>
      <c r="K48" s="219">
        <f t="shared" si="7"/>
        <v>232600991</v>
      </c>
      <c r="L48" s="219">
        <f t="shared" si="7"/>
        <v>223029377</v>
      </c>
      <c r="M48" s="219">
        <f t="shared" si="7"/>
        <v>254573184</v>
      </c>
      <c r="N48" s="219">
        <f t="shared" si="7"/>
        <v>254573184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254573184</v>
      </c>
      <c r="X48" s="219">
        <f t="shared" si="7"/>
        <v>148270475</v>
      </c>
      <c r="Y48" s="219">
        <f t="shared" si="7"/>
        <v>106302709</v>
      </c>
      <c r="Z48" s="265">
        <f>+IF(X48&lt;&gt;0,+(Y48/X48)*100,0)</f>
        <v>71.69512945851156</v>
      </c>
      <c r="AA48" s="232">
        <f>SUM(AA45:AA47)</f>
        <v>296540950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5269875</v>
      </c>
      <c r="D6" s="155"/>
      <c r="E6" s="59">
        <v>10796004</v>
      </c>
      <c r="F6" s="60">
        <v>10796004</v>
      </c>
      <c r="G6" s="60">
        <v>449030</v>
      </c>
      <c r="H6" s="60">
        <v>1531681</v>
      </c>
      <c r="I6" s="60">
        <v>1043903</v>
      </c>
      <c r="J6" s="60">
        <v>3024614</v>
      </c>
      <c r="K6" s="60">
        <v>975323</v>
      </c>
      <c r="L6" s="60">
        <v>1360040</v>
      </c>
      <c r="M6" s="60">
        <v>836493</v>
      </c>
      <c r="N6" s="60">
        <v>3171856</v>
      </c>
      <c r="O6" s="60"/>
      <c r="P6" s="60"/>
      <c r="Q6" s="60"/>
      <c r="R6" s="60"/>
      <c r="S6" s="60"/>
      <c r="T6" s="60"/>
      <c r="U6" s="60"/>
      <c r="V6" s="60"/>
      <c r="W6" s="60">
        <v>6196470</v>
      </c>
      <c r="X6" s="60">
        <v>5398002</v>
      </c>
      <c r="Y6" s="60">
        <v>798468</v>
      </c>
      <c r="Z6" s="140">
        <v>14.79</v>
      </c>
      <c r="AA6" s="62">
        <v>10796004</v>
      </c>
    </row>
    <row r="7" spans="1:27" ht="12.75">
      <c r="A7" s="249" t="s">
        <v>32</v>
      </c>
      <c r="B7" s="182"/>
      <c r="C7" s="155"/>
      <c r="D7" s="155"/>
      <c r="E7" s="59">
        <v>399996</v>
      </c>
      <c r="F7" s="60">
        <v>399996</v>
      </c>
      <c r="G7" s="60">
        <v>26776</v>
      </c>
      <c r="H7" s="60">
        <v>21590</v>
      </c>
      <c r="I7" s="60">
        <v>17849</v>
      </c>
      <c r="J7" s="60">
        <v>66215</v>
      </c>
      <c r="K7" s="60">
        <v>1817</v>
      </c>
      <c r="L7" s="60">
        <v>68777</v>
      </c>
      <c r="M7" s="60">
        <v>30805</v>
      </c>
      <c r="N7" s="60">
        <v>101399</v>
      </c>
      <c r="O7" s="60"/>
      <c r="P7" s="60"/>
      <c r="Q7" s="60"/>
      <c r="R7" s="60"/>
      <c r="S7" s="60"/>
      <c r="T7" s="60"/>
      <c r="U7" s="60"/>
      <c r="V7" s="60"/>
      <c r="W7" s="60">
        <v>167614</v>
      </c>
      <c r="X7" s="60">
        <v>199998</v>
      </c>
      <c r="Y7" s="60">
        <v>-32384</v>
      </c>
      <c r="Z7" s="140">
        <v>-16.19</v>
      </c>
      <c r="AA7" s="62">
        <v>399996</v>
      </c>
    </row>
    <row r="8" spans="1:27" ht="12.75">
      <c r="A8" s="249" t="s">
        <v>178</v>
      </c>
      <c r="B8" s="182"/>
      <c r="C8" s="155">
        <v>473448</v>
      </c>
      <c r="D8" s="155"/>
      <c r="E8" s="59">
        <v>1420992</v>
      </c>
      <c r="F8" s="60">
        <v>1420992</v>
      </c>
      <c r="G8" s="60">
        <v>1527756</v>
      </c>
      <c r="H8" s="60">
        <v>109968</v>
      </c>
      <c r="I8" s="60">
        <v>107927</v>
      </c>
      <c r="J8" s="60">
        <v>1745651</v>
      </c>
      <c r="K8" s="60">
        <v>62787</v>
      </c>
      <c r="L8" s="60">
        <v>265449</v>
      </c>
      <c r="M8" s="60">
        <v>66462</v>
      </c>
      <c r="N8" s="60">
        <v>394698</v>
      </c>
      <c r="O8" s="60"/>
      <c r="P8" s="60"/>
      <c r="Q8" s="60"/>
      <c r="R8" s="60"/>
      <c r="S8" s="60"/>
      <c r="T8" s="60"/>
      <c r="U8" s="60"/>
      <c r="V8" s="60"/>
      <c r="W8" s="60">
        <v>2140349</v>
      </c>
      <c r="X8" s="60">
        <v>710496</v>
      </c>
      <c r="Y8" s="60">
        <v>1429853</v>
      </c>
      <c r="Z8" s="140">
        <v>201.25</v>
      </c>
      <c r="AA8" s="62">
        <v>1420992</v>
      </c>
    </row>
    <row r="9" spans="1:27" ht="12.75">
      <c r="A9" s="249" t="s">
        <v>179</v>
      </c>
      <c r="B9" s="182"/>
      <c r="C9" s="155">
        <v>132337007</v>
      </c>
      <c r="D9" s="155"/>
      <c r="E9" s="59">
        <v>134164050</v>
      </c>
      <c r="F9" s="60">
        <v>134164050</v>
      </c>
      <c r="G9" s="60">
        <v>47934000</v>
      </c>
      <c r="H9" s="60">
        <v>2305000</v>
      </c>
      <c r="I9" s="60"/>
      <c r="J9" s="60">
        <v>50239000</v>
      </c>
      <c r="K9" s="60">
        <v>8626000</v>
      </c>
      <c r="L9" s="60">
        <v>905843</v>
      </c>
      <c r="M9" s="60">
        <v>38288000</v>
      </c>
      <c r="N9" s="60">
        <v>47819843</v>
      </c>
      <c r="O9" s="60"/>
      <c r="P9" s="60"/>
      <c r="Q9" s="60"/>
      <c r="R9" s="60"/>
      <c r="S9" s="60"/>
      <c r="T9" s="60"/>
      <c r="U9" s="60"/>
      <c r="V9" s="60"/>
      <c r="W9" s="60">
        <v>98058843</v>
      </c>
      <c r="X9" s="60">
        <v>88584000</v>
      </c>
      <c r="Y9" s="60">
        <v>9474843</v>
      </c>
      <c r="Z9" s="140">
        <v>10.7</v>
      </c>
      <c r="AA9" s="62">
        <v>134164050</v>
      </c>
    </row>
    <row r="10" spans="1:27" ht="12.75">
      <c r="A10" s="249" t="s">
        <v>180</v>
      </c>
      <c r="B10" s="182"/>
      <c r="C10" s="155">
        <v>26623000</v>
      </c>
      <c r="D10" s="155"/>
      <c r="E10" s="59">
        <v>24472950</v>
      </c>
      <c r="F10" s="60">
        <v>24472950</v>
      </c>
      <c r="G10" s="60">
        <v>10000000</v>
      </c>
      <c r="H10" s="60"/>
      <c r="I10" s="60"/>
      <c r="J10" s="60">
        <v>10000000</v>
      </c>
      <c r="K10" s="60"/>
      <c r="L10" s="60"/>
      <c r="M10" s="60">
        <v>12250000</v>
      </c>
      <c r="N10" s="60">
        <v>12250000</v>
      </c>
      <c r="O10" s="60"/>
      <c r="P10" s="60"/>
      <c r="Q10" s="60"/>
      <c r="R10" s="60"/>
      <c r="S10" s="60"/>
      <c r="T10" s="60"/>
      <c r="U10" s="60"/>
      <c r="V10" s="60"/>
      <c r="W10" s="60">
        <v>22250000</v>
      </c>
      <c r="X10" s="60">
        <v>17174000</v>
      </c>
      <c r="Y10" s="60">
        <v>5076000</v>
      </c>
      <c r="Z10" s="140">
        <v>29.56</v>
      </c>
      <c r="AA10" s="62">
        <v>24472950</v>
      </c>
    </row>
    <row r="11" spans="1:27" ht="12.75">
      <c r="A11" s="249" t="s">
        <v>181</v>
      </c>
      <c r="B11" s="182"/>
      <c r="C11" s="155">
        <v>1123224</v>
      </c>
      <c r="D11" s="155"/>
      <c r="E11" s="59">
        <v>746004</v>
      </c>
      <c r="F11" s="60">
        <v>746004</v>
      </c>
      <c r="G11" s="60">
        <v>52999</v>
      </c>
      <c r="H11" s="60">
        <v>181178</v>
      </c>
      <c r="I11" s="60">
        <v>27378</v>
      </c>
      <c r="J11" s="60">
        <v>261555</v>
      </c>
      <c r="K11" s="60">
        <v>209619</v>
      </c>
      <c r="L11" s="60">
        <v>98159</v>
      </c>
      <c r="M11" s="60">
        <v>65014</v>
      </c>
      <c r="N11" s="60">
        <v>372792</v>
      </c>
      <c r="O11" s="60"/>
      <c r="P11" s="60"/>
      <c r="Q11" s="60"/>
      <c r="R11" s="60"/>
      <c r="S11" s="60"/>
      <c r="T11" s="60"/>
      <c r="U11" s="60"/>
      <c r="V11" s="60"/>
      <c r="W11" s="60">
        <v>634347</v>
      </c>
      <c r="X11" s="60">
        <v>373002</v>
      </c>
      <c r="Y11" s="60">
        <v>261345</v>
      </c>
      <c r="Z11" s="140">
        <v>70.07</v>
      </c>
      <c r="AA11" s="62">
        <v>746004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-132745160</v>
      </c>
      <c r="D14" s="155"/>
      <c r="E14" s="59">
        <v>-139375998</v>
      </c>
      <c r="F14" s="60">
        <v>-139375998</v>
      </c>
      <c r="G14" s="60">
        <v>-19925064</v>
      </c>
      <c r="H14" s="60">
        <v>-12429291</v>
      </c>
      <c r="I14" s="60">
        <v>-10446176</v>
      </c>
      <c r="J14" s="60">
        <v>-42800531</v>
      </c>
      <c r="K14" s="60">
        <v>-12260890</v>
      </c>
      <c r="L14" s="60">
        <v>-13513616</v>
      </c>
      <c r="M14" s="60">
        <v>-17582733</v>
      </c>
      <c r="N14" s="60">
        <v>-43357239</v>
      </c>
      <c r="O14" s="60"/>
      <c r="P14" s="60"/>
      <c r="Q14" s="60"/>
      <c r="R14" s="60"/>
      <c r="S14" s="60"/>
      <c r="T14" s="60"/>
      <c r="U14" s="60"/>
      <c r="V14" s="60"/>
      <c r="W14" s="60">
        <v>-86157770</v>
      </c>
      <c r="X14" s="60">
        <v>-71867076</v>
      </c>
      <c r="Y14" s="60">
        <v>-14290694</v>
      </c>
      <c r="Z14" s="140">
        <v>19.88</v>
      </c>
      <c r="AA14" s="62">
        <v>-139375998</v>
      </c>
    </row>
    <row r="15" spans="1:27" ht="12.75">
      <c r="A15" s="249" t="s">
        <v>40</v>
      </c>
      <c r="B15" s="182"/>
      <c r="C15" s="155">
        <v>-1609652</v>
      </c>
      <c r="D15" s="155"/>
      <c r="E15" s="59">
        <v>-530004</v>
      </c>
      <c r="F15" s="60">
        <v>-530004</v>
      </c>
      <c r="G15" s="60">
        <v>-74759</v>
      </c>
      <c r="H15" s="60"/>
      <c r="I15" s="60"/>
      <c r="J15" s="60">
        <v>-74759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-74759</v>
      </c>
      <c r="X15" s="60">
        <v>-265002</v>
      </c>
      <c r="Y15" s="60">
        <v>190243</v>
      </c>
      <c r="Z15" s="140">
        <v>-71.79</v>
      </c>
      <c r="AA15" s="62">
        <v>-530004</v>
      </c>
    </row>
    <row r="16" spans="1:27" ht="12.75">
      <c r="A16" s="249" t="s">
        <v>42</v>
      </c>
      <c r="B16" s="182"/>
      <c r="C16" s="155">
        <v>-1531755</v>
      </c>
      <c r="D16" s="155"/>
      <c r="E16" s="59">
        <v>-609996</v>
      </c>
      <c r="F16" s="60">
        <v>-609996</v>
      </c>
      <c r="G16" s="60">
        <v>-114350</v>
      </c>
      <c r="H16" s="60">
        <v>-97500</v>
      </c>
      <c r="I16" s="60">
        <v>-59000</v>
      </c>
      <c r="J16" s="60">
        <v>-270850</v>
      </c>
      <c r="K16" s="60">
        <v>-31609</v>
      </c>
      <c r="L16" s="60">
        <v>-73500</v>
      </c>
      <c r="M16" s="60">
        <v>-50000</v>
      </c>
      <c r="N16" s="60">
        <v>-155109</v>
      </c>
      <c r="O16" s="60"/>
      <c r="P16" s="60"/>
      <c r="Q16" s="60"/>
      <c r="R16" s="60"/>
      <c r="S16" s="60"/>
      <c r="T16" s="60"/>
      <c r="U16" s="60"/>
      <c r="V16" s="60"/>
      <c r="W16" s="60">
        <v>-425959</v>
      </c>
      <c r="X16" s="60">
        <v>-304998</v>
      </c>
      <c r="Y16" s="60">
        <v>-120961</v>
      </c>
      <c r="Z16" s="140">
        <v>39.66</v>
      </c>
      <c r="AA16" s="62">
        <v>-609996</v>
      </c>
    </row>
    <row r="17" spans="1:27" ht="12.75">
      <c r="A17" s="250" t="s">
        <v>185</v>
      </c>
      <c r="B17" s="251"/>
      <c r="C17" s="168">
        <f aca="true" t="shared" si="0" ref="C17:Y17">SUM(C6:C16)</f>
        <v>29939987</v>
      </c>
      <c r="D17" s="168">
        <f t="shared" si="0"/>
        <v>0</v>
      </c>
      <c r="E17" s="72">
        <f t="shared" si="0"/>
        <v>31483998</v>
      </c>
      <c r="F17" s="73">
        <f t="shared" si="0"/>
        <v>31483998</v>
      </c>
      <c r="G17" s="73">
        <f t="shared" si="0"/>
        <v>39876388</v>
      </c>
      <c r="H17" s="73">
        <f t="shared" si="0"/>
        <v>-8377374</v>
      </c>
      <c r="I17" s="73">
        <f t="shared" si="0"/>
        <v>-9308119</v>
      </c>
      <c r="J17" s="73">
        <f t="shared" si="0"/>
        <v>22190895</v>
      </c>
      <c r="K17" s="73">
        <f t="shared" si="0"/>
        <v>-2416953</v>
      </c>
      <c r="L17" s="73">
        <f t="shared" si="0"/>
        <v>-10888848</v>
      </c>
      <c r="M17" s="73">
        <f t="shared" si="0"/>
        <v>33904041</v>
      </c>
      <c r="N17" s="73">
        <f t="shared" si="0"/>
        <v>20598240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42789135</v>
      </c>
      <c r="X17" s="73">
        <f t="shared" si="0"/>
        <v>40002422</v>
      </c>
      <c r="Y17" s="73">
        <f t="shared" si="0"/>
        <v>2786713</v>
      </c>
      <c r="Z17" s="170">
        <f>+IF(X17&lt;&gt;0,+(Y17/X17)*100,0)</f>
        <v>6.966360686860411</v>
      </c>
      <c r="AA17" s="74">
        <f>SUM(AA6:AA16)</f>
        <v>31483998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12909227</v>
      </c>
      <c r="J21" s="60">
        <v>12909227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12909227</v>
      </c>
      <c r="X21" s="60"/>
      <c r="Y21" s="159">
        <v>12909227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644937</v>
      </c>
      <c r="H24" s="60">
        <v>334101</v>
      </c>
      <c r="I24" s="60"/>
      <c r="J24" s="60">
        <v>979038</v>
      </c>
      <c r="K24" s="60">
        <v>1092483</v>
      </c>
      <c r="L24" s="60">
        <v>1363310</v>
      </c>
      <c r="M24" s="60">
        <v>648983</v>
      </c>
      <c r="N24" s="60">
        <v>3104776</v>
      </c>
      <c r="O24" s="60"/>
      <c r="P24" s="60"/>
      <c r="Q24" s="60"/>
      <c r="R24" s="60"/>
      <c r="S24" s="60"/>
      <c r="T24" s="60"/>
      <c r="U24" s="60"/>
      <c r="V24" s="60"/>
      <c r="W24" s="60">
        <v>4083814</v>
      </c>
      <c r="X24" s="60"/>
      <c r="Y24" s="60">
        <v>4083814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-29901532</v>
      </c>
      <c r="D26" s="155"/>
      <c r="E26" s="59">
        <v>-28734000</v>
      </c>
      <c r="F26" s="60">
        <v>-28734000</v>
      </c>
      <c r="G26" s="60">
        <v>-2593220</v>
      </c>
      <c r="H26" s="60">
        <v>-5294866</v>
      </c>
      <c r="I26" s="60">
        <v>-12183206</v>
      </c>
      <c r="J26" s="60">
        <v>-20071292</v>
      </c>
      <c r="K26" s="60">
        <v>-2525545</v>
      </c>
      <c r="L26" s="60">
        <v>-800393</v>
      </c>
      <c r="M26" s="60">
        <v>-8116221</v>
      </c>
      <c r="N26" s="60">
        <v>-11442159</v>
      </c>
      <c r="O26" s="60"/>
      <c r="P26" s="60"/>
      <c r="Q26" s="60"/>
      <c r="R26" s="60"/>
      <c r="S26" s="60"/>
      <c r="T26" s="60"/>
      <c r="U26" s="60"/>
      <c r="V26" s="60"/>
      <c r="W26" s="60">
        <v>-31513451</v>
      </c>
      <c r="X26" s="60">
        <v>-14367000</v>
      </c>
      <c r="Y26" s="60">
        <v>-17146451</v>
      </c>
      <c r="Z26" s="140">
        <v>119.35</v>
      </c>
      <c r="AA26" s="62">
        <v>-28734000</v>
      </c>
    </row>
    <row r="27" spans="1:27" ht="12.75">
      <c r="A27" s="250" t="s">
        <v>192</v>
      </c>
      <c r="B27" s="251"/>
      <c r="C27" s="168">
        <f aca="true" t="shared" si="1" ref="C27:Y27">SUM(C21:C26)</f>
        <v>-29901532</v>
      </c>
      <c r="D27" s="168">
        <f>SUM(D21:D26)</f>
        <v>0</v>
      </c>
      <c r="E27" s="72">
        <f t="shared" si="1"/>
        <v>-28734000</v>
      </c>
      <c r="F27" s="73">
        <f t="shared" si="1"/>
        <v>-28734000</v>
      </c>
      <c r="G27" s="73">
        <f t="shared" si="1"/>
        <v>-1948283</v>
      </c>
      <c r="H27" s="73">
        <f t="shared" si="1"/>
        <v>-4960765</v>
      </c>
      <c r="I27" s="73">
        <f t="shared" si="1"/>
        <v>726021</v>
      </c>
      <c r="J27" s="73">
        <f t="shared" si="1"/>
        <v>-6183027</v>
      </c>
      <c r="K27" s="73">
        <f t="shared" si="1"/>
        <v>-1433062</v>
      </c>
      <c r="L27" s="73">
        <f t="shared" si="1"/>
        <v>562917</v>
      </c>
      <c r="M27" s="73">
        <f t="shared" si="1"/>
        <v>-7467238</v>
      </c>
      <c r="N27" s="73">
        <f t="shared" si="1"/>
        <v>-8337383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-14520410</v>
      </c>
      <c r="X27" s="73">
        <f t="shared" si="1"/>
        <v>-14367000</v>
      </c>
      <c r="Y27" s="73">
        <f t="shared" si="1"/>
        <v>-153410</v>
      </c>
      <c r="Z27" s="170">
        <f>+IF(X27&lt;&gt;0,+(Y27/X27)*100,0)</f>
        <v>1.0677942507134406</v>
      </c>
      <c r="AA27" s="74">
        <f>SUM(AA21:AA26)</f>
        <v>-28734000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-1223708</v>
      </c>
      <c r="D35" s="155"/>
      <c r="E35" s="59">
        <v>-692004</v>
      </c>
      <c r="F35" s="60">
        <v>-692004</v>
      </c>
      <c r="G35" s="60">
        <v>-611854</v>
      </c>
      <c r="H35" s="60"/>
      <c r="I35" s="60"/>
      <c r="J35" s="60">
        <v>-611854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-611854</v>
      </c>
      <c r="X35" s="60">
        <v>-346002</v>
      </c>
      <c r="Y35" s="60">
        <v>-265852</v>
      </c>
      <c r="Z35" s="140">
        <v>76.84</v>
      </c>
      <c r="AA35" s="62">
        <v>-692004</v>
      </c>
    </row>
    <row r="36" spans="1:27" ht="12.75">
      <c r="A36" s="250" t="s">
        <v>198</v>
      </c>
      <c r="B36" s="251"/>
      <c r="C36" s="168">
        <f aca="true" t="shared" si="2" ref="C36:Y36">SUM(C31:C35)</f>
        <v>-1223708</v>
      </c>
      <c r="D36" s="168">
        <f>SUM(D31:D35)</f>
        <v>0</v>
      </c>
      <c r="E36" s="72">
        <f t="shared" si="2"/>
        <v>-692004</v>
      </c>
      <c r="F36" s="73">
        <f t="shared" si="2"/>
        <v>-692004</v>
      </c>
      <c r="G36" s="73">
        <f t="shared" si="2"/>
        <v>-611854</v>
      </c>
      <c r="H36" s="73">
        <f t="shared" si="2"/>
        <v>0</v>
      </c>
      <c r="I36" s="73">
        <f t="shared" si="2"/>
        <v>0</v>
      </c>
      <c r="J36" s="73">
        <f t="shared" si="2"/>
        <v>-611854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-611854</v>
      </c>
      <c r="X36" s="73">
        <f t="shared" si="2"/>
        <v>-346002</v>
      </c>
      <c r="Y36" s="73">
        <f t="shared" si="2"/>
        <v>-265852</v>
      </c>
      <c r="Z36" s="170">
        <f>+IF(X36&lt;&gt;0,+(Y36/X36)*100,0)</f>
        <v>76.8353940150635</v>
      </c>
      <c r="AA36" s="74">
        <f>SUM(AA31:AA35)</f>
        <v>-692004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-1185253</v>
      </c>
      <c r="D38" s="153">
        <f>+D17+D27+D36</f>
        <v>0</v>
      </c>
      <c r="E38" s="99">
        <f t="shared" si="3"/>
        <v>2057994</v>
      </c>
      <c r="F38" s="100">
        <f t="shared" si="3"/>
        <v>2057994</v>
      </c>
      <c r="G38" s="100">
        <f t="shared" si="3"/>
        <v>37316251</v>
      </c>
      <c r="H38" s="100">
        <f t="shared" si="3"/>
        <v>-13338139</v>
      </c>
      <c r="I38" s="100">
        <f t="shared" si="3"/>
        <v>-8582098</v>
      </c>
      <c r="J38" s="100">
        <f t="shared" si="3"/>
        <v>15396014</v>
      </c>
      <c r="K38" s="100">
        <f t="shared" si="3"/>
        <v>-3850015</v>
      </c>
      <c r="L38" s="100">
        <f t="shared" si="3"/>
        <v>-10325931</v>
      </c>
      <c r="M38" s="100">
        <f t="shared" si="3"/>
        <v>26436803</v>
      </c>
      <c r="N38" s="100">
        <f t="shared" si="3"/>
        <v>12260857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27656871</v>
      </c>
      <c r="X38" s="100">
        <f t="shared" si="3"/>
        <v>25289420</v>
      </c>
      <c r="Y38" s="100">
        <f t="shared" si="3"/>
        <v>2367451</v>
      </c>
      <c r="Z38" s="137">
        <f>+IF(X38&lt;&gt;0,+(Y38/X38)*100,0)</f>
        <v>9.361428613230355</v>
      </c>
      <c r="AA38" s="102">
        <f>+AA17+AA27+AA36</f>
        <v>2057994</v>
      </c>
    </row>
    <row r="39" spans="1:27" ht="12.75">
      <c r="A39" s="249" t="s">
        <v>200</v>
      </c>
      <c r="B39" s="182"/>
      <c r="C39" s="153">
        <v>1613719</v>
      </c>
      <c r="D39" s="153"/>
      <c r="E39" s="99">
        <v>1879000</v>
      </c>
      <c r="F39" s="100">
        <v>1879000</v>
      </c>
      <c r="G39" s="100">
        <v>233142</v>
      </c>
      <c r="H39" s="100">
        <v>37549393</v>
      </c>
      <c r="I39" s="100">
        <v>24211254</v>
      </c>
      <c r="J39" s="100">
        <v>233142</v>
      </c>
      <c r="K39" s="100">
        <v>15629156</v>
      </c>
      <c r="L39" s="100">
        <v>11779141</v>
      </c>
      <c r="M39" s="100">
        <v>1453210</v>
      </c>
      <c r="N39" s="100">
        <v>15629156</v>
      </c>
      <c r="O39" s="100"/>
      <c r="P39" s="100"/>
      <c r="Q39" s="100"/>
      <c r="R39" s="100"/>
      <c r="S39" s="100"/>
      <c r="T39" s="100"/>
      <c r="U39" s="100"/>
      <c r="V39" s="100"/>
      <c r="W39" s="100">
        <v>233142</v>
      </c>
      <c r="X39" s="100">
        <v>1879000</v>
      </c>
      <c r="Y39" s="100">
        <v>-1645858</v>
      </c>
      <c r="Z39" s="137">
        <v>-87.59</v>
      </c>
      <c r="AA39" s="102">
        <v>1879000</v>
      </c>
    </row>
    <row r="40" spans="1:27" ht="12.75">
      <c r="A40" s="269" t="s">
        <v>201</v>
      </c>
      <c r="B40" s="256"/>
      <c r="C40" s="257">
        <v>428466</v>
      </c>
      <c r="D40" s="257"/>
      <c r="E40" s="258">
        <v>3936994</v>
      </c>
      <c r="F40" s="259">
        <v>3936994</v>
      </c>
      <c r="G40" s="259">
        <v>37549393</v>
      </c>
      <c r="H40" s="259">
        <v>24211254</v>
      </c>
      <c r="I40" s="259">
        <v>15629156</v>
      </c>
      <c r="J40" s="259">
        <v>15629156</v>
      </c>
      <c r="K40" s="259">
        <v>11779141</v>
      </c>
      <c r="L40" s="259">
        <v>1453210</v>
      </c>
      <c r="M40" s="259">
        <v>27890013</v>
      </c>
      <c r="N40" s="259">
        <v>27890013</v>
      </c>
      <c r="O40" s="259"/>
      <c r="P40" s="259"/>
      <c r="Q40" s="259"/>
      <c r="R40" s="259"/>
      <c r="S40" s="259"/>
      <c r="T40" s="259"/>
      <c r="U40" s="259"/>
      <c r="V40" s="259"/>
      <c r="W40" s="259">
        <v>27890013</v>
      </c>
      <c r="X40" s="259">
        <v>27168420</v>
      </c>
      <c r="Y40" s="259">
        <v>721593</v>
      </c>
      <c r="Z40" s="260">
        <v>2.66</v>
      </c>
      <c r="AA40" s="261">
        <v>3936994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31677680</v>
      </c>
      <c r="D5" s="200">
        <f t="shared" si="0"/>
        <v>0</v>
      </c>
      <c r="E5" s="106">
        <f t="shared" si="0"/>
        <v>28733951</v>
      </c>
      <c r="F5" s="106">
        <f t="shared" si="0"/>
        <v>28733951</v>
      </c>
      <c r="G5" s="106">
        <f t="shared" si="0"/>
        <v>326678</v>
      </c>
      <c r="H5" s="106">
        <f t="shared" si="0"/>
        <v>258579</v>
      </c>
      <c r="I5" s="106">
        <f t="shared" si="0"/>
        <v>3775336</v>
      </c>
      <c r="J5" s="106">
        <f t="shared" si="0"/>
        <v>4360593</v>
      </c>
      <c r="K5" s="106">
        <f t="shared" si="0"/>
        <v>1792249</v>
      </c>
      <c r="L5" s="106">
        <f t="shared" si="0"/>
        <v>1606064</v>
      </c>
      <c r="M5" s="106">
        <f t="shared" si="0"/>
        <v>2433546</v>
      </c>
      <c r="N5" s="106">
        <f t="shared" si="0"/>
        <v>5831859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10192452</v>
      </c>
      <c r="X5" s="106">
        <f t="shared" si="0"/>
        <v>14366976</v>
      </c>
      <c r="Y5" s="106">
        <f t="shared" si="0"/>
        <v>-4174524</v>
      </c>
      <c r="Z5" s="201">
        <f>+IF(X5&lt;&gt;0,+(Y5/X5)*100,0)</f>
        <v>-29.05638597851072</v>
      </c>
      <c r="AA5" s="199">
        <f>SUM(AA11:AA18)</f>
        <v>28733951</v>
      </c>
    </row>
    <row r="6" spans="1:27" ht="12.75">
      <c r="A6" s="291" t="s">
        <v>206</v>
      </c>
      <c r="B6" s="142"/>
      <c r="C6" s="62"/>
      <c r="D6" s="156"/>
      <c r="E6" s="60">
        <v>16929035</v>
      </c>
      <c r="F6" s="60">
        <v>16929035</v>
      </c>
      <c r="G6" s="60"/>
      <c r="H6" s="60"/>
      <c r="I6" s="60">
        <v>2614494</v>
      </c>
      <c r="J6" s="60">
        <v>2614494</v>
      </c>
      <c r="K6" s="60">
        <v>1053741</v>
      </c>
      <c r="L6" s="60">
        <v>1032301</v>
      </c>
      <c r="M6" s="60">
        <v>2213923</v>
      </c>
      <c r="N6" s="60">
        <v>4299965</v>
      </c>
      <c r="O6" s="60"/>
      <c r="P6" s="60"/>
      <c r="Q6" s="60"/>
      <c r="R6" s="60"/>
      <c r="S6" s="60"/>
      <c r="T6" s="60"/>
      <c r="U6" s="60"/>
      <c r="V6" s="60"/>
      <c r="W6" s="60">
        <v>6914459</v>
      </c>
      <c r="X6" s="60">
        <v>8464518</v>
      </c>
      <c r="Y6" s="60">
        <v>-1550059</v>
      </c>
      <c r="Z6" s="140">
        <v>-18.31</v>
      </c>
      <c r="AA6" s="155">
        <v>16929035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16929035</v>
      </c>
      <c r="F11" s="295">
        <f t="shared" si="1"/>
        <v>16929035</v>
      </c>
      <c r="G11" s="295">
        <f t="shared" si="1"/>
        <v>0</v>
      </c>
      <c r="H11" s="295">
        <f t="shared" si="1"/>
        <v>0</v>
      </c>
      <c r="I11" s="295">
        <f t="shared" si="1"/>
        <v>2614494</v>
      </c>
      <c r="J11" s="295">
        <f t="shared" si="1"/>
        <v>2614494</v>
      </c>
      <c r="K11" s="295">
        <f t="shared" si="1"/>
        <v>1053741</v>
      </c>
      <c r="L11" s="295">
        <f t="shared" si="1"/>
        <v>1032301</v>
      </c>
      <c r="M11" s="295">
        <f t="shared" si="1"/>
        <v>2213923</v>
      </c>
      <c r="N11" s="295">
        <f t="shared" si="1"/>
        <v>4299965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6914459</v>
      </c>
      <c r="X11" s="295">
        <f t="shared" si="1"/>
        <v>8464518</v>
      </c>
      <c r="Y11" s="295">
        <f t="shared" si="1"/>
        <v>-1550059</v>
      </c>
      <c r="Z11" s="296">
        <f>+IF(X11&lt;&gt;0,+(Y11/X11)*100,0)</f>
        <v>-18.312430784599904</v>
      </c>
      <c r="AA11" s="297">
        <f>SUM(AA6:AA10)</f>
        <v>16929035</v>
      </c>
    </row>
    <row r="12" spans="1:27" ht="12.75">
      <c r="A12" s="298" t="s">
        <v>212</v>
      </c>
      <c r="B12" s="136"/>
      <c r="C12" s="62">
        <v>27812129</v>
      </c>
      <c r="D12" s="156"/>
      <c r="E12" s="60">
        <v>7643916</v>
      </c>
      <c r="F12" s="60">
        <v>7643916</v>
      </c>
      <c r="G12" s="60">
        <v>326678</v>
      </c>
      <c r="H12" s="60">
        <v>258579</v>
      </c>
      <c r="I12" s="60">
        <v>1107892</v>
      </c>
      <c r="J12" s="60">
        <v>1693149</v>
      </c>
      <c r="K12" s="60">
        <v>712533</v>
      </c>
      <c r="L12" s="60">
        <v>467422</v>
      </c>
      <c r="M12" s="60">
        <v>171680</v>
      </c>
      <c r="N12" s="60">
        <v>1351635</v>
      </c>
      <c r="O12" s="60"/>
      <c r="P12" s="60"/>
      <c r="Q12" s="60"/>
      <c r="R12" s="60"/>
      <c r="S12" s="60"/>
      <c r="T12" s="60"/>
      <c r="U12" s="60"/>
      <c r="V12" s="60"/>
      <c r="W12" s="60">
        <v>3044784</v>
      </c>
      <c r="X12" s="60">
        <v>3821958</v>
      </c>
      <c r="Y12" s="60">
        <v>-777174</v>
      </c>
      <c r="Z12" s="140">
        <v>-20.33</v>
      </c>
      <c r="AA12" s="155">
        <v>7643916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3753097</v>
      </c>
      <c r="D15" s="156"/>
      <c r="E15" s="60">
        <v>3411000</v>
      </c>
      <c r="F15" s="60">
        <v>3411000</v>
      </c>
      <c r="G15" s="60"/>
      <c r="H15" s="60"/>
      <c r="I15" s="60">
        <v>52950</v>
      </c>
      <c r="J15" s="60">
        <v>52950</v>
      </c>
      <c r="K15" s="60">
        <v>25975</v>
      </c>
      <c r="L15" s="60">
        <v>106341</v>
      </c>
      <c r="M15" s="60">
        <v>47943</v>
      </c>
      <c r="N15" s="60">
        <v>180259</v>
      </c>
      <c r="O15" s="60"/>
      <c r="P15" s="60"/>
      <c r="Q15" s="60"/>
      <c r="R15" s="60"/>
      <c r="S15" s="60"/>
      <c r="T15" s="60"/>
      <c r="U15" s="60"/>
      <c r="V15" s="60"/>
      <c r="W15" s="60">
        <v>233209</v>
      </c>
      <c r="X15" s="60">
        <v>1705500</v>
      </c>
      <c r="Y15" s="60">
        <v>-1472291</v>
      </c>
      <c r="Z15" s="140">
        <v>-86.33</v>
      </c>
      <c r="AA15" s="155">
        <v>3411000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112454</v>
      </c>
      <c r="D18" s="276"/>
      <c r="E18" s="82">
        <v>750000</v>
      </c>
      <c r="F18" s="82">
        <v>750000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375000</v>
      </c>
      <c r="Y18" s="82">
        <v>-375000</v>
      </c>
      <c r="Z18" s="270">
        <v>-100</v>
      </c>
      <c r="AA18" s="278">
        <v>750000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16929035</v>
      </c>
      <c r="F36" s="60">
        <f t="shared" si="4"/>
        <v>16929035</v>
      </c>
      <c r="G36" s="60">
        <f t="shared" si="4"/>
        <v>0</v>
      </c>
      <c r="H36" s="60">
        <f t="shared" si="4"/>
        <v>0</v>
      </c>
      <c r="I36" s="60">
        <f t="shared" si="4"/>
        <v>2614494</v>
      </c>
      <c r="J36" s="60">
        <f t="shared" si="4"/>
        <v>2614494</v>
      </c>
      <c r="K36" s="60">
        <f t="shared" si="4"/>
        <v>1053741</v>
      </c>
      <c r="L36" s="60">
        <f t="shared" si="4"/>
        <v>1032301</v>
      </c>
      <c r="M36" s="60">
        <f t="shared" si="4"/>
        <v>2213923</v>
      </c>
      <c r="N36" s="60">
        <f t="shared" si="4"/>
        <v>4299965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6914459</v>
      </c>
      <c r="X36" s="60">
        <f t="shared" si="4"/>
        <v>8464518</v>
      </c>
      <c r="Y36" s="60">
        <f t="shared" si="4"/>
        <v>-1550059</v>
      </c>
      <c r="Z36" s="140">
        <f aca="true" t="shared" si="5" ref="Z36:Z49">+IF(X36&lt;&gt;0,+(Y36/X36)*100,0)</f>
        <v>-18.312430784599904</v>
      </c>
      <c r="AA36" s="155">
        <f>AA6+AA21</f>
        <v>16929035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16929035</v>
      </c>
      <c r="F41" s="295">
        <f t="shared" si="6"/>
        <v>16929035</v>
      </c>
      <c r="G41" s="295">
        <f t="shared" si="6"/>
        <v>0</v>
      </c>
      <c r="H41" s="295">
        <f t="shared" si="6"/>
        <v>0</v>
      </c>
      <c r="I41" s="295">
        <f t="shared" si="6"/>
        <v>2614494</v>
      </c>
      <c r="J41" s="295">
        <f t="shared" si="6"/>
        <v>2614494</v>
      </c>
      <c r="K41" s="295">
        <f t="shared" si="6"/>
        <v>1053741</v>
      </c>
      <c r="L41" s="295">
        <f t="shared" si="6"/>
        <v>1032301</v>
      </c>
      <c r="M41" s="295">
        <f t="shared" si="6"/>
        <v>2213923</v>
      </c>
      <c r="N41" s="295">
        <f t="shared" si="6"/>
        <v>4299965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6914459</v>
      </c>
      <c r="X41" s="295">
        <f t="shared" si="6"/>
        <v>8464518</v>
      </c>
      <c r="Y41" s="295">
        <f t="shared" si="6"/>
        <v>-1550059</v>
      </c>
      <c r="Z41" s="296">
        <f t="shared" si="5"/>
        <v>-18.312430784599904</v>
      </c>
      <c r="AA41" s="297">
        <f>SUM(AA36:AA40)</f>
        <v>16929035</v>
      </c>
    </row>
    <row r="42" spans="1:27" ht="12.75">
      <c r="A42" s="298" t="s">
        <v>212</v>
      </c>
      <c r="B42" s="136"/>
      <c r="C42" s="95">
        <f aca="true" t="shared" si="7" ref="C42:Y48">C12+C27</f>
        <v>27812129</v>
      </c>
      <c r="D42" s="129">
        <f t="shared" si="7"/>
        <v>0</v>
      </c>
      <c r="E42" s="54">
        <f t="shared" si="7"/>
        <v>7643916</v>
      </c>
      <c r="F42" s="54">
        <f t="shared" si="7"/>
        <v>7643916</v>
      </c>
      <c r="G42" s="54">
        <f t="shared" si="7"/>
        <v>326678</v>
      </c>
      <c r="H42" s="54">
        <f t="shared" si="7"/>
        <v>258579</v>
      </c>
      <c r="I42" s="54">
        <f t="shared" si="7"/>
        <v>1107892</v>
      </c>
      <c r="J42" s="54">
        <f t="shared" si="7"/>
        <v>1693149</v>
      </c>
      <c r="K42" s="54">
        <f t="shared" si="7"/>
        <v>712533</v>
      </c>
      <c r="L42" s="54">
        <f t="shared" si="7"/>
        <v>467422</v>
      </c>
      <c r="M42" s="54">
        <f t="shared" si="7"/>
        <v>171680</v>
      </c>
      <c r="N42" s="54">
        <f t="shared" si="7"/>
        <v>1351635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3044784</v>
      </c>
      <c r="X42" s="54">
        <f t="shared" si="7"/>
        <v>3821958</v>
      </c>
      <c r="Y42" s="54">
        <f t="shared" si="7"/>
        <v>-777174</v>
      </c>
      <c r="Z42" s="184">
        <f t="shared" si="5"/>
        <v>-20.334446375391877</v>
      </c>
      <c r="AA42" s="130">
        <f aca="true" t="shared" si="8" ref="AA42:AA48">AA12+AA27</f>
        <v>7643916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3753097</v>
      </c>
      <c r="D45" s="129">
        <f t="shared" si="7"/>
        <v>0</v>
      </c>
      <c r="E45" s="54">
        <f t="shared" si="7"/>
        <v>3411000</v>
      </c>
      <c r="F45" s="54">
        <f t="shared" si="7"/>
        <v>3411000</v>
      </c>
      <c r="G45" s="54">
        <f t="shared" si="7"/>
        <v>0</v>
      </c>
      <c r="H45" s="54">
        <f t="shared" si="7"/>
        <v>0</v>
      </c>
      <c r="I45" s="54">
        <f t="shared" si="7"/>
        <v>52950</v>
      </c>
      <c r="J45" s="54">
        <f t="shared" si="7"/>
        <v>52950</v>
      </c>
      <c r="K45" s="54">
        <f t="shared" si="7"/>
        <v>25975</v>
      </c>
      <c r="L45" s="54">
        <f t="shared" si="7"/>
        <v>106341</v>
      </c>
      <c r="M45" s="54">
        <f t="shared" si="7"/>
        <v>47943</v>
      </c>
      <c r="N45" s="54">
        <f t="shared" si="7"/>
        <v>180259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233209</v>
      </c>
      <c r="X45" s="54">
        <f t="shared" si="7"/>
        <v>1705500</v>
      </c>
      <c r="Y45" s="54">
        <f t="shared" si="7"/>
        <v>-1472291</v>
      </c>
      <c r="Z45" s="184">
        <f t="shared" si="5"/>
        <v>-86.32606273819994</v>
      </c>
      <c r="AA45" s="130">
        <f t="shared" si="8"/>
        <v>3411000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112454</v>
      </c>
      <c r="D48" s="129">
        <f t="shared" si="7"/>
        <v>0</v>
      </c>
      <c r="E48" s="54">
        <f t="shared" si="7"/>
        <v>750000</v>
      </c>
      <c r="F48" s="54">
        <f t="shared" si="7"/>
        <v>750000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375000</v>
      </c>
      <c r="Y48" s="54">
        <f t="shared" si="7"/>
        <v>-375000</v>
      </c>
      <c r="Z48" s="184">
        <f t="shared" si="5"/>
        <v>-100</v>
      </c>
      <c r="AA48" s="130">
        <f t="shared" si="8"/>
        <v>750000</v>
      </c>
    </row>
    <row r="49" spans="1:27" ht="12.75">
      <c r="A49" s="308" t="s">
        <v>221</v>
      </c>
      <c r="B49" s="149"/>
      <c r="C49" s="239">
        <f aca="true" t="shared" si="9" ref="C49:Y49">SUM(C41:C48)</f>
        <v>31677680</v>
      </c>
      <c r="D49" s="218">
        <f t="shared" si="9"/>
        <v>0</v>
      </c>
      <c r="E49" s="220">
        <f t="shared" si="9"/>
        <v>28733951</v>
      </c>
      <c r="F49" s="220">
        <f t="shared" si="9"/>
        <v>28733951</v>
      </c>
      <c r="G49" s="220">
        <f t="shared" si="9"/>
        <v>326678</v>
      </c>
      <c r="H49" s="220">
        <f t="shared" si="9"/>
        <v>258579</v>
      </c>
      <c r="I49" s="220">
        <f t="shared" si="9"/>
        <v>3775336</v>
      </c>
      <c r="J49" s="220">
        <f t="shared" si="9"/>
        <v>4360593</v>
      </c>
      <c r="K49" s="220">
        <f t="shared" si="9"/>
        <v>1792249</v>
      </c>
      <c r="L49" s="220">
        <f t="shared" si="9"/>
        <v>1606064</v>
      </c>
      <c r="M49" s="220">
        <f t="shared" si="9"/>
        <v>2433546</v>
      </c>
      <c r="N49" s="220">
        <f t="shared" si="9"/>
        <v>5831859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10192452</v>
      </c>
      <c r="X49" s="220">
        <f t="shared" si="9"/>
        <v>14366976</v>
      </c>
      <c r="Y49" s="220">
        <f t="shared" si="9"/>
        <v>-4174524</v>
      </c>
      <c r="Z49" s="221">
        <f t="shared" si="5"/>
        <v>-29.05638597851072</v>
      </c>
      <c r="AA49" s="222">
        <f>SUM(AA41:AA48)</f>
        <v>28733951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6900000</v>
      </c>
      <c r="F51" s="54">
        <f t="shared" si="10"/>
        <v>6900000</v>
      </c>
      <c r="G51" s="54">
        <f t="shared" si="10"/>
        <v>649328</v>
      </c>
      <c r="H51" s="54">
        <f t="shared" si="10"/>
        <v>56984</v>
      </c>
      <c r="I51" s="54">
        <f t="shared" si="10"/>
        <v>134668</v>
      </c>
      <c r="J51" s="54">
        <f t="shared" si="10"/>
        <v>840980</v>
      </c>
      <c r="K51" s="54">
        <f t="shared" si="10"/>
        <v>62108</v>
      </c>
      <c r="L51" s="54">
        <f t="shared" si="10"/>
        <v>336418</v>
      </c>
      <c r="M51" s="54">
        <f t="shared" si="10"/>
        <v>194632</v>
      </c>
      <c r="N51" s="54">
        <f t="shared" si="10"/>
        <v>593158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1434138</v>
      </c>
      <c r="X51" s="54">
        <f t="shared" si="10"/>
        <v>3450000</v>
      </c>
      <c r="Y51" s="54">
        <f t="shared" si="10"/>
        <v>-2015862</v>
      </c>
      <c r="Z51" s="184">
        <f>+IF(X51&lt;&gt;0,+(Y51/X51)*100,0)</f>
        <v>-58.43078260869565</v>
      </c>
      <c r="AA51" s="130">
        <f>SUM(AA57:AA61)</f>
        <v>6900000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>
        <v>587115</v>
      </c>
      <c r="H53" s="60"/>
      <c r="I53" s="60"/>
      <c r="J53" s="60">
        <v>587115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587115</v>
      </c>
      <c r="X53" s="60"/>
      <c r="Y53" s="60">
        <v>587115</v>
      </c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1100000</v>
      </c>
      <c r="F56" s="60">
        <v>1100000</v>
      </c>
      <c r="G56" s="60">
        <v>15395</v>
      </c>
      <c r="H56" s="60">
        <v>26974</v>
      </c>
      <c r="I56" s="60"/>
      <c r="J56" s="60">
        <v>42369</v>
      </c>
      <c r="K56" s="60"/>
      <c r="L56" s="60">
        <v>82067</v>
      </c>
      <c r="M56" s="60">
        <v>6000</v>
      </c>
      <c r="N56" s="60">
        <v>88067</v>
      </c>
      <c r="O56" s="60"/>
      <c r="P56" s="60"/>
      <c r="Q56" s="60"/>
      <c r="R56" s="60"/>
      <c r="S56" s="60"/>
      <c r="T56" s="60"/>
      <c r="U56" s="60"/>
      <c r="V56" s="60"/>
      <c r="W56" s="60">
        <v>130436</v>
      </c>
      <c r="X56" s="60">
        <v>550000</v>
      </c>
      <c r="Y56" s="60">
        <v>-419564</v>
      </c>
      <c r="Z56" s="140">
        <v>-76.28</v>
      </c>
      <c r="AA56" s="155">
        <v>1100000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1100000</v>
      </c>
      <c r="F57" s="295">
        <f t="shared" si="11"/>
        <v>1100000</v>
      </c>
      <c r="G57" s="295">
        <f t="shared" si="11"/>
        <v>602510</v>
      </c>
      <c r="H57" s="295">
        <f t="shared" si="11"/>
        <v>26974</v>
      </c>
      <c r="I57" s="295">
        <f t="shared" si="11"/>
        <v>0</v>
      </c>
      <c r="J57" s="295">
        <f t="shared" si="11"/>
        <v>629484</v>
      </c>
      <c r="K57" s="295">
        <f t="shared" si="11"/>
        <v>0</v>
      </c>
      <c r="L57" s="295">
        <f t="shared" si="11"/>
        <v>82067</v>
      </c>
      <c r="M57" s="295">
        <f t="shared" si="11"/>
        <v>6000</v>
      </c>
      <c r="N57" s="295">
        <f t="shared" si="11"/>
        <v>88067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717551</v>
      </c>
      <c r="X57" s="295">
        <f t="shared" si="11"/>
        <v>550000</v>
      </c>
      <c r="Y57" s="295">
        <f t="shared" si="11"/>
        <v>167551</v>
      </c>
      <c r="Z57" s="296">
        <f>+IF(X57&lt;&gt;0,+(Y57/X57)*100,0)</f>
        <v>30.46381818181818</v>
      </c>
      <c r="AA57" s="297">
        <f>SUM(AA52:AA56)</f>
        <v>1100000</v>
      </c>
    </row>
    <row r="58" spans="1:27" ht="12.75">
      <c r="A58" s="311" t="s">
        <v>212</v>
      </c>
      <c r="B58" s="136"/>
      <c r="C58" s="62"/>
      <c r="D58" s="156"/>
      <c r="E58" s="60">
        <v>4100000</v>
      </c>
      <c r="F58" s="60">
        <v>4100000</v>
      </c>
      <c r="G58" s="60"/>
      <c r="H58" s="60"/>
      <c r="I58" s="60">
        <v>910</v>
      </c>
      <c r="J58" s="60">
        <v>910</v>
      </c>
      <c r="K58" s="60">
        <v>21704</v>
      </c>
      <c r="L58" s="60"/>
      <c r="M58" s="60">
        <v>172820</v>
      </c>
      <c r="N58" s="60">
        <v>194524</v>
      </c>
      <c r="O58" s="60"/>
      <c r="P58" s="60"/>
      <c r="Q58" s="60"/>
      <c r="R58" s="60"/>
      <c r="S58" s="60"/>
      <c r="T58" s="60"/>
      <c r="U58" s="60"/>
      <c r="V58" s="60"/>
      <c r="W58" s="60">
        <v>195434</v>
      </c>
      <c r="X58" s="60">
        <v>2050000</v>
      </c>
      <c r="Y58" s="60">
        <v>-1854566</v>
      </c>
      <c r="Z58" s="140">
        <v>-90.47</v>
      </c>
      <c r="AA58" s="155">
        <v>4100000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1700000</v>
      </c>
      <c r="F61" s="60">
        <v>1700000</v>
      </c>
      <c r="G61" s="60">
        <v>46818</v>
      </c>
      <c r="H61" s="60">
        <v>30010</v>
      </c>
      <c r="I61" s="60">
        <v>133758</v>
      </c>
      <c r="J61" s="60">
        <v>210586</v>
      </c>
      <c r="K61" s="60">
        <v>40404</v>
      </c>
      <c r="L61" s="60">
        <v>254351</v>
      </c>
      <c r="M61" s="60">
        <v>15812</v>
      </c>
      <c r="N61" s="60">
        <v>310567</v>
      </c>
      <c r="O61" s="60"/>
      <c r="P61" s="60"/>
      <c r="Q61" s="60"/>
      <c r="R61" s="60"/>
      <c r="S61" s="60"/>
      <c r="T61" s="60"/>
      <c r="U61" s="60"/>
      <c r="V61" s="60"/>
      <c r="W61" s="60">
        <v>521153</v>
      </c>
      <c r="X61" s="60">
        <v>850000</v>
      </c>
      <c r="Y61" s="60">
        <v>-328847</v>
      </c>
      <c r="Z61" s="140">
        <v>-38.69</v>
      </c>
      <c r="AA61" s="155">
        <v>1700000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900000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639579</v>
      </c>
      <c r="F67" s="60"/>
      <c r="G67" s="60">
        <v>649328</v>
      </c>
      <c r="H67" s="60">
        <v>56984</v>
      </c>
      <c r="I67" s="60">
        <v>134667</v>
      </c>
      <c r="J67" s="60">
        <v>840979</v>
      </c>
      <c r="K67" s="60">
        <v>62108</v>
      </c>
      <c r="L67" s="60">
        <v>201248</v>
      </c>
      <c r="M67" s="60">
        <v>194631</v>
      </c>
      <c r="N67" s="60">
        <v>457987</v>
      </c>
      <c r="O67" s="60"/>
      <c r="P67" s="60"/>
      <c r="Q67" s="60"/>
      <c r="R67" s="60"/>
      <c r="S67" s="60"/>
      <c r="T67" s="60"/>
      <c r="U67" s="60"/>
      <c r="V67" s="60"/>
      <c r="W67" s="60">
        <v>1298966</v>
      </c>
      <c r="X67" s="60"/>
      <c r="Y67" s="60">
        <v>1298966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740000</v>
      </c>
      <c r="F68" s="60"/>
      <c r="G68" s="60"/>
      <c r="H68" s="60"/>
      <c r="I68" s="60"/>
      <c r="J68" s="60"/>
      <c r="K68" s="60"/>
      <c r="L68" s="60">
        <v>135169</v>
      </c>
      <c r="M68" s="60"/>
      <c r="N68" s="60">
        <v>135169</v>
      </c>
      <c r="O68" s="60"/>
      <c r="P68" s="60"/>
      <c r="Q68" s="60"/>
      <c r="R68" s="60"/>
      <c r="S68" s="60"/>
      <c r="T68" s="60"/>
      <c r="U68" s="60"/>
      <c r="V68" s="60"/>
      <c r="W68" s="60">
        <v>135169</v>
      </c>
      <c r="X68" s="60"/>
      <c r="Y68" s="60">
        <v>135169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2339579</v>
      </c>
      <c r="F69" s="220">
        <f t="shared" si="12"/>
        <v>0</v>
      </c>
      <c r="G69" s="220">
        <f t="shared" si="12"/>
        <v>649328</v>
      </c>
      <c r="H69" s="220">
        <f t="shared" si="12"/>
        <v>56984</v>
      </c>
      <c r="I69" s="220">
        <f t="shared" si="12"/>
        <v>134667</v>
      </c>
      <c r="J69" s="220">
        <f t="shared" si="12"/>
        <v>840979</v>
      </c>
      <c r="K69" s="220">
        <f t="shared" si="12"/>
        <v>62108</v>
      </c>
      <c r="L69" s="220">
        <f t="shared" si="12"/>
        <v>336417</v>
      </c>
      <c r="M69" s="220">
        <f t="shared" si="12"/>
        <v>194631</v>
      </c>
      <c r="N69" s="220">
        <f t="shared" si="12"/>
        <v>593156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1434135</v>
      </c>
      <c r="X69" s="220">
        <f t="shared" si="12"/>
        <v>0</v>
      </c>
      <c r="Y69" s="220">
        <f t="shared" si="12"/>
        <v>1434135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16929035</v>
      </c>
      <c r="F5" s="358">
        <f t="shared" si="0"/>
        <v>16929035</v>
      </c>
      <c r="G5" s="358">
        <f t="shared" si="0"/>
        <v>0</v>
      </c>
      <c r="H5" s="356">
        <f t="shared" si="0"/>
        <v>0</v>
      </c>
      <c r="I5" s="356">
        <f t="shared" si="0"/>
        <v>2614494</v>
      </c>
      <c r="J5" s="358">
        <f t="shared" si="0"/>
        <v>2614494</v>
      </c>
      <c r="K5" s="358">
        <f t="shared" si="0"/>
        <v>1053741</v>
      </c>
      <c r="L5" s="356">
        <f t="shared" si="0"/>
        <v>1032301</v>
      </c>
      <c r="M5" s="356">
        <f t="shared" si="0"/>
        <v>2213923</v>
      </c>
      <c r="N5" s="358">
        <f t="shared" si="0"/>
        <v>4299965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6914459</v>
      </c>
      <c r="X5" s="356">
        <f t="shared" si="0"/>
        <v>8464518</v>
      </c>
      <c r="Y5" s="358">
        <f t="shared" si="0"/>
        <v>-1550059</v>
      </c>
      <c r="Z5" s="359">
        <f>+IF(X5&lt;&gt;0,+(Y5/X5)*100,0)</f>
        <v>-18.312430784599904</v>
      </c>
      <c r="AA5" s="360">
        <f>+AA6+AA8+AA11+AA13+AA15</f>
        <v>16929035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16929035</v>
      </c>
      <c r="F6" s="59">
        <f t="shared" si="1"/>
        <v>16929035</v>
      </c>
      <c r="G6" s="59">
        <f t="shared" si="1"/>
        <v>0</v>
      </c>
      <c r="H6" s="60">
        <f t="shared" si="1"/>
        <v>0</v>
      </c>
      <c r="I6" s="60">
        <f t="shared" si="1"/>
        <v>2614494</v>
      </c>
      <c r="J6" s="59">
        <f t="shared" si="1"/>
        <v>2614494</v>
      </c>
      <c r="K6" s="59">
        <f t="shared" si="1"/>
        <v>1053741</v>
      </c>
      <c r="L6" s="60">
        <f t="shared" si="1"/>
        <v>1032301</v>
      </c>
      <c r="M6" s="60">
        <f t="shared" si="1"/>
        <v>2213923</v>
      </c>
      <c r="N6" s="59">
        <f t="shared" si="1"/>
        <v>4299965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6914459</v>
      </c>
      <c r="X6" s="60">
        <f t="shared" si="1"/>
        <v>8464518</v>
      </c>
      <c r="Y6" s="59">
        <f t="shared" si="1"/>
        <v>-1550059</v>
      </c>
      <c r="Z6" s="61">
        <f>+IF(X6&lt;&gt;0,+(Y6/X6)*100,0)</f>
        <v>-18.312430784599904</v>
      </c>
      <c r="AA6" s="62">
        <f t="shared" si="1"/>
        <v>16929035</v>
      </c>
    </row>
    <row r="7" spans="1:27" ht="12.75">
      <c r="A7" s="291" t="s">
        <v>230</v>
      </c>
      <c r="B7" s="142"/>
      <c r="C7" s="60"/>
      <c r="D7" s="340"/>
      <c r="E7" s="60">
        <v>16929035</v>
      </c>
      <c r="F7" s="59">
        <v>16929035</v>
      </c>
      <c r="G7" s="59"/>
      <c r="H7" s="60"/>
      <c r="I7" s="60">
        <v>2614494</v>
      </c>
      <c r="J7" s="59">
        <v>2614494</v>
      </c>
      <c r="K7" s="59">
        <v>1053741</v>
      </c>
      <c r="L7" s="60">
        <v>1032301</v>
      </c>
      <c r="M7" s="60">
        <v>2213923</v>
      </c>
      <c r="N7" s="59">
        <v>4299965</v>
      </c>
      <c r="O7" s="59"/>
      <c r="P7" s="60"/>
      <c r="Q7" s="60"/>
      <c r="R7" s="59"/>
      <c r="S7" s="59"/>
      <c r="T7" s="60"/>
      <c r="U7" s="60"/>
      <c r="V7" s="59"/>
      <c r="W7" s="59">
        <v>6914459</v>
      </c>
      <c r="X7" s="60">
        <v>8464518</v>
      </c>
      <c r="Y7" s="59">
        <v>-1550059</v>
      </c>
      <c r="Z7" s="61">
        <v>-18.31</v>
      </c>
      <c r="AA7" s="62">
        <v>16929035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27812129</v>
      </c>
      <c r="D22" s="344">
        <f t="shared" si="6"/>
        <v>0</v>
      </c>
      <c r="E22" s="343">
        <f t="shared" si="6"/>
        <v>7643916</v>
      </c>
      <c r="F22" s="345">
        <f t="shared" si="6"/>
        <v>7643916</v>
      </c>
      <c r="G22" s="345">
        <f t="shared" si="6"/>
        <v>326678</v>
      </c>
      <c r="H22" s="343">
        <f t="shared" si="6"/>
        <v>258579</v>
      </c>
      <c r="I22" s="343">
        <f t="shared" si="6"/>
        <v>1107892</v>
      </c>
      <c r="J22" s="345">
        <f t="shared" si="6"/>
        <v>1693149</v>
      </c>
      <c r="K22" s="345">
        <f t="shared" si="6"/>
        <v>712533</v>
      </c>
      <c r="L22" s="343">
        <f t="shared" si="6"/>
        <v>467422</v>
      </c>
      <c r="M22" s="343">
        <f t="shared" si="6"/>
        <v>171680</v>
      </c>
      <c r="N22" s="345">
        <f t="shared" si="6"/>
        <v>1351635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3044784</v>
      </c>
      <c r="X22" s="343">
        <f t="shared" si="6"/>
        <v>3821959</v>
      </c>
      <c r="Y22" s="345">
        <f t="shared" si="6"/>
        <v>-777175</v>
      </c>
      <c r="Z22" s="336">
        <f>+IF(X22&lt;&gt;0,+(Y22/X22)*100,0)</f>
        <v>-20.334467219559393</v>
      </c>
      <c r="AA22" s="350">
        <f>SUM(AA23:AA32)</f>
        <v>7643916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5326609</v>
      </c>
      <c r="F24" s="59">
        <v>5326609</v>
      </c>
      <c r="G24" s="59"/>
      <c r="H24" s="60"/>
      <c r="I24" s="60">
        <v>902177</v>
      </c>
      <c r="J24" s="59">
        <v>902177</v>
      </c>
      <c r="K24" s="59"/>
      <c r="L24" s="60">
        <v>467422</v>
      </c>
      <c r="M24" s="60"/>
      <c r="N24" s="59">
        <v>467422</v>
      </c>
      <c r="O24" s="59"/>
      <c r="P24" s="60"/>
      <c r="Q24" s="60"/>
      <c r="R24" s="59"/>
      <c r="S24" s="59"/>
      <c r="T24" s="60"/>
      <c r="U24" s="60"/>
      <c r="V24" s="59"/>
      <c r="W24" s="59">
        <v>1369599</v>
      </c>
      <c r="X24" s="60">
        <v>2663305</v>
      </c>
      <c r="Y24" s="59">
        <v>-1293706</v>
      </c>
      <c r="Z24" s="61">
        <v>-48.58</v>
      </c>
      <c r="AA24" s="62">
        <v>5326609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>
        <v>258579</v>
      </c>
      <c r="I25" s="60">
        <v>22909</v>
      </c>
      <c r="J25" s="59">
        <v>281488</v>
      </c>
      <c r="K25" s="59"/>
      <c r="L25" s="60"/>
      <c r="M25" s="60">
        <v>171680</v>
      </c>
      <c r="N25" s="59">
        <v>171680</v>
      </c>
      <c r="O25" s="59"/>
      <c r="P25" s="60"/>
      <c r="Q25" s="60"/>
      <c r="R25" s="59"/>
      <c r="S25" s="59"/>
      <c r="T25" s="60"/>
      <c r="U25" s="60"/>
      <c r="V25" s="59"/>
      <c r="W25" s="59">
        <v>453168</v>
      </c>
      <c r="X25" s="60"/>
      <c r="Y25" s="59">
        <v>453168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>
        <v>182806</v>
      </c>
      <c r="J27" s="59">
        <v>182806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182806</v>
      </c>
      <c r="X27" s="60"/>
      <c r="Y27" s="59">
        <v>182806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27812129</v>
      </c>
      <c r="D32" s="340"/>
      <c r="E32" s="60">
        <v>2317307</v>
      </c>
      <c r="F32" s="59">
        <v>2317307</v>
      </c>
      <c r="G32" s="59">
        <v>326678</v>
      </c>
      <c r="H32" s="60"/>
      <c r="I32" s="60"/>
      <c r="J32" s="59">
        <v>326678</v>
      </c>
      <c r="K32" s="59">
        <v>712533</v>
      </c>
      <c r="L32" s="60"/>
      <c r="M32" s="60"/>
      <c r="N32" s="59">
        <v>712533</v>
      </c>
      <c r="O32" s="59"/>
      <c r="P32" s="60"/>
      <c r="Q32" s="60"/>
      <c r="R32" s="59"/>
      <c r="S32" s="59"/>
      <c r="T32" s="60"/>
      <c r="U32" s="60"/>
      <c r="V32" s="59"/>
      <c r="W32" s="59">
        <v>1039211</v>
      </c>
      <c r="X32" s="60">
        <v>1158654</v>
      </c>
      <c r="Y32" s="59">
        <v>-119443</v>
      </c>
      <c r="Z32" s="61">
        <v>-10.31</v>
      </c>
      <c r="AA32" s="62">
        <v>2317307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3753097</v>
      </c>
      <c r="D40" s="344">
        <f t="shared" si="9"/>
        <v>0</v>
      </c>
      <c r="E40" s="343">
        <f t="shared" si="9"/>
        <v>3411000</v>
      </c>
      <c r="F40" s="345">
        <f t="shared" si="9"/>
        <v>3411000</v>
      </c>
      <c r="G40" s="345">
        <f t="shared" si="9"/>
        <v>0</v>
      </c>
      <c r="H40" s="343">
        <f t="shared" si="9"/>
        <v>0</v>
      </c>
      <c r="I40" s="343">
        <f t="shared" si="9"/>
        <v>52950</v>
      </c>
      <c r="J40" s="345">
        <f t="shared" si="9"/>
        <v>52950</v>
      </c>
      <c r="K40" s="345">
        <f t="shared" si="9"/>
        <v>25975</v>
      </c>
      <c r="L40" s="343">
        <f t="shared" si="9"/>
        <v>106341</v>
      </c>
      <c r="M40" s="343">
        <f t="shared" si="9"/>
        <v>47943</v>
      </c>
      <c r="N40" s="345">
        <f t="shared" si="9"/>
        <v>180259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233209</v>
      </c>
      <c r="X40" s="343">
        <f t="shared" si="9"/>
        <v>1705500</v>
      </c>
      <c r="Y40" s="345">
        <f t="shared" si="9"/>
        <v>-1472291</v>
      </c>
      <c r="Z40" s="336">
        <f>+IF(X40&lt;&gt;0,+(Y40/X40)*100,0)</f>
        <v>-86.32606273819994</v>
      </c>
      <c r="AA40" s="350">
        <f>SUM(AA41:AA49)</f>
        <v>3411000</v>
      </c>
    </row>
    <row r="41" spans="1:27" ht="12.75">
      <c r="A41" s="361" t="s">
        <v>249</v>
      </c>
      <c r="B41" s="142"/>
      <c r="C41" s="362">
        <v>2152942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1000000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848777</v>
      </c>
      <c r="D44" s="368"/>
      <c r="E44" s="54">
        <v>160000</v>
      </c>
      <c r="F44" s="53">
        <v>160000</v>
      </c>
      <c r="G44" s="53"/>
      <c r="H44" s="54"/>
      <c r="I44" s="54"/>
      <c r="J44" s="53"/>
      <c r="K44" s="53"/>
      <c r="L44" s="54"/>
      <c r="M44" s="54">
        <v>47943</v>
      </c>
      <c r="N44" s="53">
        <v>47943</v>
      </c>
      <c r="O44" s="53"/>
      <c r="P44" s="54"/>
      <c r="Q44" s="54"/>
      <c r="R44" s="53"/>
      <c r="S44" s="53"/>
      <c r="T44" s="54"/>
      <c r="U44" s="54"/>
      <c r="V44" s="53"/>
      <c r="W44" s="53">
        <v>47943</v>
      </c>
      <c r="X44" s="54">
        <v>80000</v>
      </c>
      <c r="Y44" s="53">
        <v>-32057</v>
      </c>
      <c r="Z44" s="94">
        <v>-40.07</v>
      </c>
      <c r="AA44" s="95">
        <v>160000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751378</v>
      </c>
      <c r="D49" s="368"/>
      <c r="E49" s="54">
        <v>2251000</v>
      </c>
      <c r="F49" s="53">
        <v>2251000</v>
      </c>
      <c r="G49" s="53"/>
      <c r="H49" s="54"/>
      <c r="I49" s="54">
        <v>52950</v>
      </c>
      <c r="J49" s="53">
        <v>52950</v>
      </c>
      <c r="K49" s="53">
        <v>25975</v>
      </c>
      <c r="L49" s="54">
        <v>106341</v>
      </c>
      <c r="M49" s="54"/>
      <c r="N49" s="53">
        <v>132316</v>
      </c>
      <c r="O49" s="53"/>
      <c r="P49" s="54"/>
      <c r="Q49" s="54"/>
      <c r="R49" s="53"/>
      <c r="S49" s="53"/>
      <c r="T49" s="54"/>
      <c r="U49" s="54"/>
      <c r="V49" s="53"/>
      <c r="W49" s="53">
        <v>185266</v>
      </c>
      <c r="X49" s="54">
        <v>1125500</v>
      </c>
      <c r="Y49" s="53">
        <v>-940234</v>
      </c>
      <c r="Z49" s="94">
        <v>-83.54</v>
      </c>
      <c r="AA49" s="95">
        <v>2251000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112454</v>
      </c>
      <c r="D57" s="344">
        <f aca="true" t="shared" si="13" ref="D57:AA57">+D58</f>
        <v>0</v>
      </c>
      <c r="E57" s="343">
        <f t="shared" si="13"/>
        <v>750000</v>
      </c>
      <c r="F57" s="345">
        <f t="shared" si="13"/>
        <v>750000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375000</v>
      </c>
      <c r="Y57" s="345">
        <f t="shared" si="13"/>
        <v>-375000</v>
      </c>
      <c r="Z57" s="336">
        <f>+IF(X57&lt;&gt;0,+(Y57/X57)*100,0)</f>
        <v>-100</v>
      </c>
      <c r="AA57" s="350">
        <f t="shared" si="13"/>
        <v>750000</v>
      </c>
    </row>
    <row r="58" spans="1:27" ht="12.75">
      <c r="A58" s="361" t="s">
        <v>218</v>
      </c>
      <c r="B58" s="136"/>
      <c r="C58" s="60">
        <v>112454</v>
      </c>
      <c r="D58" s="340"/>
      <c r="E58" s="60">
        <v>750000</v>
      </c>
      <c r="F58" s="59">
        <v>750000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375000</v>
      </c>
      <c r="Y58" s="59">
        <v>-375000</v>
      </c>
      <c r="Z58" s="61">
        <v>-100</v>
      </c>
      <c r="AA58" s="62">
        <v>750000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31677680</v>
      </c>
      <c r="D60" s="346">
        <f t="shared" si="14"/>
        <v>0</v>
      </c>
      <c r="E60" s="219">
        <f t="shared" si="14"/>
        <v>28733951</v>
      </c>
      <c r="F60" s="264">
        <f t="shared" si="14"/>
        <v>28733951</v>
      </c>
      <c r="G60" s="264">
        <f t="shared" si="14"/>
        <v>326678</v>
      </c>
      <c r="H60" s="219">
        <f t="shared" si="14"/>
        <v>258579</v>
      </c>
      <c r="I60" s="219">
        <f t="shared" si="14"/>
        <v>3775336</v>
      </c>
      <c r="J60" s="264">
        <f t="shared" si="14"/>
        <v>4360593</v>
      </c>
      <c r="K60" s="264">
        <f t="shared" si="14"/>
        <v>1792249</v>
      </c>
      <c r="L60" s="219">
        <f t="shared" si="14"/>
        <v>1606064</v>
      </c>
      <c r="M60" s="219">
        <f t="shared" si="14"/>
        <v>2433546</v>
      </c>
      <c r="N60" s="264">
        <f t="shared" si="14"/>
        <v>5831859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10192452</v>
      </c>
      <c r="X60" s="219">
        <f t="shared" si="14"/>
        <v>14366977</v>
      </c>
      <c r="Y60" s="264">
        <f t="shared" si="14"/>
        <v>-4174525</v>
      </c>
      <c r="Z60" s="337">
        <f>+IF(X60&lt;&gt;0,+(Y60/X60)*100,0)</f>
        <v>-29.056390916474633</v>
      </c>
      <c r="AA60" s="232">
        <f>+AA57+AA54+AA51+AA40+AA37+AA34+AA22+AA5</f>
        <v>28733951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2019-02-01T06:32:53Z</dcterms:created>
  <dcterms:modified xsi:type="dcterms:W3CDTF">2019-02-01T06:32:57Z</dcterms:modified>
  <cp:category/>
  <cp:version/>
  <cp:contentType/>
  <cp:contentStatus/>
</cp:coreProperties>
</file>