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<sst xmlns="http://schemas.openxmlformats.org/spreadsheetml/2006/main" count="859" uniqueCount="304">
  <si>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uMhlathuze(KZN282)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</si>
  <si>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</si>
  <si>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</si>
  <si>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</si>
  <si>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</si>
  <si>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</si>
  <si>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</si>
  <si>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</si>
  <si>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</si>
  <si>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</si>
  <si>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</si>
  <si>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</si>
  <si>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</si>
  <si>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</si>
  <si>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</si>
  <si>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</si>
  <si>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</si>
  <si>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</si>
  <si>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</si>
  <si>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</si>
  <si>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</si>
  <si>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</si>
  <si>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</si>
  <si>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</si>
  <si>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</si>
  <si>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</si>
  <si>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</si>
  <si>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</si>
  <si>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</si>
  <si>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</si>
  <si>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</si>
  <si>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</si>
  <si>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</si>
  <si>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</si>
  <si>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</si>
  <si>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</si>
  <si>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</si>
  <si>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</si>
  <si>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</si>
  <si>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</si>
  <si>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</si>
  <si>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</si>
  <si>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</si>
  <si>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</si>
  <si>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</si>
  <si>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</si>
  <si>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</si>
  <si>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</si>
  <si>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</si>
  <si>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</si>
  <si>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</si>
  <si>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</si>
  <si>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</si>
  <si>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</si>
  <si>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</si>
  <si>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</si>
  <si>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</si>
  <si>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</si>
  <si>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</si>
  <si>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</si>
  <si>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</si>
  <si>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</si>
  <si>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</si>
  <si>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</si>
  <si>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</si>
  <si>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</si>
  <si>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</si>
  <si>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</si>
  <si>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</si>
  <si>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</si>
  <si>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uMhlathuze(KZN282)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</si>
  <si>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</si>
  <si>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</si>
  <si>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</si>
  <si>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</si>
  <si>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</si>
  <si>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</si>
  <si>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</si>
  <si>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</si>
  <si>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</si>
  <si>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</si>
  <si>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</si>
  <si>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</si>
  <si>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</si>
  <si>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</si>
  <si>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</si>
  <si>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</si>
  <si>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</si>
  <si>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</si>
  <si>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</si>
  <si>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</si>
  <si>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</si>
  <si>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</si>
  <si>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</si>
  <si>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</si>
  <si>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</si>
  <si>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</si>
  <si>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</si>
  <si>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</si>
  <si>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</si>
  <si>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uMhlathuze(KZN282)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</si>
  <si>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</si>
  <si>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</si>
  <si>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</si>
  <si>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</si>
  <si>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</si>
  <si>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</si>
  <si>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</si>
  <si>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</si>
  <si>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</si>
  <si>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</si>
  <si>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</si>
  <si>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</si>
  <si>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</si>
  <si>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</si>
  <si>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</si>
  <si>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</si>
  <si>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</si>
  <si>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</si>
  <si>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</si>
  <si>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</si>
  <si>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</si>
  <si>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</si>
  <si>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</si>
  <si>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</si>
  <si>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</si>
  <si>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</si>
  <si>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</si>
  <si>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</si>
  <si>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uMhlathuze(KZN282)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</si>
  <si>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</si>
  <si>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</si>
  <si>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</si>
  <si>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</si>
  <si>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</si>
  <si>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</si>
  <si>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</si>
  <si>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</si>
  <si>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</si>
  <si>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</si>
  <si>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uMhlathuze(KZN282)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</si>
  <si>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</si>
  <si>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</si>
  <si>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</si>
  <si>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</si>
  <si>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</si>
  <si>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</si>
  <si>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</si>
  <si>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</si>
  <si>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</si>
  <si>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</si>
  <si>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</si>
  <si>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</si>
  <si>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</si>
  <si>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</si>
  <si>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</si>
  <si>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</si>
  <si>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</si>
  <si>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</si>
  <si>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</si>
  <si>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</si>
  <si>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</si>
  <si>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</si>
  <si>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</si>
  <si>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</si>
  <si>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</si>
  <si>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</si>
  <si>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</si>
  <si>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</si>
  <si>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</si>
  <si>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</si>
  <si>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</si>
  <si>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</si>
  <si>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</si>
  <si>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uMhlathuze(KZN282)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</si>
  <si>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</si>
  <si>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</si>
  <si>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</si>
  <si>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</si>
  <si>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</si>
  <si>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</si>
  <si>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</si>
  <si>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</si>
  <si>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</si>
  <si>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</si>
  <si>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</si>
  <si>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</si>
  <si>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</si>
  <si>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</si>
  <si>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</si>
  <si>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</si>
  <si>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</si>
  <si>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</si>
  <si>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</si>
  <si>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</si>
  <si>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</si>
  <si>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</si>
  <si>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</si>
  <si>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</si>
  <si>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</si>
  <si>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</si>
  <si>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</si>
  <si>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uMhlathuze(KZN282)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</si>
  <si>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</si>
  <si>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</si>
  <si>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</si>
  <si>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</si>
  <si>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</si>
  <si>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</si>
  <si>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</si>
  <si>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</si>
  <si>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</si>
  <si>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</si>
  <si>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</si>
  <si>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</si>
  <si>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</si>
  <si>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</si>
  <si>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</si>
  <si>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</si>
  <si>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</si>
  <si>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</si>
  <si>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</si>
  <si>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</si>
  <si>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</si>
  <si>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</si>
  <si>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</si>
  <si>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</si>
  <si>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</si>
  <si>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uMhlathuze(KZN282)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</si>
  <si>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</si>
  <si>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</si>
  <si>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</si>
  <si>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</si>
  <si>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</si>
  <si>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</si>
  <si>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</si>
  <si>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</si>
  <si>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</si>
  <si>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</si>
  <si>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</si>
  <si>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</si>
  <si>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</si>
  <si>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</si>
  <si>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</si>
  <si>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</si>
  <si>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</si>
  <si>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</si>
  <si>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</si>
  <si>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</si>
  <si>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</si>
  <si>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</si>
  <si>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</si>
  <si>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</si>
  <si>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</si>
  <si>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</si>
  <si>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</si>
  <si>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</si>
  <si>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</si>
  <si>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</si>
  <si>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</si>
  <si>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</si>
  <si>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</si>
  <si>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</si>
  <si>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</si>
  <si>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uMhlathuze(KZN282)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</si>
  <si>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</si>
  <si>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</si>
  <si>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uMhlathuze(KZN282)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</si>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</sst>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442660780</v>
      </c>
      <c r="C5" s="19">
        <v>0</v>
      </c>
      <c r="D5" s="59">
        <v>474453400</v>
      </c>
      <c r="E5" s="60">
        <v>474453400</v>
      </c>
      <c r="F5" s="60">
        <v>77889339</v>
      </c>
      <c r="G5" s="60">
        <v>36296880</v>
      </c>
      <c r="H5" s="60">
        <v>36380107</v>
      </c>
      <c r="I5" s="60">
        <v>150566326</v>
      </c>
      <c r="J5" s="60">
        <v>36302723</v>
      </c>
      <c r="K5" s="60">
        <v>36210427</v>
      </c>
      <c r="L5" s="60">
        <v>36256596</v>
      </c>
      <c r="M5" s="60">
        <v>108769746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259336072</v>
      </c>
      <c r="W5" s="60">
        <v>258295600</v>
      </c>
      <c r="X5" s="60">
        <v>1040472</v>
      </c>
      <c r="Y5" s="61">
        <v>0.4</v>
      </c>
      <c r="Z5" s="62">
        <v>474453400</v>
      </c>
    </row>
    <row r="6" spans="1:26" ht="12.75">
      <c r="A6" s="58" t="s">
        <v>32</v>
      </c>
      <c r="B6" s="19">
        <v>1835621963</v>
      </c>
      <c r="C6" s="19">
        <v>0</v>
      </c>
      <c r="D6" s="59">
        <v>2097369100</v>
      </c>
      <c r="E6" s="60">
        <v>2097369100</v>
      </c>
      <c r="F6" s="60">
        <v>218622330</v>
      </c>
      <c r="G6" s="60">
        <v>184475078</v>
      </c>
      <c r="H6" s="60">
        <v>194916128</v>
      </c>
      <c r="I6" s="60">
        <v>598013536</v>
      </c>
      <c r="J6" s="60">
        <v>132106200</v>
      </c>
      <c r="K6" s="60">
        <v>160019517</v>
      </c>
      <c r="L6" s="60">
        <v>160567228</v>
      </c>
      <c r="M6" s="60">
        <v>452692945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1050706481</v>
      </c>
      <c r="W6" s="60">
        <v>1040313500</v>
      </c>
      <c r="X6" s="60">
        <v>10392981</v>
      </c>
      <c r="Y6" s="61">
        <v>1</v>
      </c>
      <c r="Z6" s="62">
        <v>2097369100</v>
      </c>
    </row>
    <row r="7" spans="1:26" ht="12.75">
      <c r="A7" s="58" t="s">
        <v>33</v>
      </c>
      <c r="B7" s="19">
        <v>76055871</v>
      </c>
      <c r="C7" s="19">
        <v>0</v>
      </c>
      <c r="D7" s="59">
        <v>55000000</v>
      </c>
      <c r="E7" s="60">
        <v>55000000</v>
      </c>
      <c r="F7" s="60">
        <v>1677056</v>
      </c>
      <c r="G7" s="60">
        <v>3363364</v>
      </c>
      <c r="H7" s="60">
        <v>4528568</v>
      </c>
      <c r="I7" s="60">
        <v>9568988</v>
      </c>
      <c r="J7" s="60">
        <v>3982681</v>
      </c>
      <c r="K7" s="60">
        <v>2722935</v>
      </c>
      <c r="L7" s="60">
        <v>3975593</v>
      </c>
      <c r="M7" s="60">
        <v>10681209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20250197</v>
      </c>
      <c r="W7" s="60">
        <v>12477700</v>
      </c>
      <c r="X7" s="60">
        <v>7772497</v>
      </c>
      <c r="Y7" s="61">
        <v>62.29</v>
      </c>
      <c r="Z7" s="62">
        <v>55000000</v>
      </c>
    </row>
    <row r="8" spans="1:26" ht="12.75">
      <c r="A8" s="58" t="s">
        <v>34</v>
      </c>
      <c r="B8" s="19">
        <v>328245998</v>
      </c>
      <c r="C8" s="19">
        <v>0</v>
      </c>
      <c r="D8" s="59">
        <v>356638300</v>
      </c>
      <c r="E8" s="60">
        <v>356638300</v>
      </c>
      <c r="F8" s="60">
        <v>138658800</v>
      </c>
      <c r="G8" s="60">
        <v>-2718800</v>
      </c>
      <c r="H8" s="60">
        <v>0</v>
      </c>
      <c r="I8" s="60">
        <v>135940000</v>
      </c>
      <c r="J8" s="60">
        <v>192000</v>
      </c>
      <c r="K8" s="60">
        <v>12486799</v>
      </c>
      <c r="L8" s="60">
        <v>108752000</v>
      </c>
      <c r="M8" s="60">
        <v>121430799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257370799</v>
      </c>
      <c r="W8" s="60">
        <v>268006200</v>
      </c>
      <c r="X8" s="60">
        <v>-10635401</v>
      </c>
      <c r="Y8" s="61">
        <v>-3.97</v>
      </c>
      <c r="Z8" s="62">
        <v>356638300</v>
      </c>
    </row>
    <row r="9" spans="1:26" ht="12.75">
      <c r="A9" s="58" t="s">
        <v>35</v>
      </c>
      <c r="B9" s="19">
        <v>192127281</v>
      </c>
      <c r="C9" s="19">
        <v>0</v>
      </c>
      <c r="D9" s="59">
        <v>71412700</v>
      </c>
      <c r="E9" s="60">
        <v>71412700</v>
      </c>
      <c r="F9" s="60">
        <v>24276722</v>
      </c>
      <c r="G9" s="60">
        <v>-17508711</v>
      </c>
      <c r="H9" s="60">
        <v>3321136</v>
      </c>
      <c r="I9" s="60">
        <v>10089147</v>
      </c>
      <c r="J9" s="60">
        <v>6893959</v>
      </c>
      <c r="K9" s="60">
        <v>3729368</v>
      </c>
      <c r="L9" s="60">
        <v>-276030</v>
      </c>
      <c r="M9" s="60">
        <v>10347297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20436444</v>
      </c>
      <c r="W9" s="60">
        <v>37375000</v>
      </c>
      <c r="X9" s="60">
        <v>-16938556</v>
      </c>
      <c r="Y9" s="61">
        <v>-45.32</v>
      </c>
      <c r="Z9" s="62">
        <v>71412700</v>
      </c>
    </row>
    <row r="10" spans="1:26" ht="22.5">
      <c r="A10" s="63" t="s">
        <v>279</v>
      </c>
      <c r="B10" s="64">
        <f>SUM(B5:B9)</f>
        <v>2874711893</v>
      </c>
      <c r="C10" s="64">
        <f>SUM(C5:C9)</f>
        <v>0</v>
      </c>
      <c r="D10" s="65">
        <f aca="true" t="shared" si="0" ref="D10:Z10">SUM(D5:D9)</f>
        <v>3054873500</v>
      </c>
      <c r="E10" s="66">
        <f t="shared" si="0"/>
        <v>3054873500</v>
      </c>
      <c r="F10" s="66">
        <f t="shared" si="0"/>
        <v>461124247</v>
      </c>
      <c r="G10" s="66">
        <f t="shared" si="0"/>
        <v>203907811</v>
      </c>
      <c r="H10" s="66">
        <f t="shared" si="0"/>
        <v>239145939</v>
      </c>
      <c r="I10" s="66">
        <f t="shared" si="0"/>
        <v>904177997</v>
      </c>
      <c r="J10" s="66">
        <f t="shared" si="0"/>
        <v>179477563</v>
      </c>
      <c r="K10" s="66">
        <f t="shared" si="0"/>
        <v>215169046</v>
      </c>
      <c r="L10" s="66">
        <f t="shared" si="0"/>
        <v>309275387</v>
      </c>
      <c r="M10" s="66">
        <f t="shared" si="0"/>
        <v>703921996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1608099993</v>
      </c>
      <c r="W10" s="66">
        <f t="shared" si="0"/>
        <v>1616468000</v>
      </c>
      <c r="X10" s="66">
        <f t="shared" si="0"/>
        <v>-8368007</v>
      </c>
      <c r="Y10" s="67">
        <f>+IF(W10&lt;&gt;0,(X10/W10)*100,0)</f>
        <v>-0.5176722953995996</v>
      </c>
      <c r="Z10" s="68">
        <f t="shared" si="0"/>
        <v>3054873500</v>
      </c>
    </row>
    <row r="11" spans="1:26" ht="12.75">
      <c r="A11" s="58" t="s">
        <v>37</v>
      </c>
      <c r="B11" s="19">
        <v>701054209</v>
      </c>
      <c r="C11" s="19">
        <v>0</v>
      </c>
      <c r="D11" s="59">
        <v>812123200</v>
      </c>
      <c r="E11" s="60">
        <v>812123200</v>
      </c>
      <c r="F11" s="60">
        <v>56959856</v>
      </c>
      <c r="G11" s="60">
        <v>57978319</v>
      </c>
      <c r="H11" s="60">
        <v>67447240</v>
      </c>
      <c r="I11" s="60">
        <v>182385415</v>
      </c>
      <c r="J11" s="60">
        <v>61445436</v>
      </c>
      <c r="K11" s="60">
        <v>62440024</v>
      </c>
      <c r="L11" s="60">
        <v>67926433</v>
      </c>
      <c r="M11" s="60">
        <v>191811893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374197308</v>
      </c>
      <c r="W11" s="60">
        <v>398964300</v>
      </c>
      <c r="X11" s="60">
        <v>-24766992</v>
      </c>
      <c r="Y11" s="61">
        <v>-6.21</v>
      </c>
      <c r="Z11" s="62">
        <v>812123200</v>
      </c>
    </row>
    <row r="12" spans="1:26" ht="12.75">
      <c r="A12" s="58" t="s">
        <v>38</v>
      </c>
      <c r="B12" s="19">
        <v>29341691</v>
      </c>
      <c r="C12" s="19">
        <v>0</v>
      </c>
      <c r="D12" s="59">
        <v>31880800</v>
      </c>
      <c r="E12" s="60">
        <v>31880800</v>
      </c>
      <c r="F12" s="60">
        <v>2411655</v>
      </c>
      <c r="G12" s="60">
        <v>2402628</v>
      </c>
      <c r="H12" s="60">
        <v>2416586</v>
      </c>
      <c r="I12" s="60">
        <v>7230869</v>
      </c>
      <c r="J12" s="60">
        <v>2461085</v>
      </c>
      <c r="K12" s="60">
        <v>2461085</v>
      </c>
      <c r="L12" s="60">
        <v>2461085</v>
      </c>
      <c r="M12" s="60">
        <v>7383255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14614124</v>
      </c>
      <c r="W12" s="60">
        <v>14508000</v>
      </c>
      <c r="X12" s="60">
        <v>106124</v>
      </c>
      <c r="Y12" s="61">
        <v>0.73</v>
      </c>
      <c r="Z12" s="62">
        <v>31880800</v>
      </c>
    </row>
    <row r="13" spans="1:26" ht="12.75">
      <c r="A13" s="58" t="s">
        <v>280</v>
      </c>
      <c r="B13" s="19">
        <v>350036546</v>
      </c>
      <c r="C13" s="19">
        <v>0</v>
      </c>
      <c r="D13" s="59">
        <v>376066000</v>
      </c>
      <c r="E13" s="60">
        <v>376066000</v>
      </c>
      <c r="F13" s="60">
        <v>31338833</v>
      </c>
      <c r="G13" s="60">
        <v>31338834</v>
      </c>
      <c r="H13" s="60">
        <v>31338834</v>
      </c>
      <c r="I13" s="60">
        <v>94016501</v>
      </c>
      <c r="J13" s="60">
        <v>31338834</v>
      </c>
      <c r="K13" s="60">
        <v>31338834</v>
      </c>
      <c r="L13" s="60">
        <v>31338834</v>
      </c>
      <c r="M13" s="60">
        <v>94016502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188033003</v>
      </c>
      <c r="W13" s="60">
        <v>188041200</v>
      </c>
      <c r="X13" s="60">
        <v>-8197</v>
      </c>
      <c r="Y13" s="61">
        <v>0</v>
      </c>
      <c r="Z13" s="62">
        <v>376066000</v>
      </c>
    </row>
    <row r="14" spans="1:26" ht="12.75">
      <c r="A14" s="58" t="s">
        <v>40</v>
      </c>
      <c r="B14" s="19">
        <v>67690845</v>
      </c>
      <c r="C14" s="19">
        <v>0</v>
      </c>
      <c r="D14" s="59">
        <v>67884000</v>
      </c>
      <c r="E14" s="60">
        <v>67884000</v>
      </c>
      <c r="F14" s="60">
        <v>5657001</v>
      </c>
      <c r="G14" s="60">
        <v>5657001</v>
      </c>
      <c r="H14" s="60">
        <v>5657001</v>
      </c>
      <c r="I14" s="60">
        <v>16971003</v>
      </c>
      <c r="J14" s="60">
        <v>5657001</v>
      </c>
      <c r="K14" s="60">
        <v>5657001</v>
      </c>
      <c r="L14" s="60">
        <v>5657001</v>
      </c>
      <c r="M14" s="60">
        <v>16971003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33942006</v>
      </c>
      <c r="W14" s="60">
        <v>33942000</v>
      </c>
      <c r="X14" s="60">
        <v>6</v>
      </c>
      <c r="Y14" s="61">
        <v>0</v>
      </c>
      <c r="Z14" s="62">
        <v>67884000</v>
      </c>
    </row>
    <row r="15" spans="1:26" ht="12.75">
      <c r="A15" s="58" t="s">
        <v>41</v>
      </c>
      <c r="B15" s="19">
        <v>1032312754</v>
      </c>
      <c r="C15" s="19">
        <v>0</v>
      </c>
      <c r="D15" s="59">
        <v>1115177900</v>
      </c>
      <c r="E15" s="60">
        <v>1115177900</v>
      </c>
      <c r="F15" s="60">
        <v>102672866</v>
      </c>
      <c r="G15" s="60">
        <v>135655375</v>
      </c>
      <c r="H15" s="60">
        <v>121304078</v>
      </c>
      <c r="I15" s="60">
        <v>359632319</v>
      </c>
      <c r="J15" s="60">
        <v>40924199</v>
      </c>
      <c r="K15" s="60">
        <v>102200189</v>
      </c>
      <c r="L15" s="60">
        <v>70442337</v>
      </c>
      <c r="M15" s="60">
        <v>213566725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573199044</v>
      </c>
      <c r="W15" s="60">
        <v>555808400</v>
      </c>
      <c r="X15" s="60">
        <v>17390644</v>
      </c>
      <c r="Y15" s="61">
        <v>3.13</v>
      </c>
      <c r="Z15" s="62">
        <v>1115177900</v>
      </c>
    </row>
    <row r="16" spans="1:26" ht="12.75">
      <c r="A16" s="69" t="s">
        <v>42</v>
      </c>
      <c r="B16" s="19">
        <v>11517223</v>
      </c>
      <c r="C16" s="19">
        <v>0</v>
      </c>
      <c r="D16" s="59">
        <v>12533600</v>
      </c>
      <c r="E16" s="60">
        <v>12533600</v>
      </c>
      <c r="F16" s="60">
        <v>4678515</v>
      </c>
      <c r="G16" s="60">
        <v>1059554</v>
      </c>
      <c r="H16" s="60">
        <v>816509</v>
      </c>
      <c r="I16" s="60">
        <v>6554578</v>
      </c>
      <c r="J16" s="60">
        <v>1321763</v>
      </c>
      <c r="K16" s="60">
        <v>1053446</v>
      </c>
      <c r="L16" s="60">
        <v>477058</v>
      </c>
      <c r="M16" s="60">
        <v>2852267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9406845</v>
      </c>
      <c r="W16" s="60">
        <v>6119200</v>
      </c>
      <c r="X16" s="60">
        <v>3287645</v>
      </c>
      <c r="Y16" s="61">
        <v>53.73</v>
      </c>
      <c r="Z16" s="62">
        <v>12533600</v>
      </c>
    </row>
    <row r="17" spans="1:26" ht="12.75">
      <c r="A17" s="58" t="s">
        <v>43</v>
      </c>
      <c r="B17" s="19">
        <v>532192081</v>
      </c>
      <c r="C17" s="19">
        <v>0</v>
      </c>
      <c r="D17" s="59">
        <v>600831000</v>
      </c>
      <c r="E17" s="60">
        <v>600831000</v>
      </c>
      <c r="F17" s="60">
        <v>32920924</v>
      </c>
      <c r="G17" s="60">
        <v>49484886</v>
      </c>
      <c r="H17" s="60">
        <v>49421819</v>
      </c>
      <c r="I17" s="60">
        <v>131827629</v>
      </c>
      <c r="J17" s="60">
        <v>43816527</v>
      </c>
      <c r="K17" s="60">
        <v>51565832</v>
      </c>
      <c r="L17" s="60">
        <v>45799144</v>
      </c>
      <c r="M17" s="60">
        <v>141181503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273009132</v>
      </c>
      <c r="W17" s="60">
        <v>238796800</v>
      </c>
      <c r="X17" s="60">
        <v>34212332</v>
      </c>
      <c r="Y17" s="61">
        <v>14.33</v>
      </c>
      <c r="Z17" s="62">
        <v>600831000</v>
      </c>
    </row>
    <row r="18" spans="1:26" ht="12.75">
      <c r="A18" s="70" t="s">
        <v>44</v>
      </c>
      <c r="B18" s="71">
        <f>SUM(B11:B17)</f>
        <v>2724145349</v>
      </c>
      <c r="C18" s="71">
        <f>SUM(C11:C17)</f>
        <v>0</v>
      </c>
      <c r="D18" s="72">
        <f aca="true" t="shared" si="1" ref="D18:Z18">SUM(D11:D17)</f>
        <v>3016496500</v>
      </c>
      <c r="E18" s="73">
        <f t="shared" si="1"/>
        <v>3016496500</v>
      </c>
      <c r="F18" s="73">
        <f t="shared" si="1"/>
        <v>236639650</v>
      </c>
      <c r="G18" s="73">
        <f t="shared" si="1"/>
        <v>283576597</v>
      </c>
      <c r="H18" s="73">
        <f t="shared" si="1"/>
        <v>278402067</v>
      </c>
      <c r="I18" s="73">
        <f t="shared" si="1"/>
        <v>798618314</v>
      </c>
      <c r="J18" s="73">
        <f t="shared" si="1"/>
        <v>186964845</v>
      </c>
      <c r="K18" s="73">
        <f t="shared" si="1"/>
        <v>256716411</v>
      </c>
      <c r="L18" s="73">
        <f t="shared" si="1"/>
        <v>224101892</v>
      </c>
      <c r="M18" s="73">
        <f t="shared" si="1"/>
        <v>667783148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1466401462</v>
      </c>
      <c r="W18" s="73">
        <f t="shared" si="1"/>
        <v>1436179900</v>
      </c>
      <c r="X18" s="73">
        <f t="shared" si="1"/>
        <v>30221562</v>
      </c>
      <c r="Y18" s="67">
        <f>+IF(W18&lt;&gt;0,(X18/W18)*100,0)</f>
        <v>2.104301974982382</v>
      </c>
      <c r="Z18" s="74">
        <f t="shared" si="1"/>
        <v>3016496500</v>
      </c>
    </row>
    <row r="19" spans="1:26" ht="12.75">
      <c r="A19" s="70" t="s">
        <v>45</v>
      </c>
      <c r="B19" s="75">
        <f>+B10-B18</f>
        <v>150566544</v>
      </c>
      <c r="C19" s="75">
        <f>+C10-C18</f>
        <v>0</v>
      </c>
      <c r="D19" s="76">
        <f aca="true" t="shared" si="2" ref="D19:Z19">+D10-D18</f>
        <v>38377000</v>
      </c>
      <c r="E19" s="77">
        <f t="shared" si="2"/>
        <v>38377000</v>
      </c>
      <c r="F19" s="77">
        <f t="shared" si="2"/>
        <v>224484597</v>
      </c>
      <c r="G19" s="77">
        <f t="shared" si="2"/>
        <v>-79668786</v>
      </c>
      <c r="H19" s="77">
        <f t="shared" si="2"/>
        <v>-39256128</v>
      </c>
      <c r="I19" s="77">
        <f t="shared" si="2"/>
        <v>105559683</v>
      </c>
      <c r="J19" s="77">
        <f t="shared" si="2"/>
        <v>-7487282</v>
      </c>
      <c r="K19" s="77">
        <f t="shared" si="2"/>
        <v>-41547365</v>
      </c>
      <c r="L19" s="77">
        <f t="shared" si="2"/>
        <v>85173495</v>
      </c>
      <c r="M19" s="77">
        <f t="shared" si="2"/>
        <v>36138848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141698531</v>
      </c>
      <c r="W19" s="77">
        <f>IF(E10=E18,0,W10-W18)</f>
        <v>180288100</v>
      </c>
      <c r="X19" s="77">
        <f t="shared" si="2"/>
        <v>-38589569</v>
      </c>
      <c r="Y19" s="78">
        <f>+IF(W19&lt;&gt;0,(X19/W19)*100,0)</f>
        <v>-21.40439052827114</v>
      </c>
      <c r="Z19" s="79">
        <f t="shared" si="2"/>
        <v>38377000</v>
      </c>
    </row>
    <row r="20" spans="1:26" ht="12.75">
      <c r="A20" s="58" t="s">
        <v>46</v>
      </c>
      <c r="B20" s="19">
        <v>139053942</v>
      </c>
      <c r="C20" s="19">
        <v>0</v>
      </c>
      <c r="D20" s="59">
        <v>129223800</v>
      </c>
      <c r="E20" s="60">
        <v>129223800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2079219</v>
      </c>
      <c r="L20" s="60">
        <v>0</v>
      </c>
      <c r="M20" s="60">
        <v>2079219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2079219</v>
      </c>
      <c r="W20" s="60">
        <v>71244300</v>
      </c>
      <c r="X20" s="60">
        <v>-69165081</v>
      </c>
      <c r="Y20" s="61">
        <v>-97.08</v>
      </c>
      <c r="Z20" s="62">
        <v>129223800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289620486</v>
      </c>
      <c r="C22" s="86">
        <f>SUM(C19:C21)</f>
        <v>0</v>
      </c>
      <c r="D22" s="87">
        <f aca="true" t="shared" si="3" ref="D22:Z22">SUM(D19:D21)</f>
        <v>167600800</v>
      </c>
      <c r="E22" s="88">
        <f t="shared" si="3"/>
        <v>167600800</v>
      </c>
      <c r="F22" s="88">
        <f t="shared" si="3"/>
        <v>224484597</v>
      </c>
      <c r="G22" s="88">
        <f t="shared" si="3"/>
        <v>-79668786</v>
      </c>
      <c r="H22" s="88">
        <f t="shared" si="3"/>
        <v>-39256128</v>
      </c>
      <c r="I22" s="88">
        <f t="shared" si="3"/>
        <v>105559683</v>
      </c>
      <c r="J22" s="88">
        <f t="shared" si="3"/>
        <v>-7487282</v>
      </c>
      <c r="K22" s="88">
        <f t="shared" si="3"/>
        <v>-39468146</v>
      </c>
      <c r="L22" s="88">
        <f t="shared" si="3"/>
        <v>85173495</v>
      </c>
      <c r="M22" s="88">
        <f t="shared" si="3"/>
        <v>38218067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143777750</v>
      </c>
      <c r="W22" s="88">
        <f t="shared" si="3"/>
        <v>251532400</v>
      </c>
      <c r="X22" s="88">
        <f t="shared" si="3"/>
        <v>-107754650</v>
      </c>
      <c r="Y22" s="89">
        <f>+IF(W22&lt;&gt;0,(X22/W22)*100,0)</f>
        <v>-42.83927239592196</v>
      </c>
      <c r="Z22" s="90">
        <f t="shared" si="3"/>
        <v>167600800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289620486</v>
      </c>
      <c r="C24" s="75">
        <f>SUM(C22:C23)</f>
        <v>0</v>
      </c>
      <c r="D24" s="76">
        <f aca="true" t="shared" si="4" ref="D24:Z24">SUM(D22:D23)</f>
        <v>167600800</v>
      </c>
      <c r="E24" s="77">
        <f t="shared" si="4"/>
        <v>167600800</v>
      </c>
      <c r="F24" s="77">
        <f t="shared" si="4"/>
        <v>224484597</v>
      </c>
      <c r="G24" s="77">
        <f t="shared" si="4"/>
        <v>-79668786</v>
      </c>
      <c r="H24" s="77">
        <f t="shared" si="4"/>
        <v>-39256128</v>
      </c>
      <c r="I24" s="77">
        <f t="shared" si="4"/>
        <v>105559683</v>
      </c>
      <c r="J24" s="77">
        <f t="shared" si="4"/>
        <v>-7487282</v>
      </c>
      <c r="K24" s="77">
        <f t="shared" si="4"/>
        <v>-39468146</v>
      </c>
      <c r="L24" s="77">
        <f t="shared" si="4"/>
        <v>85173495</v>
      </c>
      <c r="M24" s="77">
        <f t="shared" si="4"/>
        <v>38218067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143777750</v>
      </c>
      <c r="W24" s="77">
        <f t="shared" si="4"/>
        <v>251532400</v>
      </c>
      <c r="X24" s="77">
        <f t="shared" si="4"/>
        <v>-107754650</v>
      </c>
      <c r="Y24" s="78">
        <f>+IF(W24&lt;&gt;0,(X24/W24)*100,0)</f>
        <v>-42.83927239592196</v>
      </c>
      <c r="Z24" s="79">
        <f t="shared" si="4"/>
        <v>167600800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500520962</v>
      </c>
      <c r="C27" s="22">
        <v>0</v>
      </c>
      <c r="D27" s="99">
        <v>525160800</v>
      </c>
      <c r="E27" s="100">
        <v>525160800</v>
      </c>
      <c r="F27" s="100">
        <v>7070810</v>
      </c>
      <c r="G27" s="100">
        <v>18736650</v>
      </c>
      <c r="H27" s="100">
        <v>31198651</v>
      </c>
      <c r="I27" s="100">
        <v>57006111</v>
      </c>
      <c r="J27" s="100">
        <v>37706775</v>
      </c>
      <c r="K27" s="100">
        <v>40089148</v>
      </c>
      <c r="L27" s="100">
        <v>66383527</v>
      </c>
      <c r="M27" s="100">
        <v>144179450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201185561</v>
      </c>
      <c r="W27" s="100">
        <v>262580400</v>
      </c>
      <c r="X27" s="100">
        <v>-61394839</v>
      </c>
      <c r="Y27" s="101">
        <v>-23.38</v>
      </c>
      <c r="Z27" s="102">
        <v>525160800</v>
      </c>
    </row>
    <row r="28" spans="1:26" ht="12.75">
      <c r="A28" s="103" t="s">
        <v>46</v>
      </c>
      <c r="B28" s="19">
        <v>134998655</v>
      </c>
      <c r="C28" s="19">
        <v>0</v>
      </c>
      <c r="D28" s="59">
        <v>129223800</v>
      </c>
      <c r="E28" s="60">
        <v>129223800</v>
      </c>
      <c r="F28" s="60">
        <v>4784579</v>
      </c>
      <c r="G28" s="60">
        <v>7520976</v>
      </c>
      <c r="H28" s="60">
        <v>7300686</v>
      </c>
      <c r="I28" s="60">
        <v>19606241</v>
      </c>
      <c r="J28" s="60">
        <v>6656978</v>
      </c>
      <c r="K28" s="60">
        <v>11607985</v>
      </c>
      <c r="L28" s="60">
        <v>15625567</v>
      </c>
      <c r="M28" s="60">
        <v>33890530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53496771</v>
      </c>
      <c r="W28" s="60">
        <v>64611900</v>
      </c>
      <c r="X28" s="60">
        <v>-11115129</v>
      </c>
      <c r="Y28" s="61">
        <v>-17.2</v>
      </c>
      <c r="Z28" s="62">
        <v>129223800</v>
      </c>
    </row>
    <row r="29" spans="1:26" ht="12.75">
      <c r="A29" s="58" t="s">
        <v>284</v>
      </c>
      <c r="B29" s="19">
        <v>3827032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114845995</v>
      </c>
      <c r="C30" s="19">
        <v>0</v>
      </c>
      <c r="D30" s="59">
        <v>310000000</v>
      </c>
      <c r="E30" s="60">
        <v>310000000</v>
      </c>
      <c r="F30" s="60">
        <v>2104033</v>
      </c>
      <c r="G30" s="60">
        <v>9512174</v>
      </c>
      <c r="H30" s="60">
        <v>18976884</v>
      </c>
      <c r="I30" s="60">
        <v>30593091</v>
      </c>
      <c r="J30" s="60">
        <v>16040470</v>
      </c>
      <c r="K30" s="60">
        <v>20287338</v>
      </c>
      <c r="L30" s="60">
        <v>26778984</v>
      </c>
      <c r="M30" s="60">
        <v>63106792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93699883</v>
      </c>
      <c r="W30" s="60">
        <v>155000000</v>
      </c>
      <c r="X30" s="60">
        <v>-61300117</v>
      </c>
      <c r="Y30" s="61">
        <v>-39.55</v>
      </c>
      <c r="Z30" s="62">
        <v>310000000</v>
      </c>
    </row>
    <row r="31" spans="1:26" ht="12.75">
      <c r="A31" s="58" t="s">
        <v>53</v>
      </c>
      <c r="B31" s="19">
        <v>246849280</v>
      </c>
      <c r="C31" s="19">
        <v>0</v>
      </c>
      <c r="D31" s="59">
        <v>85937000</v>
      </c>
      <c r="E31" s="60">
        <v>85937000</v>
      </c>
      <c r="F31" s="60">
        <v>182198</v>
      </c>
      <c r="G31" s="60">
        <v>1703500</v>
      </c>
      <c r="H31" s="60">
        <v>4921081</v>
      </c>
      <c r="I31" s="60">
        <v>6806779</v>
      </c>
      <c r="J31" s="60">
        <v>15009327</v>
      </c>
      <c r="K31" s="60">
        <v>8193825</v>
      </c>
      <c r="L31" s="60">
        <v>23978976</v>
      </c>
      <c r="M31" s="60">
        <v>47182128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53988907</v>
      </c>
      <c r="W31" s="60">
        <v>42968500</v>
      </c>
      <c r="X31" s="60">
        <v>11020407</v>
      </c>
      <c r="Y31" s="61">
        <v>25.65</v>
      </c>
      <c r="Z31" s="62">
        <v>85937000</v>
      </c>
    </row>
    <row r="32" spans="1:26" ht="12.75">
      <c r="A32" s="70" t="s">
        <v>54</v>
      </c>
      <c r="B32" s="22">
        <f>SUM(B28:B31)</f>
        <v>500520962</v>
      </c>
      <c r="C32" s="22">
        <f>SUM(C28:C31)</f>
        <v>0</v>
      </c>
      <c r="D32" s="99">
        <f aca="true" t="shared" si="5" ref="D32:Z32">SUM(D28:D31)</f>
        <v>525160800</v>
      </c>
      <c r="E32" s="100">
        <f t="shared" si="5"/>
        <v>525160800</v>
      </c>
      <c r="F32" s="100">
        <f t="shared" si="5"/>
        <v>7070810</v>
      </c>
      <c r="G32" s="100">
        <f t="shared" si="5"/>
        <v>18736650</v>
      </c>
      <c r="H32" s="100">
        <f t="shared" si="5"/>
        <v>31198651</v>
      </c>
      <c r="I32" s="100">
        <f t="shared" si="5"/>
        <v>57006111</v>
      </c>
      <c r="J32" s="100">
        <f t="shared" si="5"/>
        <v>37706775</v>
      </c>
      <c r="K32" s="100">
        <f t="shared" si="5"/>
        <v>40089148</v>
      </c>
      <c r="L32" s="100">
        <f t="shared" si="5"/>
        <v>66383527</v>
      </c>
      <c r="M32" s="100">
        <f t="shared" si="5"/>
        <v>144179450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201185561</v>
      </c>
      <c r="W32" s="100">
        <f t="shared" si="5"/>
        <v>262580400</v>
      </c>
      <c r="X32" s="100">
        <f t="shared" si="5"/>
        <v>-61394839</v>
      </c>
      <c r="Y32" s="101">
        <f>+IF(W32&lt;&gt;0,(X32/W32)*100,0)</f>
        <v>-23.38134872214377</v>
      </c>
      <c r="Z32" s="102">
        <f t="shared" si="5"/>
        <v>525160800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1043036927</v>
      </c>
      <c r="C35" s="19">
        <v>0</v>
      </c>
      <c r="D35" s="59">
        <v>1208975611</v>
      </c>
      <c r="E35" s="60">
        <v>1208975611</v>
      </c>
      <c r="F35" s="60">
        <v>1201816557</v>
      </c>
      <c r="G35" s="60">
        <v>1052546638</v>
      </c>
      <c r="H35" s="60">
        <v>1189451587</v>
      </c>
      <c r="I35" s="60">
        <v>1189451587</v>
      </c>
      <c r="J35" s="60">
        <v>1102012016</v>
      </c>
      <c r="K35" s="60">
        <v>1099150329</v>
      </c>
      <c r="L35" s="60">
        <v>1067719118</v>
      </c>
      <c r="M35" s="60">
        <v>1067719118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1067719118</v>
      </c>
      <c r="W35" s="60">
        <v>604487806</v>
      </c>
      <c r="X35" s="60">
        <v>463231312</v>
      </c>
      <c r="Y35" s="61">
        <v>76.63</v>
      </c>
      <c r="Z35" s="62">
        <v>1208975611</v>
      </c>
    </row>
    <row r="36" spans="1:26" ht="12.75">
      <c r="A36" s="58" t="s">
        <v>57</v>
      </c>
      <c r="B36" s="19">
        <v>5599873962</v>
      </c>
      <c r="C36" s="19">
        <v>0</v>
      </c>
      <c r="D36" s="59">
        <v>5731941473</v>
      </c>
      <c r="E36" s="60">
        <v>5731941473</v>
      </c>
      <c r="F36" s="60">
        <v>5456592342</v>
      </c>
      <c r="G36" s="60">
        <v>5448905687</v>
      </c>
      <c r="H36" s="60">
        <v>5552070226</v>
      </c>
      <c r="I36" s="60">
        <v>5552070226</v>
      </c>
      <c r="J36" s="60">
        <v>5558438168</v>
      </c>
      <c r="K36" s="60">
        <v>5567821902</v>
      </c>
      <c r="L36" s="60">
        <v>5597972919</v>
      </c>
      <c r="M36" s="60">
        <v>5597972919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5597972919</v>
      </c>
      <c r="W36" s="60">
        <v>2865970737</v>
      </c>
      <c r="X36" s="60">
        <v>2732002182</v>
      </c>
      <c r="Y36" s="61">
        <v>95.33</v>
      </c>
      <c r="Z36" s="62">
        <v>5731941473</v>
      </c>
    </row>
    <row r="37" spans="1:26" ht="12.75">
      <c r="A37" s="58" t="s">
        <v>58</v>
      </c>
      <c r="B37" s="19">
        <v>712303076</v>
      </c>
      <c r="C37" s="19">
        <v>0</v>
      </c>
      <c r="D37" s="59">
        <v>657177112</v>
      </c>
      <c r="E37" s="60">
        <v>657177112</v>
      </c>
      <c r="F37" s="60">
        <v>647646443</v>
      </c>
      <c r="G37" s="60">
        <v>599421254</v>
      </c>
      <c r="H37" s="60">
        <v>725079733</v>
      </c>
      <c r="I37" s="60">
        <v>725079733</v>
      </c>
      <c r="J37" s="60">
        <v>651179164</v>
      </c>
      <c r="K37" s="60">
        <v>696608439</v>
      </c>
      <c r="L37" s="60">
        <v>642657038</v>
      </c>
      <c r="M37" s="60">
        <v>642657038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642657038</v>
      </c>
      <c r="W37" s="60">
        <v>328588556</v>
      </c>
      <c r="X37" s="60">
        <v>314068482</v>
      </c>
      <c r="Y37" s="61">
        <v>95.58</v>
      </c>
      <c r="Z37" s="62">
        <v>657177112</v>
      </c>
    </row>
    <row r="38" spans="1:26" ht="12.75">
      <c r="A38" s="58" t="s">
        <v>59</v>
      </c>
      <c r="B38" s="19">
        <v>614244665</v>
      </c>
      <c r="C38" s="19">
        <v>0</v>
      </c>
      <c r="D38" s="59">
        <v>946203979</v>
      </c>
      <c r="E38" s="60">
        <v>946203979</v>
      </c>
      <c r="F38" s="60">
        <v>759979451</v>
      </c>
      <c r="G38" s="60">
        <v>759979451</v>
      </c>
      <c r="H38" s="60">
        <v>603773123</v>
      </c>
      <c r="I38" s="60">
        <v>603773123</v>
      </c>
      <c r="J38" s="60">
        <v>603773123</v>
      </c>
      <c r="K38" s="60">
        <v>603773123</v>
      </c>
      <c r="L38" s="60">
        <v>603773123</v>
      </c>
      <c r="M38" s="60">
        <v>603773123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603773123</v>
      </c>
      <c r="W38" s="60">
        <v>473101990</v>
      </c>
      <c r="X38" s="60">
        <v>130671133</v>
      </c>
      <c r="Y38" s="61">
        <v>27.62</v>
      </c>
      <c r="Z38" s="62">
        <v>946203979</v>
      </c>
    </row>
    <row r="39" spans="1:26" ht="12.75">
      <c r="A39" s="58" t="s">
        <v>60</v>
      </c>
      <c r="B39" s="19">
        <v>5316363148</v>
      </c>
      <c r="C39" s="19">
        <v>0</v>
      </c>
      <c r="D39" s="59">
        <v>5337535993</v>
      </c>
      <c r="E39" s="60">
        <v>5337535993</v>
      </c>
      <c r="F39" s="60">
        <v>5250783005</v>
      </c>
      <c r="G39" s="60">
        <v>5142051620</v>
      </c>
      <c r="H39" s="60">
        <v>5412668957</v>
      </c>
      <c r="I39" s="60">
        <v>5412668957</v>
      </c>
      <c r="J39" s="60">
        <v>5405497897</v>
      </c>
      <c r="K39" s="60">
        <v>5366590669</v>
      </c>
      <c r="L39" s="60">
        <v>5419261876</v>
      </c>
      <c r="M39" s="60">
        <v>5419261876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5419261876</v>
      </c>
      <c r="W39" s="60">
        <v>2668767997</v>
      </c>
      <c r="X39" s="60">
        <v>2750493879</v>
      </c>
      <c r="Y39" s="61">
        <v>103.06</v>
      </c>
      <c r="Z39" s="62">
        <v>5337535993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318828305</v>
      </c>
      <c r="C42" s="19">
        <v>0</v>
      </c>
      <c r="D42" s="59">
        <v>543234599</v>
      </c>
      <c r="E42" s="60">
        <v>543234599</v>
      </c>
      <c r="F42" s="60">
        <v>151962178</v>
      </c>
      <c r="G42" s="60">
        <v>13106109</v>
      </c>
      <c r="H42" s="60">
        <v>-3868160</v>
      </c>
      <c r="I42" s="60">
        <v>161200127</v>
      </c>
      <c r="J42" s="60">
        <v>37291653</v>
      </c>
      <c r="K42" s="60">
        <v>18474800</v>
      </c>
      <c r="L42" s="60">
        <v>103851878</v>
      </c>
      <c r="M42" s="60">
        <v>159618331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320818458</v>
      </c>
      <c r="W42" s="60">
        <v>438304068</v>
      </c>
      <c r="X42" s="60">
        <v>-117485610</v>
      </c>
      <c r="Y42" s="61">
        <v>-26.8</v>
      </c>
      <c r="Z42" s="62">
        <v>543234599</v>
      </c>
    </row>
    <row r="43" spans="1:26" ht="12.75">
      <c r="A43" s="58" t="s">
        <v>63</v>
      </c>
      <c r="B43" s="19">
        <v>-499377626</v>
      </c>
      <c r="C43" s="19">
        <v>0</v>
      </c>
      <c r="D43" s="59">
        <v>-525178722</v>
      </c>
      <c r="E43" s="60">
        <v>-525178722</v>
      </c>
      <c r="F43" s="60">
        <v>-80844211</v>
      </c>
      <c r="G43" s="60">
        <v>-25219295</v>
      </c>
      <c r="H43" s="60">
        <v>-33175838</v>
      </c>
      <c r="I43" s="60">
        <v>-139239344</v>
      </c>
      <c r="J43" s="60">
        <v>-41192954</v>
      </c>
      <c r="K43" s="60">
        <v>-38969484</v>
      </c>
      <c r="L43" s="60">
        <v>-74896611</v>
      </c>
      <c r="M43" s="60">
        <v>-155059049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-294298393</v>
      </c>
      <c r="W43" s="60">
        <v>-229194021</v>
      </c>
      <c r="X43" s="60">
        <v>-65104372</v>
      </c>
      <c r="Y43" s="61">
        <v>28.41</v>
      </c>
      <c r="Z43" s="62">
        <v>-525178722</v>
      </c>
    </row>
    <row r="44" spans="1:26" ht="12.75">
      <c r="A44" s="58" t="s">
        <v>64</v>
      </c>
      <c r="B44" s="19">
        <v>-74144198</v>
      </c>
      <c r="C44" s="19">
        <v>0</v>
      </c>
      <c r="D44" s="59">
        <v>153856100</v>
      </c>
      <c r="E44" s="60">
        <v>153856100</v>
      </c>
      <c r="F44" s="60">
        <v>-28089967</v>
      </c>
      <c r="G44" s="60">
        <v>177226</v>
      </c>
      <c r="H44" s="60">
        <v>1366460</v>
      </c>
      <c r="I44" s="60">
        <v>-26546281</v>
      </c>
      <c r="J44" s="60">
        <v>139640</v>
      </c>
      <c r="K44" s="60">
        <v>1213780</v>
      </c>
      <c r="L44" s="60">
        <v>-81687090</v>
      </c>
      <c r="M44" s="60">
        <v>-80333670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-106879951</v>
      </c>
      <c r="W44" s="60">
        <v>227528269</v>
      </c>
      <c r="X44" s="60">
        <v>-334408220</v>
      </c>
      <c r="Y44" s="61">
        <v>-146.97</v>
      </c>
      <c r="Z44" s="62">
        <v>153856100</v>
      </c>
    </row>
    <row r="45" spans="1:26" ht="12.75">
      <c r="A45" s="70" t="s">
        <v>65</v>
      </c>
      <c r="B45" s="22">
        <v>460422240</v>
      </c>
      <c r="C45" s="22">
        <v>0</v>
      </c>
      <c r="D45" s="99">
        <v>638788221</v>
      </c>
      <c r="E45" s="100">
        <v>638788221</v>
      </c>
      <c r="F45" s="100">
        <v>501957000</v>
      </c>
      <c r="G45" s="100">
        <v>490021040</v>
      </c>
      <c r="H45" s="100">
        <v>454343502</v>
      </c>
      <c r="I45" s="100">
        <v>454343502</v>
      </c>
      <c r="J45" s="100">
        <v>450581841</v>
      </c>
      <c r="K45" s="100">
        <v>431300937</v>
      </c>
      <c r="L45" s="100">
        <v>378569114</v>
      </c>
      <c r="M45" s="100">
        <v>378569114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378569114</v>
      </c>
      <c r="W45" s="100">
        <v>903514560</v>
      </c>
      <c r="X45" s="100">
        <v>-524945446</v>
      </c>
      <c r="Y45" s="101">
        <v>-58.1</v>
      </c>
      <c r="Z45" s="102">
        <v>638788221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304733837</v>
      </c>
      <c r="C49" s="52">
        <v>0</v>
      </c>
      <c r="D49" s="129">
        <v>21230651</v>
      </c>
      <c r="E49" s="54">
        <v>22832403</v>
      </c>
      <c r="F49" s="54">
        <v>0</v>
      </c>
      <c r="G49" s="54">
        <v>0</v>
      </c>
      <c r="H49" s="54">
        <v>0</v>
      </c>
      <c r="I49" s="54">
        <v>10178878</v>
      </c>
      <c r="J49" s="54">
        <v>0</v>
      </c>
      <c r="K49" s="54">
        <v>0</v>
      </c>
      <c r="L49" s="54">
        <v>0</v>
      </c>
      <c r="M49" s="54">
        <v>13627061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5978763</v>
      </c>
      <c r="W49" s="54">
        <v>29644765</v>
      </c>
      <c r="X49" s="54">
        <v>131563586</v>
      </c>
      <c r="Y49" s="54">
        <v>539789944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552572426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552572426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99.46883520498714</v>
      </c>
      <c r="C58" s="5">
        <f>IF(C67=0,0,+(C76/C67)*100)</f>
        <v>0</v>
      </c>
      <c r="D58" s="6">
        <f aca="true" t="shared" si="6" ref="D58:Z58">IF(D67=0,0,+(D76/D67)*100)</f>
        <v>94.30610714768686</v>
      </c>
      <c r="E58" s="7">
        <f t="shared" si="6"/>
        <v>94.30610714768686</v>
      </c>
      <c r="F58" s="7">
        <f t="shared" si="6"/>
        <v>64.82596331100949</v>
      </c>
      <c r="G58" s="7">
        <f t="shared" si="6"/>
        <v>97.78547719031842</v>
      </c>
      <c r="H58" s="7">
        <f t="shared" si="6"/>
        <v>94.85747708875053</v>
      </c>
      <c r="I58" s="7">
        <f t="shared" si="6"/>
        <v>83.8336583371574</v>
      </c>
      <c r="J58" s="7">
        <f t="shared" si="6"/>
        <v>108.11532936659205</v>
      </c>
      <c r="K58" s="7">
        <f t="shared" si="6"/>
        <v>94.69395405969404</v>
      </c>
      <c r="L58" s="7">
        <f t="shared" si="6"/>
        <v>94.80642268897049</v>
      </c>
      <c r="M58" s="7">
        <f t="shared" si="6"/>
        <v>98.75957441931983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90.23339069541396</v>
      </c>
      <c r="W58" s="7">
        <f t="shared" si="6"/>
        <v>94.25719740257324</v>
      </c>
      <c r="X58" s="7">
        <f t="shared" si="6"/>
        <v>0</v>
      </c>
      <c r="Y58" s="7">
        <f t="shared" si="6"/>
        <v>0</v>
      </c>
      <c r="Z58" s="8">
        <f t="shared" si="6"/>
        <v>94.30610714768686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</v>
      </c>
      <c r="E59" s="10">
        <f t="shared" si="7"/>
        <v>98</v>
      </c>
      <c r="F59" s="10">
        <f t="shared" si="7"/>
        <v>48.3090362340859</v>
      </c>
      <c r="G59" s="10">
        <f t="shared" si="7"/>
        <v>102.06588004258217</v>
      </c>
      <c r="H59" s="10">
        <f t="shared" si="7"/>
        <v>100.12009035597393</v>
      </c>
      <c r="I59" s="10">
        <f t="shared" si="7"/>
        <v>73.78682734146014</v>
      </c>
      <c r="J59" s="10">
        <f t="shared" si="7"/>
        <v>99.95316053839818</v>
      </c>
      <c r="K59" s="10">
        <f t="shared" si="7"/>
        <v>99.64896022905225</v>
      </c>
      <c r="L59" s="10">
        <f t="shared" si="7"/>
        <v>100.01857593029418</v>
      </c>
      <c r="M59" s="10">
        <f t="shared" si="7"/>
        <v>99.87369465770381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84.7280817147566</v>
      </c>
      <c r="W59" s="10">
        <f t="shared" si="7"/>
        <v>98</v>
      </c>
      <c r="X59" s="10">
        <f t="shared" si="7"/>
        <v>0</v>
      </c>
      <c r="Y59" s="10">
        <f t="shared" si="7"/>
        <v>0</v>
      </c>
      <c r="Z59" s="11">
        <f t="shared" si="7"/>
        <v>98</v>
      </c>
    </row>
    <row r="60" spans="1:26" ht="12.75">
      <c r="A60" s="38" t="s">
        <v>32</v>
      </c>
      <c r="B60" s="12">
        <f t="shared" si="7"/>
        <v>99.34071490514194</v>
      </c>
      <c r="C60" s="12">
        <f t="shared" si="7"/>
        <v>0</v>
      </c>
      <c r="D60" s="3">
        <f t="shared" si="7"/>
        <v>93.31099514148463</v>
      </c>
      <c r="E60" s="13">
        <f t="shared" si="7"/>
        <v>93.31099514148463</v>
      </c>
      <c r="F60" s="13">
        <f t="shared" si="7"/>
        <v>70.4779969182471</v>
      </c>
      <c r="G60" s="13">
        <f t="shared" si="7"/>
        <v>96.93457671285007</v>
      </c>
      <c r="H60" s="13">
        <f t="shared" si="7"/>
        <v>93.8681759571994</v>
      </c>
      <c r="I60" s="13">
        <f t="shared" si="7"/>
        <v>86.26309572363927</v>
      </c>
      <c r="J60" s="13">
        <f t="shared" si="7"/>
        <v>110.36637190381677</v>
      </c>
      <c r="K60" s="13">
        <f t="shared" si="7"/>
        <v>93.55007239523164</v>
      </c>
      <c r="L60" s="13">
        <f t="shared" si="7"/>
        <v>93.61374725856263</v>
      </c>
      <c r="M60" s="13">
        <f t="shared" si="7"/>
        <v>98.48003993081889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91.52672029630318</v>
      </c>
      <c r="W60" s="13">
        <f t="shared" si="7"/>
        <v>93.31796876614598</v>
      </c>
      <c r="X60" s="13">
        <f t="shared" si="7"/>
        <v>0</v>
      </c>
      <c r="Y60" s="13">
        <f t="shared" si="7"/>
        <v>0</v>
      </c>
      <c r="Z60" s="14">
        <f t="shared" si="7"/>
        <v>93.31099514148463</v>
      </c>
    </row>
    <row r="61" spans="1:26" ht="12.75">
      <c r="A61" s="39" t="s">
        <v>103</v>
      </c>
      <c r="B61" s="12">
        <f t="shared" si="7"/>
        <v>99.44216501800632</v>
      </c>
      <c r="C61" s="12">
        <f t="shared" si="7"/>
        <v>0</v>
      </c>
      <c r="D61" s="3">
        <f t="shared" si="7"/>
        <v>94.23752962985638</v>
      </c>
      <c r="E61" s="13">
        <f t="shared" si="7"/>
        <v>94.23752962985638</v>
      </c>
      <c r="F61" s="13">
        <f t="shared" si="7"/>
        <v>70.1999084821518</v>
      </c>
      <c r="G61" s="13">
        <f t="shared" si="7"/>
        <v>105.63167351224918</v>
      </c>
      <c r="H61" s="13">
        <f t="shared" si="7"/>
        <v>94.13095399379444</v>
      </c>
      <c r="I61" s="13">
        <f t="shared" si="7"/>
        <v>88.1493319357889</v>
      </c>
      <c r="J61" s="13">
        <f t="shared" si="7"/>
        <v>119.09669919630778</v>
      </c>
      <c r="K61" s="13">
        <f t="shared" si="7"/>
        <v>96.48280516526087</v>
      </c>
      <c r="L61" s="13">
        <f t="shared" si="7"/>
        <v>95.81977401617223</v>
      </c>
      <c r="M61" s="13">
        <f t="shared" si="7"/>
        <v>102.84962850595527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94.13221096391268</v>
      </c>
      <c r="W61" s="13">
        <f t="shared" si="7"/>
        <v>94.23752953509458</v>
      </c>
      <c r="X61" s="13">
        <f t="shared" si="7"/>
        <v>0</v>
      </c>
      <c r="Y61" s="13">
        <f t="shared" si="7"/>
        <v>0</v>
      </c>
      <c r="Z61" s="14">
        <f t="shared" si="7"/>
        <v>94.23752962985638</v>
      </c>
    </row>
    <row r="62" spans="1:26" ht="12.75">
      <c r="A62" s="39" t="s">
        <v>104</v>
      </c>
      <c r="B62" s="12">
        <f t="shared" si="7"/>
        <v>98.86330061092401</v>
      </c>
      <c r="C62" s="12">
        <f t="shared" si="7"/>
        <v>0</v>
      </c>
      <c r="D62" s="3">
        <f t="shared" si="7"/>
        <v>94.24435424456914</v>
      </c>
      <c r="E62" s="13">
        <f t="shared" si="7"/>
        <v>94.24435424456914</v>
      </c>
      <c r="F62" s="13">
        <f t="shared" si="7"/>
        <v>62.57899313152887</v>
      </c>
      <c r="G62" s="13">
        <f t="shared" si="7"/>
        <v>84.67889517318379</v>
      </c>
      <c r="H62" s="13">
        <f t="shared" si="7"/>
        <v>96.60351397775591</v>
      </c>
      <c r="I62" s="13">
        <f t="shared" si="7"/>
        <v>82.32471634034488</v>
      </c>
      <c r="J62" s="13">
        <f t="shared" si="7"/>
        <v>95.3678375306532</v>
      </c>
      <c r="K62" s="13">
        <f t="shared" si="7"/>
        <v>88.04996541942214</v>
      </c>
      <c r="L62" s="13">
        <f t="shared" si="7"/>
        <v>92.83829752608274</v>
      </c>
      <c r="M62" s="13">
        <f t="shared" si="7"/>
        <v>91.72565482077655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86.86397565389157</v>
      </c>
      <c r="W62" s="13">
        <f t="shared" si="7"/>
        <v>94.24435430625519</v>
      </c>
      <c r="X62" s="13">
        <f t="shared" si="7"/>
        <v>0</v>
      </c>
      <c r="Y62" s="13">
        <f t="shared" si="7"/>
        <v>0</v>
      </c>
      <c r="Z62" s="14">
        <f t="shared" si="7"/>
        <v>94.24435424456914</v>
      </c>
    </row>
    <row r="63" spans="1:26" ht="12.75">
      <c r="A63" s="39" t="s">
        <v>105</v>
      </c>
      <c r="B63" s="12">
        <f t="shared" si="7"/>
        <v>99.59750358160703</v>
      </c>
      <c r="C63" s="12">
        <f t="shared" si="7"/>
        <v>0</v>
      </c>
      <c r="D63" s="3">
        <f t="shared" si="7"/>
        <v>83.42277556280942</v>
      </c>
      <c r="E63" s="13">
        <f t="shared" si="7"/>
        <v>83.42277556280942</v>
      </c>
      <c r="F63" s="13">
        <f t="shared" si="7"/>
        <v>97.42068799819164</v>
      </c>
      <c r="G63" s="13">
        <f t="shared" si="7"/>
        <v>46.070389901719864</v>
      </c>
      <c r="H63" s="13">
        <f t="shared" si="7"/>
        <v>96.229731865252</v>
      </c>
      <c r="I63" s="13">
        <f t="shared" si="7"/>
        <v>79.80425767692529</v>
      </c>
      <c r="J63" s="13">
        <f t="shared" si="7"/>
        <v>101.56237450488877</v>
      </c>
      <c r="K63" s="13">
        <f t="shared" si="7"/>
        <v>98.09258500435071</v>
      </c>
      <c r="L63" s="13">
        <f t="shared" si="7"/>
        <v>90.03915606317123</v>
      </c>
      <c r="M63" s="13">
        <f t="shared" si="7"/>
        <v>96.58432863691448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88.10341106917394</v>
      </c>
      <c r="W63" s="13">
        <f t="shared" si="7"/>
        <v>83.42277441228529</v>
      </c>
      <c r="X63" s="13">
        <f t="shared" si="7"/>
        <v>0</v>
      </c>
      <c r="Y63" s="13">
        <f t="shared" si="7"/>
        <v>0</v>
      </c>
      <c r="Z63" s="14">
        <f t="shared" si="7"/>
        <v>83.42277556280942</v>
      </c>
    </row>
    <row r="64" spans="1:26" ht="12.75">
      <c r="A64" s="39" t="s">
        <v>106</v>
      </c>
      <c r="B64" s="12">
        <f t="shared" si="7"/>
        <v>99.66377338537602</v>
      </c>
      <c r="C64" s="12">
        <f t="shared" si="7"/>
        <v>0</v>
      </c>
      <c r="D64" s="3">
        <f t="shared" si="7"/>
        <v>83.435585997524</v>
      </c>
      <c r="E64" s="13">
        <f t="shared" si="7"/>
        <v>83.435585997524</v>
      </c>
      <c r="F64" s="13">
        <f t="shared" si="7"/>
        <v>77.59937552337315</v>
      </c>
      <c r="G64" s="13">
        <f t="shared" si="7"/>
        <v>77.5476751597812</v>
      </c>
      <c r="H64" s="13">
        <f t="shared" si="7"/>
        <v>76.36884656374956</v>
      </c>
      <c r="I64" s="13">
        <f t="shared" si="7"/>
        <v>77.17249179161023</v>
      </c>
      <c r="J64" s="13">
        <f t="shared" si="7"/>
        <v>77.67955405130988</v>
      </c>
      <c r="K64" s="13">
        <f t="shared" si="7"/>
        <v>77.76602804426845</v>
      </c>
      <c r="L64" s="13">
        <f t="shared" si="7"/>
        <v>73.24692688782358</v>
      </c>
      <c r="M64" s="13">
        <f t="shared" si="7"/>
        <v>76.22912418178092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76.70087818513402</v>
      </c>
      <c r="W64" s="13">
        <f t="shared" si="7"/>
        <v>83.4355833829565</v>
      </c>
      <c r="X64" s="13">
        <f t="shared" si="7"/>
        <v>0</v>
      </c>
      <c r="Y64" s="13">
        <f t="shared" si="7"/>
        <v>0</v>
      </c>
      <c r="Z64" s="14">
        <f t="shared" si="7"/>
        <v>83.435585997524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6100.359066427289</v>
      </c>
      <c r="E66" s="16">
        <f t="shared" si="7"/>
        <v>6100.359066427289</v>
      </c>
      <c r="F66" s="16">
        <f t="shared" si="7"/>
        <v>4844.4945933239305</v>
      </c>
      <c r="G66" s="16">
        <f t="shared" si="7"/>
        <v>104.31460308418441</v>
      </c>
      <c r="H66" s="16">
        <f t="shared" si="7"/>
        <v>100.20273183083933</v>
      </c>
      <c r="I66" s="16">
        <f t="shared" si="7"/>
        <v>200.35318980011206</v>
      </c>
      <c r="J66" s="16">
        <f t="shared" si="7"/>
        <v>104.04561705760831</v>
      </c>
      <c r="K66" s="16">
        <f t="shared" si="7"/>
        <v>108.15046905430921</v>
      </c>
      <c r="L66" s="16">
        <f t="shared" si="7"/>
        <v>104.04514079105948</v>
      </c>
      <c r="M66" s="16">
        <f t="shared" si="7"/>
        <v>105.4170288865155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142.4015319443139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6100.359066427289</v>
      </c>
    </row>
    <row r="67" spans="1:26" ht="12.75" hidden="1">
      <c r="A67" s="41" t="s">
        <v>287</v>
      </c>
      <c r="B67" s="24">
        <v>2278385562</v>
      </c>
      <c r="C67" s="24"/>
      <c r="D67" s="25">
        <v>2571878200</v>
      </c>
      <c r="E67" s="26">
        <v>2571878200</v>
      </c>
      <c r="F67" s="26">
        <v>296522304</v>
      </c>
      <c r="G67" s="26">
        <v>221017728</v>
      </c>
      <c r="H67" s="26">
        <v>231553718</v>
      </c>
      <c r="I67" s="26">
        <v>749093750</v>
      </c>
      <c r="J67" s="26">
        <v>168671281</v>
      </c>
      <c r="K67" s="26">
        <v>196498996</v>
      </c>
      <c r="L67" s="26">
        <v>197097634</v>
      </c>
      <c r="M67" s="26">
        <v>562267911</v>
      </c>
      <c r="N67" s="26"/>
      <c r="O67" s="26"/>
      <c r="P67" s="26"/>
      <c r="Q67" s="26"/>
      <c r="R67" s="26"/>
      <c r="S67" s="26"/>
      <c r="T67" s="26"/>
      <c r="U67" s="26"/>
      <c r="V67" s="26">
        <v>1311361661</v>
      </c>
      <c r="W67" s="26">
        <v>1300410100</v>
      </c>
      <c r="X67" s="26"/>
      <c r="Y67" s="25"/>
      <c r="Z67" s="27">
        <v>2571878200</v>
      </c>
    </row>
    <row r="68" spans="1:26" ht="12.75" hidden="1">
      <c r="A68" s="37" t="s">
        <v>31</v>
      </c>
      <c r="B68" s="19">
        <v>442660780</v>
      </c>
      <c r="C68" s="19"/>
      <c r="D68" s="20">
        <v>474453400</v>
      </c>
      <c r="E68" s="21">
        <v>474453400</v>
      </c>
      <c r="F68" s="21">
        <v>77889339</v>
      </c>
      <c r="G68" s="21">
        <v>36296880</v>
      </c>
      <c r="H68" s="21">
        <v>36380107</v>
      </c>
      <c r="I68" s="21">
        <v>150566326</v>
      </c>
      <c r="J68" s="21">
        <v>36302723</v>
      </c>
      <c r="K68" s="21">
        <v>36210427</v>
      </c>
      <c r="L68" s="21">
        <v>36256596</v>
      </c>
      <c r="M68" s="21">
        <v>108769746</v>
      </c>
      <c r="N68" s="21"/>
      <c r="O68" s="21"/>
      <c r="P68" s="21"/>
      <c r="Q68" s="21"/>
      <c r="R68" s="21"/>
      <c r="S68" s="21"/>
      <c r="T68" s="21"/>
      <c r="U68" s="21"/>
      <c r="V68" s="21">
        <v>259336072</v>
      </c>
      <c r="W68" s="21">
        <v>258295600</v>
      </c>
      <c r="X68" s="21"/>
      <c r="Y68" s="20"/>
      <c r="Z68" s="23">
        <v>474453400</v>
      </c>
    </row>
    <row r="69" spans="1:26" ht="12.75" hidden="1">
      <c r="A69" s="38" t="s">
        <v>32</v>
      </c>
      <c r="B69" s="19">
        <v>1835621963</v>
      </c>
      <c r="C69" s="19"/>
      <c r="D69" s="20">
        <v>2097369100</v>
      </c>
      <c r="E69" s="21">
        <v>2097369100</v>
      </c>
      <c r="F69" s="21">
        <v>218622330</v>
      </c>
      <c r="G69" s="21">
        <v>184475078</v>
      </c>
      <c r="H69" s="21">
        <v>194916128</v>
      </c>
      <c r="I69" s="21">
        <v>598013536</v>
      </c>
      <c r="J69" s="21">
        <v>132106200</v>
      </c>
      <c r="K69" s="21">
        <v>160019517</v>
      </c>
      <c r="L69" s="21">
        <v>160567228</v>
      </c>
      <c r="M69" s="21">
        <v>452692945</v>
      </c>
      <c r="N69" s="21"/>
      <c r="O69" s="21"/>
      <c r="P69" s="21"/>
      <c r="Q69" s="21"/>
      <c r="R69" s="21"/>
      <c r="S69" s="21"/>
      <c r="T69" s="21"/>
      <c r="U69" s="21"/>
      <c r="V69" s="21">
        <v>1050706481</v>
      </c>
      <c r="W69" s="21">
        <v>1040313500</v>
      </c>
      <c r="X69" s="21"/>
      <c r="Y69" s="20"/>
      <c r="Z69" s="23">
        <v>2097369100</v>
      </c>
    </row>
    <row r="70" spans="1:26" ht="12.75" hidden="1">
      <c r="A70" s="39" t="s">
        <v>103</v>
      </c>
      <c r="B70" s="19">
        <v>1289080863</v>
      </c>
      <c r="C70" s="19"/>
      <c r="D70" s="20">
        <v>1579530100</v>
      </c>
      <c r="E70" s="21">
        <v>1579530100</v>
      </c>
      <c r="F70" s="21">
        <v>170486963</v>
      </c>
      <c r="G70" s="21">
        <v>126516869</v>
      </c>
      <c r="H70" s="21">
        <v>141822998</v>
      </c>
      <c r="I70" s="21">
        <v>438826830</v>
      </c>
      <c r="J70" s="21">
        <v>87955064</v>
      </c>
      <c r="K70" s="21">
        <v>105389527</v>
      </c>
      <c r="L70" s="21">
        <v>107828070</v>
      </c>
      <c r="M70" s="21">
        <v>301172661</v>
      </c>
      <c r="N70" s="21"/>
      <c r="O70" s="21"/>
      <c r="P70" s="21"/>
      <c r="Q70" s="21"/>
      <c r="R70" s="21"/>
      <c r="S70" s="21"/>
      <c r="T70" s="21"/>
      <c r="U70" s="21"/>
      <c r="V70" s="21">
        <v>739999491</v>
      </c>
      <c r="W70" s="21">
        <v>788130200</v>
      </c>
      <c r="X70" s="21"/>
      <c r="Y70" s="20"/>
      <c r="Z70" s="23">
        <v>1579530100</v>
      </c>
    </row>
    <row r="71" spans="1:26" ht="12.75" hidden="1">
      <c r="A71" s="39" t="s">
        <v>104</v>
      </c>
      <c r="B71" s="19">
        <v>378129349</v>
      </c>
      <c r="C71" s="19"/>
      <c r="D71" s="20">
        <v>337842300</v>
      </c>
      <c r="E71" s="21">
        <v>337842300</v>
      </c>
      <c r="F71" s="21">
        <v>30803944</v>
      </c>
      <c r="G71" s="21">
        <v>40622077</v>
      </c>
      <c r="H71" s="21">
        <v>35900398</v>
      </c>
      <c r="I71" s="21">
        <v>107326419</v>
      </c>
      <c r="J71" s="21">
        <v>26997585</v>
      </c>
      <c r="K71" s="21">
        <v>37547088</v>
      </c>
      <c r="L71" s="21">
        <v>35664006</v>
      </c>
      <c r="M71" s="21">
        <v>100208679</v>
      </c>
      <c r="N71" s="21"/>
      <c r="O71" s="21"/>
      <c r="P71" s="21"/>
      <c r="Q71" s="21"/>
      <c r="R71" s="21"/>
      <c r="S71" s="21"/>
      <c r="T71" s="21"/>
      <c r="U71" s="21"/>
      <c r="V71" s="21">
        <v>207535098</v>
      </c>
      <c r="W71" s="21">
        <v>163576000</v>
      </c>
      <c r="X71" s="21"/>
      <c r="Y71" s="20"/>
      <c r="Z71" s="23">
        <v>337842300</v>
      </c>
    </row>
    <row r="72" spans="1:26" ht="12.75" hidden="1">
      <c r="A72" s="39" t="s">
        <v>105</v>
      </c>
      <c r="B72" s="19">
        <v>70316899</v>
      </c>
      <c r="C72" s="19"/>
      <c r="D72" s="20">
        <v>99625200</v>
      </c>
      <c r="E72" s="21">
        <v>99625200</v>
      </c>
      <c r="F72" s="21">
        <v>8440778</v>
      </c>
      <c r="G72" s="21">
        <v>8462748</v>
      </c>
      <c r="H72" s="21">
        <v>8327604</v>
      </c>
      <c r="I72" s="21">
        <v>25231130</v>
      </c>
      <c r="J72" s="21">
        <v>8279705</v>
      </c>
      <c r="K72" s="21">
        <v>8219344</v>
      </c>
      <c r="L72" s="21">
        <v>8191324</v>
      </c>
      <c r="M72" s="21">
        <v>24690373</v>
      </c>
      <c r="N72" s="21"/>
      <c r="O72" s="21"/>
      <c r="P72" s="21"/>
      <c r="Q72" s="21"/>
      <c r="R72" s="21"/>
      <c r="S72" s="21"/>
      <c r="T72" s="21"/>
      <c r="U72" s="21"/>
      <c r="V72" s="21">
        <v>49921503</v>
      </c>
      <c r="W72" s="21">
        <v>48135600</v>
      </c>
      <c r="X72" s="21"/>
      <c r="Y72" s="20"/>
      <c r="Z72" s="23">
        <v>99625200</v>
      </c>
    </row>
    <row r="73" spans="1:26" ht="12.75" hidden="1">
      <c r="A73" s="39" t="s">
        <v>106</v>
      </c>
      <c r="B73" s="19">
        <v>98094852</v>
      </c>
      <c r="C73" s="19"/>
      <c r="D73" s="20">
        <v>80371500</v>
      </c>
      <c r="E73" s="21">
        <v>80371500</v>
      </c>
      <c r="F73" s="21">
        <v>8890645</v>
      </c>
      <c r="G73" s="21">
        <v>8873384</v>
      </c>
      <c r="H73" s="21">
        <v>8865128</v>
      </c>
      <c r="I73" s="21">
        <v>26629157</v>
      </c>
      <c r="J73" s="21">
        <v>8873846</v>
      </c>
      <c r="K73" s="21">
        <v>8863558</v>
      </c>
      <c r="L73" s="21">
        <v>8883828</v>
      </c>
      <c r="M73" s="21">
        <v>26621232</v>
      </c>
      <c r="N73" s="21"/>
      <c r="O73" s="21"/>
      <c r="P73" s="21"/>
      <c r="Q73" s="21"/>
      <c r="R73" s="21"/>
      <c r="S73" s="21"/>
      <c r="T73" s="21"/>
      <c r="U73" s="21"/>
      <c r="V73" s="21">
        <v>53250389</v>
      </c>
      <c r="W73" s="21">
        <v>40471700</v>
      </c>
      <c r="X73" s="21"/>
      <c r="Y73" s="20"/>
      <c r="Z73" s="23">
        <v>80371500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102819</v>
      </c>
      <c r="C75" s="28"/>
      <c r="D75" s="29">
        <v>55700</v>
      </c>
      <c r="E75" s="30">
        <v>55700</v>
      </c>
      <c r="F75" s="30">
        <v>10635</v>
      </c>
      <c r="G75" s="30">
        <v>245770</v>
      </c>
      <c r="H75" s="30">
        <v>257483</v>
      </c>
      <c r="I75" s="30">
        <v>513888</v>
      </c>
      <c r="J75" s="30">
        <v>262358</v>
      </c>
      <c r="K75" s="30">
        <v>269052</v>
      </c>
      <c r="L75" s="30">
        <v>273810</v>
      </c>
      <c r="M75" s="30">
        <v>805220</v>
      </c>
      <c r="N75" s="30"/>
      <c r="O75" s="30"/>
      <c r="P75" s="30"/>
      <c r="Q75" s="30"/>
      <c r="R75" s="30"/>
      <c r="S75" s="30"/>
      <c r="T75" s="30"/>
      <c r="U75" s="30"/>
      <c r="V75" s="30">
        <v>1319108</v>
      </c>
      <c r="W75" s="30">
        <v>1801000</v>
      </c>
      <c r="X75" s="30"/>
      <c r="Y75" s="29"/>
      <c r="Z75" s="31">
        <v>55700</v>
      </c>
    </row>
    <row r="76" spans="1:26" ht="12.75" hidden="1">
      <c r="A76" s="42" t="s">
        <v>288</v>
      </c>
      <c r="B76" s="32">
        <v>2266283580</v>
      </c>
      <c r="C76" s="32"/>
      <c r="D76" s="33">
        <v>2425438211</v>
      </c>
      <c r="E76" s="34">
        <v>2425438211</v>
      </c>
      <c r="F76" s="34">
        <v>192223440</v>
      </c>
      <c r="G76" s="34">
        <v>216123240</v>
      </c>
      <c r="H76" s="34">
        <v>219646015</v>
      </c>
      <c r="I76" s="34">
        <v>627992695</v>
      </c>
      <c r="J76" s="34">
        <v>182359511</v>
      </c>
      <c r="K76" s="34">
        <v>186072669</v>
      </c>
      <c r="L76" s="34">
        <v>186861216</v>
      </c>
      <c r="M76" s="34">
        <v>555293396</v>
      </c>
      <c r="N76" s="34"/>
      <c r="O76" s="34"/>
      <c r="P76" s="34"/>
      <c r="Q76" s="34"/>
      <c r="R76" s="34"/>
      <c r="S76" s="34"/>
      <c r="T76" s="34"/>
      <c r="U76" s="34"/>
      <c r="V76" s="34">
        <v>1183286091</v>
      </c>
      <c r="W76" s="34">
        <v>1225730115</v>
      </c>
      <c r="X76" s="34"/>
      <c r="Y76" s="33"/>
      <c r="Z76" s="35">
        <v>2425438211</v>
      </c>
    </row>
    <row r="77" spans="1:26" ht="12.75" hidden="1">
      <c r="A77" s="37" t="s">
        <v>31</v>
      </c>
      <c r="B77" s="19">
        <v>442660780</v>
      </c>
      <c r="C77" s="19"/>
      <c r="D77" s="20">
        <v>464964332</v>
      </c>
      <c r="E77" s="21">
        <v>464964332</v>
      </c>
      <c r="F77" s="21">
        <v>37627589</v>
      </c>
      <c r="G77" s="21">
        <v>37046730</v>
      </c>
      <c r="H77" s="21">
        <v>36423796</v>
      </c>
      <c r="I77" s="21">
        <v>111098115</v>
      </c>
      <c r="J77" s="21">
        <v>36285719</v>
      </c>
      <c r="K77" s="21">
        <v>36083314</v>
      </c>
      <c r="L77" s="21">
        <v>36263331</v>
      </c>
      <c r="M77" s="21">
        <v>108632364</v>
      </c>
      <c r="N77" s="21"/>
      <c r="O77" s="21"/>
      <c r="P77" s="21"/>
      <c r="Q77" s="21"/>
      <c r="R77" s="21"/>
      <c r="S77" s="21"/>
      <c r="T77" s="21"/>
      <c r="U77" s="21"/>
      <c r="V77" s="21">
        <v>219730479</v>
      </c>
      <c r="W77" s="21">
        <v>253129688</v>
      </c>
      <c r="X77" s="21"/>
      <c r="Y77" s="20"/>
      <c r="Z77" s="23">
        <v>464964332</v>
      </c>
    </row>
    <row r="78" spans="1:26" ht="12.75" hidden="1">
      <c r="A78" s="38" t="s">
        <v>32</v>
      </c>
      <c r="B78" s="19">
        <v>1823519981</v>
      </c>
      <c r="C78" s="19"/>
      <c r="D78" s="20">
        <v>1957075979</v>
      </c>
      <c r="E78" s="21">
        <v>1957075979</v>
      </c>
      <c r="F78" s="21">
        <v>154080639</v>
      </c>
      <c r="G78" s="21">
        <v>178820136</v>
      </c>
      <c r="H78" s="21">
        <v>182964214</v>
      </c>
      <c r="I78" s="21">
        <v>515864989</v>
      </c>
      <c r="J78" s="21">
        <v>145800820</v>
      </c>
      <c r="K78" s="21">
        <v>149698374</v>
      </c>
      <c r="L78" s="21">
        <v>150312999</v>
      </c>
      <c r="M78" s="21">
        <v>445812193</v>
      </c>
      <c r="N78" s="21"/>
      <c r="O78" s="21"/>
      <c r="P78" s="21"/>
      <c r="Q78" s="21"/>
      <c r="R78" s="21"/>
      <c r="S78" s="21"/>
      <c r="T78" s="21"/>
      <c r="U78" s="21"/>
      <c r="V78" s="21">
        <v>961677182</v>
      </c>
      <c r="W78" s="21">
        <v>970799427</v>
      </c>
      <c r="X78" s="21"/>
      <c r="Y78" s="20"/>
      <c r="Z78" s="23">
        <v>1957075979</v>
      </c>
    </row>
    <row r="79" spans="1:26" ht="12.75" hidden="1">
      <c r="A79" s="39" t="s">
        <v>103</v>
      </c>
      <c r="B79" s="19">
        <v>1281889919</v>
      </c>
      <c r="C79" s="19"/>
      <c r="D79" s="20">
        <v>1488510146</v>
      </c>
      <c r="E79" s="21">
        <v>1488510146</v>
      </c>
      <c r="F79" s="21">
        <v>119681692</v>
      </c>
      <c r="G79" s="21">
        <v>133641886</v>
      </c>
      <c r="H79" s="21">
        <v>133499341</v>
      </c>
      <c r="I79" s="21">
        <v>386822919</v>
      </c>
      <c r="J79" s="21">
        <v>104751578</v>
      </c>
      <c r="K79" s="21">
        <v>101682772</v>
      </c>
      <c r="L79" s="21">
        <v>103320613</v>
      </c>
      <c r="M79" s="21">
        <v>309754963</v>
      </c>
      <c r="N79" s="21"/>
      <c r="O79" s="21"/>
      <c r="P79" s="21"/>
      <c r="Q79" s="21"/>
      <c r="R79" s="21"/>
      <c r="S79" s="21"/>
      <c r="T79" s="21"/>
      <c r="U79" s="21"/>
      <c r="V79" s="21">
        <v>696577882</v>
      </c>
      <c r="W79" s="21">
        <v>742714430</v>
      </c>
      <c r="X79" s="21"/>
      <c r="Y79" s="20"/>
      <c r="Z79" s="23">
        <v>1488510146</v>
      </c>
    </row>
    <row r="80" spans="1:26" ht="12.75" hidden="1">
      <c r="A80" s="39" t="s">
        <v>104</v>
      </c>
      <c r="B80" s="19">
        <v>373831155</v>
      </c>
      <c r="C80" s="19"/>
      <c r="D80" s="20">
        <v>318397294</v>
      </c>
      <c r="E80" s="21">
        <v>318397294</v>
      </c>
      <c r="F80" s="21">
        <v>19276798</v>
      </c>
      <c r="G80" s="21">
        <v>34398326</v>
      </c>
      <c r="H80" s="21">
        <v>34681046</v>
      </c>
      <c r="I80" s="21">
        <v>88356170</v>
      </c>
      <c r="J80" s="21">
        <v>25747013</v>
      </c>
      <c r="K80" s="21">
        <v>33060198</v>
      </c>
      <c r="L80" s="21">
        <v>33109856</v>
      </c>
      <c r="M80" s="21">
        <v>91917067</v>
      </c>
      <c r="N80" s="21"/>
      <c r="O80" s="21"/>
      <c r="P80" s="21"/>
      <c r="Q80" s="21"/>
      <c r="R80" s="21"/>
      <c r="S80" s="21"/>
      <c r="T80" s="21"/>
      <c r="U80" s="21"/>
      <c r="V80" s="21">
        <v>180273237</v>
      </c>
      <c r="W80" s="21">
        <v>154161145</v>
      </c>
      <c r="X80" s="21"/>
      <c r="Y80" s="20"/>
      <c r="Z80" s="23">
        <v>318397294</v>
      </c>
    </row>
    <row r="81" spans="1:26" ht="12.75" hidden="1">
      <c r="A81" s="39" t="s">
        <v>105</v>
      </c>
      <c r="B81" s="19">
        <v>70033876</v>
      </c>
      <c r="C81" s="19"/>
      <c r="D81" s="20">
        <v>83110107</v>
      </c>
      <c r="E81" s="21">
        <v>83110107</v>
      </c>
      <c r="F81" s="21">
        <v>8223064</v>
      </c>
      <c r="G81" s="21">
        <v>3898821</v>
      </c>
      <c r="H81" s="21">
        <v>8013631</v>
      </c>
      <c r="I81" s="21">
        <v>20135516</v>
      </c>
      <c r="J81" s="21">
        <v>8409065</v>
      </c>
      <c r="K81" s="21">
        <v>8062567</v>
      </c>
      <c r="L81" s="21">
        <v>7375399</v>
      </c>
      <c r="M81" s="21">
        <v>23847031</v>
      </c>
      <c r="N81" s="21"/>
      <c r="O81" s="21"/>
      <c r="P81" s="21"/>
      <c r="Q81" s="21"/>
      <c r="R81" s="21"/>
      <c r="S81" s="21"/>
      <c r="T81" s="21"/>
      <c r="U81" s="21"/>
      <c r="V81" s="21">
        <v>43982547</v>
      </c>
      <c r="W81" s="21">
        <v>40156053</v>
      </c>
      <c r="X81" s="21"/>
      <c r="Y81" s="20"/>
      <c r="Z81" s="23">
        <v>83110107</v>
      </c>
    </row>
    <row r="82" spans="1:26" ht="12.75" hidden="1">
      <c r="A82" s="39" t="s">
        <v>106</v>
      </c>
      <c r="B82" s="19">
        <v>97765031</v>
      </c>
      <c r="C82" s="19"/>
      <c r="D82" s="20">
        <v>67058432</v>
      </c>
      <c r="E82" s="21">
        <v>67058432</v>
      </c>
      <c r="F82" s="21">
        <v>6899085</v>
      </c>
      <c r="G82" s="21">
        <v>6881103</v>
      </c>
      <c r="H82" s="21">
        <v>6770196</v>
      </c>
      <c r="I82" s="21">
        <v>20550384</v>
      </c>
      <c r="J82" s="21">
        <v>6893164</v>
      </c>
      <c r="K82" s="21">
        <v>6892837</v>
      </c>
      <c r="L82" s="21">
        <v>6507131</v>
      </c>
      <c r="M82" s="21">
        <v>20293132</v>
      </c>
      <c r="N82" s="21"/>
      <c r="O82" s="21"/>
      <c r="P82" s="21"/>
      <c r="Q82" s="21"/>
      <c r="R82" s="21"/>
      <c r="S82" s="21"/>
      <c r="T82" s="21"/>
      <c r="U82" s="21"/>
      <c r="V82" s="21">
        <v>40843516</v>
      </c>
      <c r="W82" s="21">
        <v>33767799</v>
      </c>
      <c r="X82" s="21"/>
      <c r="Y82" s="20"/>
      <c r="Z82" s="23">
        <v>67058432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102819</v>
      </c>
      <c r="C84" s="28"/>
      <c r="D84" s="29">
        <v>3397900</v>
      </c>
      <c r="E84" s="30">
        <v>3397900</v>
      </c>
      <c r="F84" s="30">
        <v>515212</v>
      </c>
      <c r="G84" s="30">
        <v>256374</v>
      </c>
      <c r="H84" s="30">
        <v>258005</v>
      </c>
      <c r="I84" s="30">
        <v>1029591</v>
      </c>
      <c r="J84" s="30">
        <v>272972</v>
      </c>
      <c r="K84" s="30">
        <v>290981</v>
      </c>
      <c r="L84" s="30">
        <v>284886</v>
      </c>
      <c r="M84" s="30">
        <v>848839</v>
      </c>
      <c r="N84" s="30"/>
      <c r="O84" s="30"/>
      <c r="P84" s="30"/>
      <c r="Q84" s="30"/>
      <c r="R84" s="30"/>
      <c r="S84" s="30"/>
      <c r="T84" s="30"/>
      <c r="U84" s="30"/>
      <c r="V84" s="30">
        <v>1878430</v>
      </c>
      <c r="W84" s="30">
        <v>1801000</v>
      </c>
      <c r="X84" s="30"/>
      <c r="Y84" s="29"/>
      <c r="Z84" s="31">
        <v>3397900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301175261</v>
      </c>
      <c r="D5" s="357">
        <f t="shared" si="0"/>
        <v>0</v>
      </c>
      <c r="E5" s="356">
        <f t="shared" si="0"/>
        <v>471839600</v>
      </c>
      <c r="F5" s="358">
        <f t="shared" si="0"/>
        <v>471839600</v>
      </c>
      <c r="G5" s="358">
        <f t="shared" si="0"/>
        <v>32496136</v>
      </c>
      <c r="H5" s="356">
        <f t="shared" si="0"/>
        <v>43427033</v>
      </c>
      <c r="I5" s="356">
        <f t="shared" si="0"/>
        <v>46485371</v>
      </c>
      <c r="J5" s="358">
        <f t="shared" si="0"/>
        <v>122408540</v>
      </c>
      <c r="K5" s="358">
        <f t="shared" si="0"/>
        <v>19207794</v>
      </c>
      <c r="L5" s="356">
        <f t="shared" si="0"/>
        <v>26683005</v>
      </c>
      <c r="M5" s="356">
        <f t="shared" si="0"/>
        <v>22835383</v>
      </c>
      <c r="N5" s="358">
        <f t="shared" si="0"/>
        <v>68726182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191134722</v>
      </c>
      <c r="X5" s="356">
        <f t="shared" si="0"/>
        <v>235919800</v>
      </c>
      <c r="Y5" s="358">
        <f t="shared" si="0"/>
        <v>-44785078</v>
      </c>
      <c r="Z5" s="359">
        <f>+IF(X5&lt;&gt;0,+(Y5/X5)*100,0)</f>
        <v>-18.98317902948375</v>
      </c>
      <c r="AA5" s="360">
        <f>+AA6+AA8+AA11+AA13+AA15</f>
        <v>471839600</v>
      </c>
    </row>
    <row r="6" spans="1:27" ht="12.75">
      <c r="A6" s="361" t="s">
        <v>206</v>
      </c>
      <c r="B6" s="142"/>
      <c r="C6" s="60">
        <f>+C7</f>
        <v>93288980</v>
      </c>
      <c r="D6" s="340">
        <f aca="true" t="shared" si="1" ref="D6:AA6">+D7</f>
        <v>0</v>
      </c>
      <c r="E6" s="60">
        <f t="shared" si="1"/>
        <v>134000200</v>
      </c>
      <c r="F6" s="59">
        <f t="shared" si="1"/>
        <v>134000200</v>
      </c>
      <c r="G6" s="59">
        <f t="shared" si="1"/>
        <v>9011983</v>
      </c>
      <c r="H6" s="60">
        <f t="shared" si="1"/>
        <v>15597110</v>
      </c>
      <c r="I6" s="60">
        <f t="shared" si="1"/>
        <v>15124067</v>
      </c>
      <c r="J6" s="59">
        <f t="shared" si="1"/>
        <v>39733160</v>
      </c>
      <c r="K6" s="59">
        <f t="shared" si="1"/>
        <v>6406131</v>
      </c>
      <c r="L6" s="60">
        <f t="shared" si="1"/>
        <v>11476197</v>
      </c>
      <c r="M6" s="60">
        <f t="shared" si="1"/>
        <v>6652986</v>
      </c>
      <c r="N6" s="59">
        <f t="shared" si="1"/>
        <v>24535314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64268474</v>
      </c>
      <c r="X6" s="60">
        <f t="shared" si="1"/>
        <v>67000100</v>
      </c>
      <c r="Y6" s="59">
        <f t="shared" si="1"/>
        <v>-2731626</v>
      </c>
      <c r="Z6" s="61">
        <f>+IF(X6&lt;&gt;0,+(Y6/X6)*100,0)</f>
        <v>-4.077047646197543</v>
      </c>
      <c r="AA6" s="62">
        <f t="shared" si="1"/>
        <v>134000200</v>
      </c>
    </row>
    <row r="7" spans="1:27" ht="12.75">
      <c r="A7" s="291" t="s">
        <v>230</v>
      </c>
      <c r="B7" s="142"/>
      <c r="C7" s="60">
        <v>93288980</v>
      </c>
      <c r="D7" s="340"/>
      <c r="E7" s="60">
        <v>134000200</v>
      </c>
      <c r="F7" s="59">
        <v>134000200</v>
      </c>
      <c r="G7" s="59">
        <v>9011983</v>
      </c>
      <c r="H7" s="60">
        <v>15597110</v>
      </c>
      <c r="I7" s="60">
        <v>15124067</v>
      </c>
      <c r="J7" s="59">
        <v>39733160</v>
      </c>
      <c r="K7" s="59">
        <v>6406131</v>
      </c>
      <c r="L7" s="60">
        <v>11476197</v>
      </c>
      <c r="M7" s="60">
        <v>6652986</v>
      </c>
      <c r="N7" s="59">
        <v>24535314</v>
      </c>
      <c r="O7" s="59"/>
      <c r="P7" s="60"/>
      <c r="Q7" s="60"/>
      <c r="R7" s="59"/>
      <c r="S7" s="59"/>
      <c r="T7" s="60"/>
      <c r="U7" s="60"/>
      <c r="V7" s="59"/>
      <c r="W7" s="59">
        <v>64268474</v>
      </c>
      <c r="X7" s="60">
        <v>67000100</v>
      </c>
      <c r="Y7" s="59">
        <v>-2731626</v>
      </c>
      <c r="Z7" s="61">
        <v>-4.08</v>
      </c>
      <c r="AA7" s="62">
        <v>134000200</v>
      </c>
    </row>
    <row r="8" spans="1:27" ht="12.75">
      <c r="A8" s="361" t="s">
        <v>207</v>
      </c>
      <c r="B8" s="142"/>
      <c r="C8" s="60">
        <f aca="true" t="shared" si="2" ref="C8:Y8">SUM(C9:C10)</f>
        <v>62039697</v>
      </c>
      <c r="D8" s="340">
        <f t="shared" si="2"/>
        <v>0</v>
      </c>
      <c r="E8" s="60">
        <f t="shared" si="2"/>
        <v>160750000</v>
      </c>
      <c r="F8" s="59">
        <f t="shared" si="2"/>
        <v>160750000</v>
      </c>
      <c r="G8" s="59">
        <f t="shared" si="2"/>
        <v>10554682</v>
      </c>
      <c r="H8" s="60">
        <f t="shared" si="2"/>
        <v>17304121</v>
      </c>
      <c r="I8" s="60">
        <f t="shared" si="2"/>
        <v>16946098</v>
      </c>
      <c r="J8" s="59">
        <f t="shared" si="2"/>
        <v>44804901</v>
      </c>
      <c r="K8" s="59">
        <f t="shared" si="2"/>
        <v>6686299</v>
      </c>
      <c r="L8" s="60">
        <f t="shared" si="2"/>
        <v>11776919</v>
      </c>
      <c r="M8" s="60">
        <f t="shared" si="2"/>
        <v>11810416</v>
      </c>
      <c r="N8" s="59">
        <f t="shared" si="2"/>
        <v>30273634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75078535</v>
      </c>
      <c r="X8" s="60">
        <f t="shared" si="2"/>
        <v>80375000</v>
      </c>
      <c r="Y8" s="59">
        <f t="shared" si="2"/>
        <v>-5296465</v>
      </c>
      <c r="Z8" s="61">
        <f>+IF(X8&lt;&gt;0,+(Y8/X8)*100,0)</f>
        <v>-6.589692068429239</v>
      </c>
      <c r="AA8" s="62">
        <f>SUM(AA9:AA10)</f>
        <v>160750000</v>
      </c>
    </row>
    <row r="9" spans="1:27" ht="12.75">
      <c r="A9" s="291" t="s">
        <v>231</v>
      </c>
      <c r="B9" s="142"/>
      <c r="C9" s="60">
        <v>39909009</v>
      </c>
      <c r="D9" s="340"/>
      <c r="E9" s="60">
        <v>115274200</v>
      </c>
      <c r="F9" s="59">
        <v>115274200</v>
      </c>
      <c r="G9" s="59">
        <v>7689343</v>
      </c>
      <c r="H9" s="60">
        <v>4613971</v>
      </c>
      <c r="I9" s="60">
        <v>3761813</v>
      </c>
      <c r="J9" s="59">
        <v>16065127</v>
      </c>
      <c r="K9" s="59">
        <v>1837472</v>
      </c>
      <c r="L9" s="60">
        <v>7130013</v>
      </c>
      <c r="M9" s="60">
        <v>6464063</v>
      </c>
      <c r="N9" s="59">
        <v>15431548</v>
      </c>
      <c r="O9" s="59"/>
      <c r="P9" s="60"/>
      <c r="Q9" s="60"/>
      <c r="R9" s="59"/>
      <c r="S9" s="59"/>
      <c r="T9" s="60"/>
      <c r="U9" s="60"/>
      <c r="V9" s="59"/>
      <c r="W9" s="59">
        <v>31496675</v>
      </c>
      <c r="X9" s="60">
        <v>57637100</v>
      </c>
      <c r="Y9" s="59">
        <v>-26140425</v>
      </c>
      <c r="Z9" s="61">
        <v>-45.35</v>
      </c>
      <c r="AA9" s="62">
        <v>115274200</v>
      </c>
    </row>
    <row r="10" spans="1:27" ht="12.75">
      <c r="A10" s="291" t="s">
        <v>232</v>
      </c>
      <c r="B10" s="142"/>
      <c r="C10" s="60">
        <v>22130688</v>
      </c>
      <c r="D10" s="340"/>
      <c r="E10" s="60">
        <v>45475800</v>
      </c>
      <c r="F10" s="59">
        <v>45475800</v>
      </c>
      <c r="G10" s="59">
        <v>2865339</v>
      </c>
      <c r="H10" s="60">
        <v>12690150</v>
      </c>
      <c r="I10" s="60">
        <v>13184285</v>
      </c>
      <c r="J10" s="59">
        <v>28739774</v>
      </c>
      <c r="K10" s="59">
        <v>4848827</v>
      </c>
      <c r="L10" s="60">
        <v>4646906</v>
      </c>
      <c r="M10" s="60">
        <v>5346353</v>
      </c>
      <c r="N10" s="59">
        <v>14842086</v>
      </c>
      <c r="O10" s="59"/>
      <c r="P10" s="60"/>
      <c r="Q10" s="60"/>
      <c r="R10" s="59"/>
      <c r="S10" s="59"/>
      <c r="T10" s="60"/>
      <c r="U10" s="60"/>
      <c r="V10" s="59"/>
      <c r="W10" s="59">
        <v>43581860</v>
      </c>
      <c r="X10" s="60">
        <v>22737900</v>
      </c>
      <c r="Y10" s="59">
        <v>20843960</v>
      </c>
      <c r="Z10" s="61">
        <v>91.67</v>
      </c>
      <c r="AA10" s="62">
        <v>45475800</v>
      </c>
    </row>
    <row r="11" spans="1:27" ht="12.75">
      <c r="A11" s="361" t="s">
        <v>208</v>
      </c>
      <c r="B11" s="142"/>
      <c r="C11" s="362">
        <f>+C12</f>
        <v>108762197</v>
      </c>
      <c r="D11" s="363">
        <f aca="true" t="shared" si="3" ref="D11:AA11">+D12</f>
        <v>0</v>
      </c>
      <c r="E11" s="362">
        <f t="shared" si="3"/>
        <v>105918100</v>
      </c>
      <c r="F11" s="364">
        <f t="shared" si="3"/>
        <v>105918100</v>
      </c>
      <c r="G11" s="364">
        <f t="shared" si="3"/>
        <v>8437720</v>
      </c>
      <c r="H11" s="362">
        <f t="shared" si="3"/>
        <v>2074164</v>
      </c>
      <c r="I11" s="362">
        <f t="shared" si="3"/>
        <v>1621940</v>
      </c>
      <c r="J11" s="364">
        <f t="shared" si="3"/>
        <v>12133824</v>
      </c>
      <c r="K11" s="364">
        <f t="shared" si="3"/>
        <v>1985213</v>
      </c>
      <c r="L11" s="362">
        <f t="shared" si="3"/>
        <v>1343583</v>
      </c>
      <c r="M11" s="362">
        <f t="shared" si="3"/>
        <v>2170898</v>
      </c>
      <c r="N11" s="364">
        <f t="shared" si="3"/>
        <v>5499694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17633518</v>
      </c>
      <c r="X11" s="362">
        <f t="shared" si="3"/>
        <v>52959050</v>
      </c>
      <c r="Y11" s="364">
        <f t="shared" si="3"/>
        <v>-35325532</v>
      </c>
      <c r="Z11" s="365">
        <f>+IF(X11&lt;&gt;0,+(Y11/X11)*100,0)</f>
        <v>-66.70348505118578</v>
      </c>
      <c r="AA11" s="366">
        <f t="shared" si="3"/>
        <v>105918100</v>
      </c>
    </row>
    <row r="12" spans="1:27" ht="12.75">
      <c r="A12" s="291" t="s">
        <v>233</v>
      </c>
      <c r="B12" s="136"/>
      <c r="C12" s="60">
        <v>108762197</v>
      </c>
      <c r="D12" s="340"/>
      <c r="E12" s="60">
        <v>105918100</v>
      </c>
      <c r="F12" s="59">
        <v>105918100</v>
      </c>
      <c r="G12" s="59">
        <v>8437720</v>
      </c>
      <c r="H12" s="60">
        <v>2074164</v>
      </c>
      <c r="I12" s="60">
        <v>1621940</v>
      </c>
      <c r="J12" s="59">
        <v>12133824</v>
      </c>
      <c r="K12" s="59">
        <v>1985213</v>
      </c>
      <c r="L12" s="60">
        <v>1343583</v>
      </c>
      <c r="M12" s="60">
        <v>2170898</v>
      </c>
      <c r="N12" s="59">
        <v>5499694</v>
      </c>
      <c r="O12" s="59"/>
      <c r="P12" s="60"/>
      <c r="Q12" s="60"/>
      <c r="R12" s="59"/>
      <c r="S12" s="59"/>
      <c r="T12" s="60"/>
      <c r="U12" s="60"/>
      <c r="V12" s="59"/>
      <c r="W12" s="59">
        <v>17633518</v>
      </c>
      <c r="X12" s="60">
        <v>52959050</v>
      </c>
      <c r="Y12" s="59">
        <v>-35325532</v>
      </c>
      <c r="Z12" s="61">
        <v>-66.7</v>
      </c>
      <c r="AA12" s="62">
        <v>105918100</v>
      </c>
    </row>
    <row r="13" spans="1:27" ht="12.75">
      <c r="A13" s="361" t="s">
        <v>209</v>
      </c>
      <c r="B13" s="136"/>
      <c r="C13" s="275">
        <f>+C14</f>
        <v>30046283</v>
      </c>
      <c r="D13" s="341">
        <f aca="true" t="shared" si="4" ref="D13:AA13">+D14</f>
        <v>0</v>
      </c>
      <c r="E13" s="275">
        <f t="shared" si="4"/>
        <v>65302600</v>
      </c>
      <c r="F13" s="342">
        <f t="shared" si="4"/>
        <v>65302600</v>
      </c>
      <c r="G13" s="342">
        <f t="shared" si="4"/>
        <v>4295971</v>
      </c>
      <c r="H13" s="275">
        <f t="shared" si="4"/>
        <v>8345354</v>
      </c>
      <c r="I13" s="275">
        <f t="shared" si="4"/>
        <v>12688266</v>
      </c>
      <c r="J13" s="342">
        <f t="shared" si="4"/>
        <v>25329591</v>
      </c>
      <c r="K13" s="342">
        <f t="shared" si="4"/>
        <v>3052813</v>
      </c>
      <c r="L13" s="275">
        <f t="shared" si="4"/>
        <v>1851315</v>
      </c>
      <c r="M13" s="275">
        <f t="shared" si="4"/>
        <v>2197650</v>
      </c>
      <c r="N13" s="342">
        <f t="shared" si="4"/>
        <v>7101778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32431369</v>
      </c>
      <c r="X13" s="275">
        <f t="shared" si="4"/>
        <v>32651300</v>
      </c>
      <c r="Y13" s="342">
        <f t="shared" si="4"/>
        <v>-219931</v>
      </c>
      <c r="Z13" s="335">
        <f>+IF(X13&lt;&gt;0,+(Y13/X13)*100,0)</f>
        <v>-0.6735750184525577</v>
      </c>
      <c r="AA13" s="273">
        <f t="shared" si="4"/>
        <v>65302600</v>
      </c>
    </row>
    <row r="14" spans="1:27" ht="12.75">
      <c r="A14" s="291" t="s">
        <v>234</v>
      </c>
      <c r="B14" s="136"/>
      <c r="C14" s="60">
        <v>30046283</v>
      </c>
      <c r="D14" s="340"/>
      <c r="E14" s="60">
        <v>65302600</v>
      </c>
      <c r="F14" s="59">
        <v>65302600</v>
      </c>
      <c r="G14" s="59">
        <v>4295971</v>
      </c>
      <c r="H14" s="60">
        <v>8345354</v>
      </c>
      <c r="I14" s="60">
        <v>12688266</v>
      </c>
      <c r="J14" s="59">
        <v>25329591</v>
      </c>
      <c r="K14" s="59">
        <v>3052813</v>
      </c>
      <c r="L14" s="60">
        <v>1851315</v>
      </c>
      <c r="M14" s="60">
        <v>2197650</v>
      </c>
      <c r="N14" s="59">
        <v>7101778</v>
      </c>
      <c r="O14" s="59"/>
      <c r="P14" s="60"/>
      <c r="Q14" s="60"/>
      <c r="R14" s="59"/>
      <c r="S14" s="59"/>
      <c r="T14" s="60"/>
      <c r="U14" s="60"/>
      <c r="V14" s="59"/>
      <c r="W14" s="59">
        <v>32431369</v>
      </c>
      <c r="X14" s="60">
        <v>32651300</v>
      </c>
      <c r="Y14" s="59">
        <v>-219931</v>
      </c>
      <c r="Z14" s="61">
        <v>-0.67</v>
      </c>
      <c r="AA14" s="62">
        <v>65302600</v>
      </c>
    </row>
    <row r="15" spans="1:27" ht="12.75">
      <c r="A15" s="361" t="s">
        <v>210</v>
      </c>
      <c r="B15" s="136"/>
      <c r="C15" s="60">
        <f aca="true" t="shared" si="5" ref="C15:Y15">SUM(C16:C20)</f>
        <v>7038104</v>
      </c>
      <c r="D15" s="340">
        <f t="shared" si="5"/>
        <v>0</v>
      </c>
      <c r="E15" s="60">
        <f t="shared" si="5"/>
        <v>5868700</v>
      </c>
      <c r="F15" s="59">
        <f t="shared" si="5"/>
        <v>5868700</v>
      </c>
      <c r="G15" s="59">
        <f t="shared" si="5"/>
        <v>195780</v>
      </c>
      <c r="H15" s="60">
        <f t="shared" si="5"/>
        <v>106284</v>
      </c>
      <c r="I15" s="60">
        <f t="shared" si="5"/>
        <v>105000</v>
      </c>
      <c r="J15" s="59">
        <f t="shared" si="5"/>
        <v>407064</v>
      </c>
      <c r="K15" s="59">
        <f t="shared" si="5"/>
        <v>1077338</v>
      </c>
      <c r="L15" s="60">
        <f t="shared" si="5"/>
        <v>234991</v>
      </c>
      <c r="M15" s="60">
        <f t="shared" si="5"/>
        <v>3433</v>
      </c>
      <c r="N15" s="59">
        <f t="shared" si="5"/>
        <v>1315762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1722826</v>
      </c>
      <c r="X15" s="60">
        <f t="shared" si="5"/>
        <v>2934350</v>
      </c>
      <c r="Y15" s="59">
        <f t="shared" si="5"/>
        <v>-1211524</v>
      </c>
      <c r="Z15" s="61">
        <f>+IF(X15&lt;&gt;0,+(Y15/X15)*100,0)</f>
        <v>-41.28764462317038</v>
      </c>
      <c r="AA15" s="62">
        <f>SUM(AA16:AA20)</f>
        <v>5868700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>
        <v>3400</v>
      </c>
      <c r="H17" s="60">
        <v>5600</v>
      </c>
      <c r="I17" s="60">
        <v>5600</v>
      </c>
      <c r="J17" s="59">
        <v>14600</v>
      </c>
      <c r="K17" s="59">
        <v>2239</v>
      </c>
      <c r="L17" s="60"/>
      <c r="M17" s="60"/>
      <c r="N17" s="59">
        <v>2239</v>
      </c>
      <c r="O17" s="59"/>
      <c r="P17" s="60"/>
      <c r="Q17" s="60"/>
      <c r="R17" s="59"/>
      <c r="S17" s="59"/>
      <c r="T17" s="60"/>
      <c r="U17" s="60"/>
      <c r="V17" s="59"/>
      <c r="W17" s="59">
        <v>16839</v>
      </c>
      <c r="X17" s="60"/>
      <c r="Y17" s="59">
        <v>16839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598400</v>
      </c>
      <c r="F18" s="59">
        <v>598400</v>
      </c>
      <c r="G18" s="59">
        <v>49100</v>
      </c>
      <c r="H18" s="60">
        <v>68084</v>
      </c>
      <c r="I18" s="60">
        <v>66800</v>
      </c>
      <c r="J18" s="59">
        <v>183984</v>
      </c>
      <c r="K18" s="59">
        <v>1073850</v>
      </c>
      <c r="L18" s="60">
        <v>234991</v>
      </c>
      <c r="M18" s="60">
        <v>593</v>
      </c>
      <c r="N18" s="59">
        <v>1309434</v>
      </c>
      <c r="O18" s="59"/>
      <c r="P18" s="60"/>
      <c r="Q18" s="60"/>
      <c r="R18" s="59"/>
      <c r="S18" s="59"/>
      <c r="T18" s="60"/>
      <c r="U18" s="60"/>
      <c r="V18" s="59"/>
      <c r="W18" s="59">
        <v>1493418</v>
      </c>
      <c r="X18" s="60">
        <v>299200</v>
      </c>
      <c r="Y18" s="59">
        <v>1194218</v>
      </c>
      <c r="Z18" s="61">
        <v>399.14</v>
      </c>
      <c r="AA18" s="62">
        <v>598400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7038104</v>
      </c>
      <c r="D20" s="340"/>
      <c r="E20" s="60">
        <v>5270300</v>
      </c>
      <c r="F20" s="59">
        <v>5270300</v>
      </c>
      <c r="G20" s="59">
        <v>143280</v>
      </c>
      <c r="H20" s="60">
        <v>32600</v>
      </c>
      <c r="I20" s="60">
        <v>32600</v>
      </c>
      <c r="J20" s="59">
        <v>208480</v>
      </c>
      <c r="K20" s="59">
        <v>1249</v>
      </c>
      <c r="L20" s="60"/>
      <c r="M20" s="60">
        <v>2840</v>
      </c>
      <c r="N20" s="59">
        <v>4089</v>
      </c>
      <c r="O20" s="59"/>
      <c r="P20" s="60"/>
      <c r="Q20" s="60"/>
      <c r="R20" s="59"/>
      <c r="S20" s="59"/>
      <c r="T20" s="60"/>
      <c r="U20" s="60"/>
      <c r="V20" s="59"/>
      <c r="W20" s="59">
        <v>212569</v>
      </c>
      <c r="X20" s="60">
        <v>2635150</v>
      </c>
      <c r="Y20" s="59">
        <v>-2422581</v>
      </c>
      <c r="Z20" s="61">
        <v>-91.93</v>
      </c>
      <c r="AA20" s="62">
        <v>5270300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62042849</v>
      </c>
      <c r="D22" s="344">
        <f t="shared" si="6"/>
        <v>0</v>
      </c>
      <c r="E22" s="343">
        <f t="shared" si="6"/>
        <v>97195800</v>
      </c>
      <c r="F22" s="345">
        <f t="shared" si="6"/>
        <v>97195800</v>
      </c>
      <c r="G22" s="345">
        <f t="shared" si="6"/>
        <v>5814319</v>
      </c>
      <c r="H22" s="343">
        <f t="shared" si="6"/>
        <v>10786987</v>
      </c>
      <c r="I22" s="343">
        <f t="shared" si="6"/>
        <v>11599422</v>
      </c>
      <c r="J22" s="345">
        <f t="shared" si="6"/>
        <v>28200728</v>
      </c>
      <c r="K22" s="345">
        <f t="shared" si="6"/>
        <v>5355630</v>
      </c>
      <c r="L22" s="343">
        <f t="shared" si="6"/>
        <v>3656459</v>
      </c>
      <c r="M22" s="343">
        <f t="shared" si="6"/>
        <v>5203981</v>
      </c>
      <c r="N22" s="345">
        <f t="shared" si="6"/>
        <v>14216070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42416798</v>
      </c>
      <c r="X22" s="343">
        <f t="shared" si="6"/>
        <v>48597900</v>
      </c>
      <c r="Y22" s="345">
        <f t="shared" si="6"/>
        <v>-6181102</v>
      </c>
      <c r="Z22" s="336">
        <f>+IF(X22&lt;&gt;0,+(Y22/X22)*100,0)</f>
        <v>-12.71886645307719</v>
      </c>
      <c r="AA22" s="350">
        <f>SUM(AA23:AA32)</f>
        <v>97195800</v>
      </c>
    </row>
    <row r="23" spans="1:27" ht="12.75">
      <c r="A23" s="361" t="s">
        <v>238</v>
      </c>
      <c r="B23" s="142"/>
      <c r="C23" s="60">
        <v>51295146</v>
      </c>
      <c r="D23" s="340"/>
      <c r="E23" s="60">
        <v>61722600</v>
      </c>
      <c r="F23" s="59">
        <v>61722600</v>
      </c>
      <c r="G23" s="59">
        <v>4768004</v>
      </c>
      <c r="H23" s="60">
        <v>613392</v>
      </c>
      <c r="I23" s="60">
        <v>473421</v>
      </c>
      <c r="J23" s="59">
        <v>5854817</v>
      </c>
      <c r="K23" s="59">
        <v>363842</v>
      </c>
      <c r="L23" s="60">
        <v>8500</v>
      </c>
      <c r="M23" s="60">
        <v>275184</v>
      </c>
      <c r="N23" s="59">
        <v>647526</v>
      </c>
      <c r="O23" s="59"/>
      <c r="P23" s="60"/>
      <c r="Q23" s="60"/>
      <c r="R23" s="59"/>
      <c r="S23" s="59"/>
      <c r="T23" s="60"/>
      <c r="U23" s="60"/>
      <c r="V23" s="59"/>
      <c r="W23" s="59">
        <v>6502343</v>
      </c>
      <c r="X23" s="60">
        <v>30861300</v>
      </c>
      <c r="Y23" s="59">
        <v>-24358957</v>
      </c>
      <c r="Z23" s="61">
        <v>-78.93</v>
      </c>
      <c r="AA23" s="62">
        <v>61722600</v>
      </c>
    </row>
    <row r="24" spans="1:27" ht="12.75">
      <c r="A24" s="361" t="s">
        <v>239</v>
      </c>
      <c r="B24" s="142"/>
      <c r="C24" s="60">
        <v>1021516</v>
      </c>
      <c r="D24" s="340"/>
      <c r="E24" s="60">
        <v>2301000</v>
      </c>
      <c r="F24" s="59">
        <v>2301000</v>
      </c>
      <c r="G24" s="59">
        <v>117000</v>
      </c>
      <c r="H24" s="60">
        <v>6211536</v>
      </c>
      <c r="I24" s="60">
        <v>6380464</v>
      </c>
      <c r="J24" s="59">
        <v>12709000</v>
      </c>
      <c r="K24" s="59">
        <v>3592093</v>
      </c>
      <c r="L24" s="60">
        <v>2643706</v>
      </c>
      <c r="M24" s="60">
        <v>3940487</v>
      </c>
      <c r="N24" s="59">
        <v>10176286</v>
      </c>
      <c r="O24" s="59"/>
      <c r="P24" s="60"/>
      <c r="Q24" s="60"/>
      <c r="R24" s="59"/>
      <c r="S24" s="59"/>
      <c r="T24" s="60"/>
      <c r="U24" s="60"/>
      <c r="V24" s="59"/>
      <c r="W24" s="59">
        <v>22885286</v>
      </c>
      <c r="X24" s="60">
        <v>1150500</v>
      </c>
      <c r="Y24" s="59">
        <v>21734786</v>
      </c>
      <c r="Z24" s="61">
        <v>1889.16</v>
      </c>
      <c r="AA24" s="62">
        <v>2301000</v>
      </c>
    </row>
    <row r="25" spans="1:27" ht="12.75">
      <c r="A25" s="361" t="s">
        <v>240</v>
      </c>
      <c r="B25" s="142"/>
      <c r="C25" s="60">
        <v>2417524</v>
      </c>
      <c r="D25" s="340"/>
      <c r="E25" s="60">
        <v>20287700</v>
      </c>
      <c r="F25" s="59">
        <v>20287700</v>
      </c>
      <c r="G25" s="59">
        <v>232600</v>
      </c>
      <c r="H25" s="60">
        <v>114741</v>
      </c>
      <c r="I25" s="60">
        <v>118009</v>
      </c>
      <c r="J25" s="59">
        <v>465350</v>
      </c>
      <c r="K25" s="59">
        <v>11016</v>
      </c>
      <c r="L25" s="60"/>
      <c r="M25" s="60">
        <v>49685</v>
      </c>
      <c r="N25" s="59">
        <v>60701</v>
      </c>
      <c r="O25" s="59"/>
      <c r="P25" s="60"/>
      <c r="Q25" s="60"/>
      <c r="R25" s="59"/>
      <c r="S25" s="59"/>
      <c r="T25" s="60"/>
      <c r="U25" s="60"/>
      <c r="V25" s="59"/>
      <c r="W25" s="59">
        <v>526051</v>
      </c>
      <c r="X25" s="60">
        <v>10143850</v>
      </c>
      <c r="Y25" s="59">
        <v>-9617799</v>
      </c>
      <c r="Z25" s="61">
        <v>-94.81</v>
      </c>
      <c r="AA25" s="62">
        <v>20287700</v>
      </c>
    </row>
    <row r="26" spans="1:27" ht="12.75">
      <c r="A26" s="361" t="s">
        <v>241</v>
      </c>
      <c r="B26" s="302"/>
      <c r="C26" s="362">
        <v>949098</v>
      </c>
      <c r="D26" s="363"/>
      <c r="E26" s="362">
        <v>889700</v>
      </c>
      <c r="F26" s="364">
        <v>889700</v>
      </c>
      <c r="G26" s="364">
        <v>69100</v>
      </c>
      <c r="H26" s="362">
        <v>90693</v>
      </c>
      <c r="I26" s="362">
        <v>90115</v>
      </c>
      <c r="J26" s="364">
        <v>249908</v>
      </c>
      <c r="K26" s="364"/>
      <c r="L26" s="362">
        <v>4227</v>
      </c>
      <c r="M26" s="362">
        <v>1167</v>
      </c>
      <c r="N26" s="364">
        <v>5394</v>
      </c>
      <c r="O26" s="364"/>
      <c r="P26" s="362"/>
      <c r="Q26" s="362"/>
      <c r="R26" s="364"/>
      <c r="S26" s="364"/>
      <c r="T26" s="362"/>
      <c r="U26" s="362"/>
      <c r="V26" s="364"/>
      <c r="W26" s="364">
        <v>255302</v>
      </c>
      <c r="X26" s="362">
        <v>444850</v>
      </c>
      <c r="Y26" s="364">
        <v>-189548</v>
      </c>
      <c r="Z26" s="365">
        <v>-42.61</v>
      </c>
      <c r="AA26" s="366">
        <v>889700</v>
      </c>
    </row>
    <row r="27" spans="1:27" ht="12.75">
      <c r="A27" s="361" t="s">
        <v>242</v>
      </c>
      <c r="B27" s="147"/>
      <c r="C27" s="60">
        <v>3866815</v>
      </c>
      <c r="D27" s="340"/>
      <c r="E27" s="60">
        <v>7625600</v>
      </c>
      <c r="F27" s="59">
        <v>7625600</v>
      </c>
      <c r="G27" s="59">
        <v>402600</v>
      </c>
      <c r="H27" s="60">
        <v>3185490</v>
      </c>
      <c r="I27" s="60">
        <v>3697103</v>
      </c>
      <c r="J27" s="59">
        <v>7285193</v>
      </c>
      <c r="K27" s="59">
        <v>1074707</v>
      </c>
      <c r="L27" s="60">
        <v>638515</v>
      </c>
      <c r="M27" s="60">
        <v>645589</v>
      </c>
      <c r="N27" s="59">
        <v>2358811</v>
      </c>
      <c r="O27" s="59"/>
      <c r="P27" s="60"/>
      <c r="Q27" s="60"/>
      <c r="R27" s="59"/>
      <c r="S27" s="59"/>
      <c r="T27" s="60"/>
      <c r="U27" s="60"/>
      <c r="V27" s="59"/>
      <c r="W27" s="59">
        <v>9644004</v>
      </c>
      <c r="X27" s="60">
        <v>3812800</v>
      </c>
      <c r="Y27" s="59">
        <v>5831204</v>
      </c>
      <c r="Z27" s="61">
        <v>152.94</v>
      </c>
      <c r="AA27" s="62">
        <v>7625600</v>
      </c>
    </row>
    <row r="28" spans="1:27" ht="12.75">
      <c r="A28" s="361" t="s">
        <v>243</v>
      </c>
      <c r="B28" s="147"/>
      <c r="C28" s="275"/>
      <c r="D28" s="341"/>
      <c r="E28" s="275">
        <v>3200</v>
      </c>
      <c r="F28" s="342">
        <v>3200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1600</v>
      </c>
      <c r="Y28" s="342">
        <v>-1600</v>
      </c>
      <c r="Z28" s="335">
        <v>-100</v>
      </c>
      <c r="AA28" s="273">
        <v>3200</v>
      </c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>
        <v>155200</v>
      </c>
      <c r="F30" s="59">
        <v>155200</v>
      </c>
      <c r="G30" s="59">
        <v>9700</v>
      </c>
      <c r="H30" s="60">
        <v>123873</v>
      </c>
      <c r="I30" s="60">
        <v>75899</v>
      </c>
      <c r="J30" s="59">
        <v>209472</v>
      </c>
      <c r="K30" s="59">
        <v>9824</v>
      </c>
      <c r="L30" s="60">
        <v>1971</v>
      </c>
      <c r="M30" s="60">
        <v>18388</v>
      </c>
      <c r="N30" s="59">
        <v>30183</v>
      </c>
      <c r="O30" s="59"/>
      <c r="P30" s="60"/>
      <c r="Q30" s="60"/>
      <c r="R30" s="59"/>
      <c r="S30" s="59"/>
      <c r="T30" s="60"/>
      <c r="U30" s="60"/>
      <c r="V30" s="59"/>
      <c r="W30" s="59">
        <v>239655</v>
      </c>
      <c r="X30" s="60">
        <v>77600</v>
      </c>
      <c r="Y30" s="59">
        <v>162055</v>
      </c>
      <c r="Z30" s="61">
        <v>208.83</v>
      </c>
      <c r="AA30" s="62">
        <v>155200</v>
      </c>
    </row>
    <row r="31" spans="1:27" ht="12.75">
      <c r="A31" s="361" t="s">
        <v>246</v>
      </c>
      <c r="B31" s="300"/>
      <c r="C31" s="60">
        <v>102799</v>
      </c>
      <c r="D31" s="340"/>
      <c r="E31" s="60">
        <v>105400</v>
      </c>
      <c r="F31" s="59">
        <v>105400</v>
      </c>
      <c r="G31" s="59">
        <v>8500</v>
      </c>
      <c r="H31" s="60">
        <v>137738</v>
      </c>
      <c r="I31" s="60">
        <v>137510</v>
      </c>
      <c r="J31" s="59">
        <v>283748</v>
      </c>
      <c r="K31" s="59">
        <v>36026</v>
      </c>
      <c r="L31" s="60">
        <v>115594</v>
      </c>
      <c r="M31" s="60">
        <v>147826</v>
      </c>
      <c r="N31" s="59">
        <v>299446</v>
      </c>
      <c r="O31" s="59"/>
      <c r="P31" s="60"/>
      <c r="Q31" s="60"/>
      <c r="R31" s="59"/>
      <c r="S31" s="59"/>
      <c r="T31" s="60"/>
      <c r="U31" s="60"/>
      <c r="V31" s="59"/>
      <c r="W31" s="59">
        <v>583194</v>
      </c>
      <c r="X31" s="60">
        <v>52700</v>
      </c>
      <c r="Y31" s="59">
        <v>530494</v>
      </c>
      <c r="Z31" s="61">
        <v>1006.63</v>
      </c>
      <c r="AA31" s="62">
        <v>105400</v>
      </c>
    </row>
    <row r="32" spans="1:27" ht="12.75">
      <c r="A32" s="361" t="s">
        <v>93</v>
      </c>
      <c r="B32" s="136"/>
      <c r="C32" s="60">
        <v>2389951</v>
      </c>
      <c r="D32" s="340"/>
      <c r="E32" s="60">
        <v>4105400</v>
      </c>
      <c r="F32" s="59">
        <v>4105400</v>
      </c>
      <c r="G32" s="59">
        <v>206815</v>
      </c>
      <c r="H32" s="60">
        <v>309524</v>
      </c>
      <c r="I32" s="60">
        <v>626901</v>
      </c>
      <c r="J32" s="59">
        <v>1143240</v>
      </c>
      <c r="K32" s="59">
        <v>268122</v>
      </c>
      <c r="L32" s="60">
        <v>243946</v>
      </c>
      <c r="M32" s="60">
        <v>125655</v>
      </c>
      <c r="N32" s="59">
        <v>637723</v>
      </c>
      <c r="O32" s="59"/>
      <c r="P32" s="60"/>
      <c r="Q32" s="60"/>
      <c r="R32" s="59"/>
      <c r="S32" s="59"/>
      <c r="T32" s="60"/>
      <c r="U32" s="60"/>
      <c r="V32" s="59"/>
      <c r="W32" s="59">
        <v>1780963</v>
      </c>
      <c r="X32" s="60">
        <v>2052700</v>
      </c>
      <c r="Y32" s="59">
        <v>-271737</v>
      </c>
      <c r="Z32" s="61">
        <v>-13.24</v>
      </c>
      <c r="AA32" s="62">
        <v>4105400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53914731</v>
      </c>
      <c r="D40" s="344">
        <f t="shared" si="9"/>
        <v>0</v>
      </c>
      <c r="E40" s="343">
        <f t="shared" si="9"/>
        <v>39172900</v>
      </c>
      <c r="F40" s="345">
        <f t="shared" si="9"/>
        <v>39172900</v>
      </c>
      <c r="G40" s="345">
        <f t="shared" si="9"/>
        <v>4179763</v>
      </c>
      <c r="H40" s="343">
        <f t="shared" si="9"/>
        <v>10765746</v>
      </c>
      <c r="I40" s="343">
        <f t="shared" si="9"/>
        <v>8896222</v>
      </c>
      <c r="J40" s="345">
        <f t="shared" si="9"/>
        <v>23841731</v>
      </c>
      <c r="K40" s="345">
        <f t="shared" si="9"/>
        <v>7225391</v>
      </c>
      <c r="L40" s="343">
        <f t="shared" si="9"/>
        <v>2626751</v>
      </c>
      <c r="M40" s="343">
        <f t="shared" si="9"/>
        <v>2807207</v>
      </c>
      <c r="N40" s="345">
        <f t="shared" si="9"/>
        <v>12659349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36501080</v>
      </c>
      <c r="X40" s="343">
        <f t="shared" si="9"/>
        <v>19586450</v>
      </c>
      <c r="Y40" s="345">
        <f t="shared" si="9"/>
        <v>16914630</v>
      </c>
      <c r="Z40" s="336">
        <f>+IF(X40&lt;&gt;0,+(Y40/X40)*100,0)</f>
        <v>86.35883480671586</v>
      </c>
      <c r="AA40" s="350">
        <f>SUM(AA41:AA49)</f>
        <v>39172900</v>
      </c>
    </row>
    <row r="41" spans="1:27" ht="12.75">
      <c r="A41" s="361" t="s">
        <v>249</v>
      </c>
      <c r="B41" s="142"/>
      <c r="C41" s="362">
        <v>39474434</v>
      </c>
      <c r="D41" s="363"/>
      <c r="E41" s="362">
        <v>35783900</v>
      </c>
      <c r="F41" s="364">
        <v>35783900</v>
      </c>
      <c r="G41" s="364">
        <v>2222252</v>
      </c>
      <c r="H41" s="362">
        <v>10064555</v>
      </c>
      <c r="I41" s="362">
        <v>8165378</v>
      </c>
      <c r="J41" s="364">
        <v>20452185</v>
      </c>
      <c r="K41" s="364">
        <v>7050484</v>
      </c>
      <c r="L41" s="362">
        <v>2452581</v>
      </c>
      <c r="M41" s="362">
        <v>2604372</v>
      </c>
      <c r="N41" s="364">
        <v>12107437</v>
      </c>
      <c r="O41" s="364"/>
      <c r="P41" s="362"/>
      <c r="Q41" s="362"/>
      <c r="R41" s="364"/>
      <c r="S41" s="364"/>
      <c r="T41" s="362"/>
      <c r="U41" s="362"/>
      <c r="V41" s="364"/>
      <c r="W41" s="364">
        <v>32559622</v>
      </c>
      <c r="X41" s="362">
        <v>17891950</v>
      </c>
      <c r="Y41" s="364">
        <v>14667672</v>
      </c>
      <c r="Z41" s="365">
        <v>81.98</v>
      </c>
      <c r="AA41" s="366">
        <v>35783900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2041892</v>
      </c>
      <c r="D43" s="369"/>
      <c r="E43" s="305">
        <v>1487900</v>
      </c>
      <c r="F43" s="370">
        <v>1487900</v>
      </c>
      <c r="G43" s="370">
        <v>612900</v>
      </c>
      <c r="H43" s="305">
        <v>240955</v>
      </c>
      <c r="I43" s="305">
        <v>335120</v>
      </c>
      <c r="J43" s="370">
        <v>1188975</v>
      </c>
      <c r="K43" s="370">
        <v>66523</v>
      </c>
      <c r="L43" s="305">
        <v>31632</v>
      </c>
      <c r="M43" s="305">
        <v>39562</v>
      </c>
      <c r="N43" s="370">
        <v>137717</v>
      </c>
      <c r="O43" s="370"/>
      <c r="P43" s="305"/>
      <c r="Q43" s="305"/>
      <c r="R43" s="370"/>
      <c r="S43" s="370"/>
      <c r="T43" s="305"/>
      <c r="U43" s="305"/>
      <c r="V43" s="370"/>
      <c r="W43" s="370">
        <v>1326692</v>
      </c>
      <c r="X43" s="305">
        <v>743950</v>
      </c>
      <c r="Y43" s="370">
        <v>582742</v>
      </c>
      <c r="Z43" s="371">
        <v>78.33</v>
      </c>
      <c r="AA43" s="303">
        <v>1487900</v>
      </c>
    </row>
    <row r="44" spans="1:27" ht="12.75">
      <c r="A44" s="361" t="s">
        <v>252</v>
      </c>
      <c r="B44" s="136"/>
      <c r="C44" s="60">
        <v>923323</v>
      </c>
      <c r="D44" s="368"/>
      <c r="E44" s="54">
        <v>605700</v>
      </c>
      <c r="F44" s="53">
        <v>605700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302850</v>
      </c>
      <c r="Y44" s="53">
        <v>-302850</v>
      </c>
      <c r="Z44" s="94">
        <v>-100</v>
      </c>
      <c r="AA44" s="95">
        <v>605700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11475082</v>
      </c>
      <c r="D47" s="368"/>
      <c r="E47" s="54">
        <v>1295400</v>
      </c>
      <c r="F47" s="53">
        <v>1295400</v>
      </c>
      <c r="G47" s="53">
        <v>1344611</v>
      </c>
      <c r="H47" s="54">
        <v>460236</v>
      </c>
      <c r="I47" s="54">
        <v>395724</v>
      </c>
      <c r="J47" s="53">
        <v>2200571</v>
      </c>
      <c r="K47" s="53">
        <v>108384</v>
      </c>
      <c r="L47" s="54">
        <v>142538</v>
      </c>
      <c r="M47" s="54">
        <v>163273</v>
      </c>
      <c r="N47" s="53">
        <v>414195</v>
      </c>
      <c r="O47" s="53"/>
      <c r="P47" s="54"/>
      <c r="Q47" s="54"/>
      <c r="R47" s="53"/>
      <c r="S47" s="53"/>
      <c r="T47" s="54"/>
      <c r="U47" s="54"/>
      <c r="V47" s="53"/>
      <c r="W47" s="53">
        <v>2614766</v>
      </c>
      <c r="X47" s="54">
        <v>647700</v>
      </c>
      <c r="Y47" s="53">
        <v>1967066</v>
      </c>
      <c r="Z47" s="94">
        <v>303.7</v>
      </c>
      <c r="AA47" s="95">
        <v>1295400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417132841</v>
      </c>
      <c r="D60" s="346">
        <f t="shared" si="14"/>
        <v>0</v>
      </c>
      <c r="E60" s="219">
        <f t="shared" si="14"/>
        <v>608208300</v>
      </c>
      <c r="F60" s="264">
        <f t="shared" si="14"/>
        <v>608208300</v>
      </c>
      <c r="G60" s="264">
        <f t="shared" si="14"/>
        <v>42490218</v>
      </c>
      <c r="H60" s="219">
        <f t="shared" si="14"/>
        <v>64979766</v>
      </c>
      <c r="I60" s="219">
        <f t="shared" si="14"/>
        <v>66981015</v>
      </c>
      <c r="J60" s="264">
        <f t="shared" si="14"/>
        <v>174450999</v>
      </c>
      <c r="K60" s="264">
        <f t="shared" si="14"/>
        <v>31788815</v>
      </c>
      <c r="L60" s="219">
        <f t="shared" si="14"/>
        <v>32966215</v>
      </c>
      <c r="M60" s="219">
        <f t="shared" si="14"/>
        <v>30846571</v>
      </c>
      <c r="N60" s="264">
        <f t="shared" si="14"/>
        <v>95601601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270052600</v>
      </c>
      <c r="X60" s="219">
        <f t="shared" si="14"/>
        <v>304104150</v>
      </c>
      <c r="Y60" s="264">
        <f t="shared" si="14"/>
        <v>-34051550</v>
      </c>
      <c r="Z60" s="337">
        <f>+IF(X60&lt;&gt;0,+(Y60/X60)*100,0)</f>
        <v>-11.197331572094626</v>
      </c>
      <c r="AA60" s="232">
        <f>+AA57+AA54+AA51+AA40+AA37+AA34+AA22+AA5</f>
        <v>608208300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587221633</v>
      </c>
      <c r="D5" s="153">
        <f>SUM(D6:D8)</f>
        <v>0</v>
      </c>
      <c r="E5" s="154">
        <f t="shared" si="0"/>
        <v>548734900</v>
      </c>
      <c r="F5" s="100">
        <f t="shared" si="0"/>
        <v>548734900</v>
      </c>
      <c r="G5" s="100">
        <f t="shared" si="0"/>
        <v>82216424</v>
      </c>
      <c r="H5" s="100">
        <f t="shared" si="0"/>
        <v>40430172</v>
      </c>
      <c r="I5" s="100">
        <f t="shared" si="0"/>
        <v>41843005</v>
      </c>
      <c r="J5" s="100">
        <f t="shared" si="0"/>
        <v>164489601</v>
      </c>
      <c r="K5" s="100">
        <f t="shared" si="0"/>
        <v>46647050</v>
      </c>
      <c r="L5" s="100">
        <f t="shared" si="0"/>
        <v>39945561</v>
      </c>
      <c r="M5" s="100">
        <f t="shared" si="0"/>
        <v>36890599</v>
      </c>
      <c r="N5" s="100">
        <f t="shared" si="0"/>
        <v>123483210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287972811</v>
      </c>
      <c r="X5" s="100">
        <f t="shared" si="0"/>
        <v>281838900</v>
      </c>
      <c r="Y5" s="100">
        <f t="shared" si="0"/>
        <v>6133911</v>
      </c>
      <c r="Z5" s="137">
        <f>+IF(X5&lt;&gt;0,+(Y5/X5)*100,0)</f>
        <v>2.1763890648168154</v>
      </c>
      <c r="AA5" s="153">
        <f>SUM(AA6:AA8)</f>
        <v>548734900</v>
      </c>
    </row>
    <row r="6" spans="1:27" ht="12.75">
      <c r="A6" s="138" t="s">
        <v>75</v>
      </c>
      <c r="B6" s="136"/>
      <c r="C6" s="155">
        <v>10345800</v>
      </c>
      <c r="D6" s="155"/>
      <c r="E6" s="156">
        <v>191000</v>
      </c>
      <c r="F6" s="60">
        <v>191000</v>
      </c>
      <c r="G6" s="60">
        <v>14500</v>
      </c>
      <c r="H6" s="60">
        <v>14500</v>
      </c>
      <c r="I6" s="60">
        <v>14600</v>
      </c>
      <c r="J6" s="60">
        <v>43600</v>
      </c>
      <c r="K6" s="60">
        <v>14450</v>
      </c>
      <c r="L6" s="60">
        <v>14350</v>
      </c>
      <c r="M6" s="60">
        <v>14350</v>
      </c>
      <c r="N6" s="60">
        <v>43150</v>
      </c>
      <c r="O6" s="60"/>
      <c r="P6" s="60"/>
      <c r="Q6" s="60"/>
      <c r="R6" s="60"/>
      <c r="S6" s="60"/>
      <c r="T6" s="60"/>
      <c r="U6" s="60"/>
      <c r="V6" s="60"/>
      <c r="W6" s="60">
        <v>86750</v>
      </c>
      <c r="X6" s="60">
        <v>91000</v>
      </c>
      <c r="Y6" s="60">
        <v>-4250</v>
      </c>
      <c r="Z6" s="140">
        <v>-4.67</v>
      </c>
      <c r="AA6" s="155">
        <v>191000</v>
      </c>
    </row>
    <row r="7" spans="1:27" ht="12.75">
      <c r="A7" s="138" t="s">
        <v>76</v>
      </c>
      <c r="B7" s="136"/>
      <c r="C7" s="157">
        <v>558972501</v>
      </c>
      <c r="D7" s="157"/>
      <c r="E7" s="158">
        <v>541841300</v>
      </c>
      <c r="F7" s="159">
        <v>541841300</v>
      </c>
      <c r="G7" s="159">
        <v>81855889</v>
      </c>
      <c r="H7" s="159">
        <v>39374468</v>
      </c>
      <c r="I7" s="159">
        <v>41606402</v>
      </c>
      <c r="J7" s="159">
        <v>162836759</v>
      </c>
      <c r="K7" s="159">
        <v>45713106</v>
      </c>
      <c r="L7" s="159">
        <v>39381725</v>
      </c>
      <c r="M7" s="159">
        <v>36545003</v>
      </c>
      <c r="N7" s="159">
        <v>121639834</v>
      </c>
      <c r="O7" s="159"/>
      <c r="P7" s="159"/>
      <c r="Q7" s="159"/>
      <c r="R7" s="159"/>
      <c r="S7" s="159"/>
      <c r="T7" s="159"/>
      <c r="U7" s="159"/>
      <c r="V7" s="159"/>
      <c r="W7" s="159">
        <v>284476593</v>
      </c>
      <c r="X7" s="159">
        <v>281747900</v>
      </c>
      <c r="Y7" s="159">
        <v>2728693</v>
      </c>
      <c r="Z7" s="141">
        <v>0.97</v>
      </c>
      <c r="AA7" s="157">
        <v>541841300</v>
      </c>
    </row>
    <row r="8" spans="1:27" ht="12.75">
      <c r="A8" s="138" t="s">
        <v>77</v>
      </c>
      <c r="B8" s="136"/>
      <c r="C8" s="155">
        <v>17903332</v>
      </c>
      <c r="D8" s="155"/>
      <c r="E8" s="156">
        <v>6702600</v>
      </c>
      <c r="F8" s="60">
        <v>6702600</v>
      </c>
      <c r="G8" s="60">
        <v>346035</v>
      </c>
      <c r="H8" s="60">
        <v>1041204</v>
      </c>
      <c r="I8" s="60">
        <v>222003</v>
      </c>
      <c r="J8" s="60">
        <v>1609242</v>
      </c>
      <c r="K8" s="60">
        <v>919494</v>
      </c>
      <c r="L8" s="60">
        <v>549486</v>
      </c>
      <c r="M8" s="60">
        <v>331246</v>
      </c>
      <c r="N8" s="60">
        <v>1800226</v>
      </c>
      <c r="O8" s="60"/>
      <c r="P8" s="60"/>
      <c r="Q8" s="60"/>
      <c r="R8" s="60"/>
      <c r="S8" s="60"/>
      <c r="T8" s="60"/>
      <c r="U8" s="60"/>
      <c r="V8" s="60"/>
      <c r="W8" s="60">
        <v>3409468</v>
      </c>
      <c r="X8" s="60"/>
      <c r="Y8" s="60">
        <v>3409468</v>
      </c>
      <c r="Z8" s="140">
        <v>0</v>
      </c>
      <c r="AA8" s="155">
        <v>6702600</v>
      </c>
    </row>
    <row r="9" spans="1:27" ht="12.75">
      <c r="A9" s="135" t="s">
        <v>78</v>
      </c>
      <c r="B9" s="136"/>
      <c r="C9" s="153">
        <f aca="true" t="shared" si="1" ref="C9:Y9">SUM(C10:C14)</f>
        <v>50407191</v>
      </c>
      <c r="D9" s="153">
        <f>SUM(D10:D14)</f>
        <v>0</v>
      </c>
      <c r="E9" s="154">
        <f t="shared" si="1"/>
        <v>45671300</v>
      </c>
      <c r="F9" s="100">
        <f t="shared" si="1"/>
        <v>45671300</v>
      </c>
      <c r="G9" s="100">
        <f t="shared" si="1"/>
        <v>1098864</v>
      </c>
      <c r="H9" s="100">
        <f t="shared" si="1"/>
        <v>599704</v>
      </c>
      <c r="I9" s="100">
        <f t="shared" si="1"/>
        <v>666457</v>
      </c>
      <c r="J9" s="100">
        <f t="shared" si="1"/>
        <v>2365025</v>
      </c>
      <c r="K9" s="100">
        <f t="shared" si="1"/>
        <v>894579</v>
      </c>
      <c r="L9" s="100">
        <f t="shared" si="1"/>
        <v>9219787</v>
      </c>
      <c r="M9" s="100">
        <f t="shared" si="1"/>
        <v>1345455</v>
      </c>
      <c r="N9" s="100">
        <f t="shared" si="1"/>
        <v>11459821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13824846</v>
      </c>
      <c r="X9" s="100">
        <f t="shared" si="1"/>
        <v>36281700</v>
      </c>
      <c r="Y9" s="100">
        <f t="shared" si="1"/>
        <v>-22456854</v>
      </c>
      <c r="Z9" s="137">
        <f>+IF(X9&lt;&gt;0,+(Y9/X9)*100,0)</f>
        <v>-61.89581524570238</v>
      </c>
      <c r="AA9" s="153">
        <f>SUM(AA10:AA14)</f>
        <v>45671300</v>
      </c>
    </row>
    <row r="10" spans="1:27" ht="12.75">
      <c r="A10" s="138" t="s">
        <v>79</v>
      </c>
      <c r="B10" s="136"/>
      <c r="C10" s="155">
        <v>19914655</v>
      </c>
      <c r="D10" s="155"/>
      <c r="E10" s="156">
        <v>20302200</v>
      </c>
      <c r="F10" s="60">
        <v>20302200</v>
      </c>
      <c r="G10" s="60">
        <v>245733</v>
      </c>
      <c r="H10" s="60">
        <v>252100</v>
      </c>
      <c r="I10" s="60">
        <v>207303</v>
      </c>
      <c r="J10" s="60">
        <v>705136</v>
      </c>
      <c r="K10" s="60">
        <v>431680</v>
      </c>
      <c r="L10" s="60">
        <v>8585615</v>
      </c>
      <c r="M10" s="60">
        <v>962942</v>
      </c>
      <c r="N10" s="60">
        <v>9980237</v>
      </c>
      <c r="O10" s="60"/>
      <c r="P10" s="60"/>
      <c r="Q10" s="60"/>
      <c r="R10" s="60"/>
      <c r="S10" s="60"/>
      <c r="T10" s="60"/>
      <c r="U10" s="60"/>
      <c r="V10" s="60"/>
      <c r="W10" s="60">
        <v>10685373</v>
      </c>
      <c r="X10" s="60">
        <v>18279900</v>
      </c>
      <c r="Y10" s="60">
        <v>-7594527</v>
      </c>
      <c r="Z10" s="140">
        <v>-41.55</v>
      </c>
      <c r="AA10" s="155">
        <v>20302200</v>
      </c>
    </row>
    <row r="11" spans="1:27" ht="12.75">
      <c r="A11" s="138" t="s">
        <v>80</v>
      </c>
      <c r="B11" s="136"/>
      <c r="C11" s="155">
        <v>18093905</v>
      </c>
      <c r="D11" s="155"/>
      <c r="E11" s="156">
        <v>20464100</v>
      </c>
      <c r="F11" s="60">
        <v>20464100</v>
      </c>
      <c r="G11" s="60">
        <v>671260</v>
      </c>
      <c r="H11" s="60">
        <v>179749</v>
      </c>
      <c r="I11" s="60">
        <v>223651</v>
      </c>
      <c r="J11" s="60">
        <v>1074660</v>
      </c>
      <c r="K11" s="60">
        <v>281735</v>
      </c>
      <c r="L11" s="60">
        <v>408484</v>
      </c>
      <c r="M11" s="60">
        <v>218967</v>
      </c>
      <c r="N11" s="60">
        <v>909186</v>
      </c>
      <c r="O11" s="60"/>
      <c r="P11" s="60"/>
      <c r="Q11" s="60"/>
      <c r="R11" s="60"/>
      <c r="S11" s="60"/>
      <c r="T11" s="60"/>
      <c r="U11" s="60"/>
      <c r="V11" s="60"/>
      <c r="W11" s="60">
        <v>1983846</v>
      </c>
      <c r="X11" s="60">
        <v>14554900</v>
      </c>
      <c r="Y11" s="60">
        <v>-12571054</v>
      </c>
      <c r="Z11" s="140">
        <v>-86.37</v>
      </c>
      <c r="AA11" s="155">
        <v>20464100</v>
      </c>
    </row>
    <row r="12" spans="1:27" ht="12.75">
      <c r="A12" s="138" t="s">
        <v>81</v>
      </c>
      <c r="B12" s="136"/>
      <c r="C12" s="155">
        <v>8379306</v>
      </c>
      <c r="D12" s="155"/>
      <c r="E12" s="156">
        <v>1101500</v>
      </c>
      <c r="F12" s="60">
        <v>1101500</v>
      </c>
      <c r="G12" s="60">
        <v>52641</v>
      </c>
      <c r="H12" s="60">
        <v>38625</v>
      </c>
      <c r="I12" s="60">
        <v>106671</v>
      </c>
      <c r="J12" s="60">
        <v>197937</v>
      </c>
      <c r="K12" s="60">
        <v>66777</v>
      </c>
      <c r="L12" s="60">
        <v>40424</v>
      </c>
      <c r="M12" s="60">
        <v>34316</v>
      </c>
      <c r="N12" s="60">
        <v>141517</v>
      </c>
      <c r="O12" s="60"/>
      <c r="P12" s="60"/>
      <c r="Q12" s="60"/>
      <c r="R12" s="60"/>
      <c r="S12" s="60"/>
      <c r="T12" s="60"/>
      <c r="U12" s="60"/>
      <c r="V12" s="60"/>
      <c r="W12" s="60">
        <v>339454</v>
      </c>
      <c r="X12" s="60">
        <v>444300</v>
      </c>
      <c r="Y12" s="60">
        <v>-104846</v>
      </c>
      <c r="Z12" s="140">
        <v>-23.6</v>
      </c>
      <c r="AA12" s="155">
        <v>1101500</v>
      </c>
    </row>
    <row r="13" spans="1:27" ht="12.75">
      <c r="A13" s="138" t="s">
        <v>82</v>
      </c>
      <c r="B13" s="136"/>
      <c r="C13" s="155">
        <v>4019325</v>
      </c>
      <c r="D13" s="155"/>
      <c r="E13" s="156">
        <v>3803500</v>
      </c>
      <c r="F13" s="60">
        <v>3803500</v>
      </c>
      <c r="G13" s="60">
        <v>129230</v>
      </c>
      <c r="H13" s="60">
        <v>129230</v>
      </c>
      <c r="I13" s="60">
        <v>128832</v>
      </c>
      <c r="J13" s="60">
        <v>387292</v>
      </c>
      <c r="K13" s="60">
        <v>114387</v>
      </c>
      <c r="L13" s="60">
        <v>185264</v>
      </c>
      <c r="M13" s="60">
        <v>129230</v>
      </c>
      <c r="N13" s="60">
        <v>428881</v>
      </c>
      <c r="O13" s="60"/>
      <c r="P13" s="60"/>
      <c r="Q13" s="60"/>
      <c r="R13" s="60"/>
      <c r="S13" s="60"/>
      <c r="T13" s="60"/>
      <c r="U13" s="60"/>
      <c r="V13" s="60"/>
      <c r="W13" s="60">
        <v>816173</v>
      </c>
      <c r="X13" s="60">
        <v>3002600</v>
      </c>
      <c r="Y13" s="60">
        <v>-2186427</v>
      </c>
      <c r="Z13" s="140">
        <v>-72.82</v>
      </c>
      <c r="AA13" s="155">
        <v>3803500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71511395</v>
      </c>
      <c r="D15" s="153">
        <f>SUM(D16:D18)</f>
        <v>0</v>
      </c>
      <c r="E15" s="154">
        <f t="shared" si="2"/>
        <v>51535500</v>
      </c>
      <c r="F15" s="100">
        <f t="shared" si="2"/>
        <v>51535500</v>
      </c>
      <c r="G15" s="100">
        <f t="shared" si="2"/>
        <v>2949911</v>
      </c>
      <c r="H15" s="100">
        <f t="shared" si="2"/>
        <v>1707390</v>
      </c>
      <c r="I15" s="100">
        <f t="shared" si="2"/>
        <v>994166</v>
      </c>
      <c r="J15" s="100">
        <f t="shared" si="2"/>
        <v>5651467</v>
      </c>
      <c r="K15" s="100">
        <f t="shared" si="2"/>
        <v>1375155</v>
      </c>
      <c r="L15" s="100">
        <f t="shared" si="2"/>
        <v>5158341</v>
      </c>
      <c r="M15" s="100">
        <f t="shared" si="2"/>
        <v>736453</v>
      </c>
      <c r="N15" s="100">
        <f t="shared" si="2"/>
        <v>7269949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12921416</v>
      </c>
      <c r="X15" s="100">
        <f t="shared" si="2"/>
        <v>25043200</v>
      </c>
      <c r="Y15" s="100">
        <f t="shared" si="2"/>
        <v>-12121784</v>
      </c>
      <c r="Z15" s="137">
        <f>+IF(X15&lt;&gt;0,+(Y15/X15)*100,0)</f>
        <v>-48.4034947610529</v>
      </c>
      <c r="AA15" s="153">
        <f>SUM(AA16:AA18)</f>
        <v>51535500</v>
      </c>
    </row>
    <row r="16" spans="1:27" ht="12.75">
      <c r="A16" s="138" t="s">
        <v>85</v>
      </c>
      <c r="B16" s="136"/>
      <c r="C16" s="155">
        <v>28291353</v>
      </c>
      <c r="D16" s="155"/>
      <c r="E16" s="156">
        <v>18676300</v>
      </c>
      <c r="F16" s="60">
        <v>18676300</v>
      </c>
      <c r="G16" s="60">
        <v>2095306</v>
      </c>
      <c r="H16" s="60">
        <v>252144</v>
      </c>
      <c r="I16" s="60">
        <v>216514</v>
      </c>
      <c r="J16" s="60">
        <v>2563964</v>
      </c>
      <c r="K16" s="60">
        <v>247575</v>
      </c>
      <c r="L16" s="60">
        <v>4208506</v>
      </c>
      <c r="M16" s="60">
        <v>201622</v>
      </c>
      <c r="N16" s="60">
        <v>4657703</v>
      </c>
      <c r="O16" s="60"/>
      <c r="P16" s="60"/>
      <c r="Q16" s="60"/>
      <c r="R16" s="60"/>
      <c r="S16" s="60"/>
      <c r="T16" s="60"/>
      <c r="U16" s="60"/>
      <c r="V16" s="60"/>
      <c r="W16" s="60">
        <v>7221667</v>
      </c>
      <c r="X16" s="60">
        <v>9395900</v>
      </c>
      <c r="Y16" s="60">
        <v>-2174233</v>
      </c>
      <c r="Z16" s="140">
        <v>-23.14</v>
      </c>
      <c r="AA16" s="155">
        <v>18676300</v>
      </c>
    </row>
    <row r="17" spans="1:27" ht="12.75">
      <c r="A17" s="138" t="s">
        <v>86</v>
      </c>
      <c r="B17" s="136"/>
      <c r="C17" s="155">
        <v>42837746</v>
      </c>
      <c r="D17" s="155"/>
      <c r="E17" s="156">
        <v>31850200</v>
      </c>
      <c r="F17" s="60">
        <v>31850200</v>
      </c>
      <c r="G17" s="60">
        <v>854605</v>
      </c>
      <c r="H17" s="60">
        <v>1455246</v>
      </c>
      <c r="I17" s="60">
        <v>777652</v>
      </c>
      <c r="J17" s="60">
        <v>3087503</v>
      </c>
      <c r="K17" s="60">
        <v>1127580</v>
      </c>
      <c r="L17" s="60">
        <v>949835</v>
      </c>
      <c r="M17" s="60">
        <v>534831</v>
      </c>
      <c r="N17" s="60">
        <v>2612246</v>
      </c>
      <c r="O17" s="60"/>
      <c r="P17" s="60"/>
      <c r="Q17" s="60"/>
      <c r="R17" s="60"/>
      <c r="S17" s="60"/>
      <c r="T17" s="60"/>
      <c r="U17" s="60"/>
      <c r="V17" s="60"/>
      <c r="W17" s="60">
        <v>5699749</v>
      </c>
      <c r="X17" s="60">
        <v>15647300</v>
      </c>
      <c r="Y17" s="60">
        <v>-9947551</v>
      </c>
      <c r="Z17" s="140">
        <v>-63.57</v>
      </c>
      <c r="AA17" s="155">
        <v>31850200</v>
      </c>
    </row>
    <row r="18" spans="1:27" ht="12.75">
      <c r="A18" s="138" t="s">
        <v>87</v>
      </c>
      <c r="B18" s="136"/>
      <c r="C18" s="155">
        <v>382296</v>
      </c>
      <c r="D18" s="155"/>
      <c r="E18" s="156">
        <v>1009000</v>
      </c>
      <c r="F18" s="60">
        <v>1009000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1009000</v>
      </c>
    </row>
    <row r="19" spans="1:27" ht="12.75">
      <c r="A19" s="135" t="s">
        <v>88</v>
      </c>
      <c r="B19" s="142"/>
      <c r="C19" s="153">
        <f aca="true" t="shared" si="3" ref="C19:Y19">SUM(C20:C23)</f>
        <v>2304123641</v>
      </c>
      <c r="D19" s="153">
        <f>SUM(D20:D23)</f>
        <v>0</v>
      </c>
      <c r="E19" s="154">
        <f t="shared" si="3"/>
        <v>2537419900</v>
      </c>
      <c r="F19" s="100">
        <f t="shared" si="3"/>
        <v>2537419900</v>
      </c>
      <c r="G19" s="100">
        <f t="shared" si="3"/>
        <v>374859048</v>
      </c>
      <c r="H19" s="100">
        <f t="shared" si="3"/>
        <v>161170545</v>
      </c>
      <c r="I19" s="100">
        <f t="shared" si="3"/>
        <v>195642311</v>
      </c>
      <c r="J19" s="100">
        <f t="shared" si="3"/>
        <v>731671904</v>
      </c>
      <c r="K19" s="100">
        <f t="shared" si="3"/>
        <v>130560779</v>
      </c>
      <c r="L19" s="100">
        <f t="shared" si="3"/>
        <v>162924576</v>
      </c>
      <c r="M19" s="100">
        <f t="shared" si="3"/>
        <v>270302880</v>
      </c>
      <c r="N19" s="100">
        <f t="shared" si="3"/>
        <v>563788235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1295460139</v>
      </c>
      <c r="X19" s="100">
        <f t="shared" si="3"/>
        <v>1344088100</v>
      </c>
      <c r="Y19" s="100">
        <f t="shared" si="3"/>
        <v>-48627961</v>
      </c>
      <c r="Z19" s="137">
        <f>+IF(X19&lt;&gt;0,+(Y19/X19)*100,0)</f>
        <v>-3.617914703656702</v>
      </c>
      <c r="AA19" s="153">
        <f>SUM(AA20:AA23)</f>
        <v>2537419900</v>
      </c>
    </row>
    <row r="20" spans="1:27" ht="12.75">
      <c r="A20" s="138" t="s">
        <v>89</v>
      </c>
      <c r="B20" s="136"/>
      <c r="C20" s="155">
        <v>1311214888</v>
      </c>
      <c r="D20" s="155"/>
      <c r="E20" s="156">
        <v>1597332100</v>
      </c>
      <c r="F20" s="60">
        <v>1597332100</v>
      </c>
      <c r="G20" s="60">
        <v>193391983</v>
      </c>
      <c r="H20" s="60">
        <v>106674338</v>
      </c>
      <c r="I20" s="60">
        <v>141890286</v>
      </c>
      <c r="J20" s="60">
        <v>441956607</v>
      </c>
      <c r="K20" s="60">
        <v>87995594</v>
      </c>
      <c r="L20" s="60">
        <v>107518291</v>
      </c>
      <c r="M20" s="60">
        <v>111001852</v>
      </c>
      <c r="N20" s="60">
        <v>306515737</v>
      </c>
      <c r="O20" s="60"/>
      <c r="P20" s="60"/>
      <c r="Q20" s="60"/>
      <c r="R20" s="60"/>
      <c r="S20" s="60"/>
      <c r="T20" s="60"/>
      <c r="U20" s="60"/>
      <c r="V20" s="60"/>
      <c r="W20" s="60">
        <v>748472344</v>
      </c>
      <c r="X20" s="60">
        <v>800445300</v>
      </c>
      <c r="Y20" s="60">
        <v>-51972956</v>
      </c>
      <c r="Z20" s="140">
        <v>-6.49</v>
      </c>
      <c r="AA20" s="155">
        <v>1597332100</v>
      </c>
    </row>
    <row r="21" spans="1:27" ht="12.75">
      <c r="A21" s="138" t="s">
        <v>90</v>
      </c>
      <c r="B21" s="136"/>
      <c r="C21" s="155">
        <v>568944555</v>
      </c>
      <c r="D21" s="155"/>
      <c r="E21" s="156">
        <v>518720300</v>
      </c>
      <c r="F21" s="60">
        <v>518720300</v>
      </c>
      <c r="G21" s="60">
        <v>78341211</v>
      </c>
      <c r="H21" s="60">
        <v>41802172</v>
      </c>
      <c r="I21" s="60">
        <v>36427546</v>
      </c>
      <c r="J21" s="60">
        <v>156570929</v>
      </c>
      <c r="K21" s="60">
        <v>25254457</v>
      </c>
      <c r="L21" s="60">
        <v>38176519</v>
      </c>
      <c r="M21" s="60">
        <v>72817285</v>
      </c>
      <c r="N21" s="60">
        <v>136248261</v>
      </c>
      <c r="O21" s="60"/>
      <c r="P21" s="60"/>
      <c r="Q21" s="60"/>
      <c r="R21" s="60"/>
      <c r="S21" s="60"/>
      <c r="T21" s="60"/>
      <c r="U21" s="60"/>
      <c r="V21" s="60"/>
      <c r="W21" s="60">
        <v>292819190</v>
      </c>
      <c r="X21" s="60">
        <v>281422000</v>
      </c>
      <c r="Y21" s="60">
        <v>11397190</v>
      </c>
      <c r="Z21" s="140">
        <v>4.05</v>
      </c>
      <c r="AA21" s="155">
        <v>518720300</v>
      </c>
    </row>
    <row r="22" spans="1:27" ht="12.75">
      <c r="A22" s="138" t="s">
        <v>91</v>
      </c>
      <c r="B22" s="136"/>
      <c r="C22" s="157">
        <v>255695935</v>
      </c>
      <c r="D22" s="157"/>
      <c r="E22" s="158">
        <v>275715100</v>
      </c>
      <c r="F22" s="159">
        <v>275715100</v>
      </c>
      <c r="G22" s="159">
        <v>67049656</v>
      </c>
      <c r="H22" s="159">
        <v>3818204</v>
      </c>
      <c r="I22" s="159">
        <v>8459351</v>
      </c>
      <c r="J22" s="159">
        <v>79327211</v>
      </c>
      <c r="K22" s="159">
        <v>8436882</v>
      </c>
      <c r="L22" s="159">
        <v>8366208</v>
      </c>
      <c r="M22" s="159">
        <v>54717916</v>
      </c>
      <c r="N22" s="159">
        <v>71521006</v>
      </c>
      <c r="O22" s="159"/>
      <c r="P22" s="159"/>
      <c r="Q22" s="159"/>
      <c r="R22" s="159"/>
      <c r="S22" s="159"/>
      <c r="T22" s="159"/>
      <c r="U22" s="159"/>
      <c r="V22" s="159"/>
      <c r="W22" s="159">
        <v>150848217</v>
      </c>
      <c r="X22" s="159">
        <v>172810900</v>
      </c>
      <c r="Y22" s="159">
        <v>-21962683</v>
      </c>
      <c r="Z22" s="141">
        <v>-12.71</v>
      </c>
      <c r="AA22" s="157">
        <v>275715100</v>
      </c>
    </row>
    <row r="23" spans="1:27" ht="12.75">
      <c r="A23" s="138" t="s">
        <v>92</v>
      </c>
      <c r="B23" s="136"/>
      <c r="C23" s="155">
        <v>168268263</v>
      </c>
      <c r="D23" s="155"/>
      <c r="E23" s="156">
        <v>145652400</v>
      </c>
      <c r="F23" s="60">
        <v>145652400</v>
      </c>
      <c r="G23" s="60">
        <v>36076198</v>
      </c>
      <c r="H23" s="60">
        <v>8875831</v>
      </c>
      <c r="I23" s="60">
        <v>8865128</v>
      </c>
      <c r="J23" s="60">
        <v>53817157</v>
      </c>
      <c r="K23" s="60">
        <v>8873846</v>
      </c>
      <c r="L23" s="60">
        <v>8863558</v>
      </c>
      <c r="M23" s="60">
        <v>31765827</v>
      </c>
      <c r="N23" s="60">
        <v>49503231</v>
      </c>
      <c r="O23" s="60"/>
      <c r="P23" s="60"/>
      <c r="Q23" s="60"/>
      <c r="R23" s="60"/>
      <c r="S23" s="60"/>
      <c r="T23" s="60"/>
      <c r="U23" s="60"/>
      <c r="V23" s="60"/>
      <c r="W23" s="60">
        <v>103320388</v>
      </c>
      <c r="X23" s="60">
        <v>89409900</v>
      </c>
      <c r="Y23" s="60">
        <v>13910488</v>
      </c>
      <c r="Z23" s="140">
        <v>15.56</v>
      </c>
      <c r="AA23" s="155">
        <v>145652400</v>
      </c>
    </row>
    <row r="24" spans="1:27" ht="12.75">
      <c r="A24" s="135" t="s">
        <v>93</v>
      </c>
      <c r="B24" s="142" t="s">
        <v>94</v>
      </c>
      <c r="C24" s="153">
        <v>501975</v>
      </c>
      <c r="D24" s="153"/>
      <c r="E24" s="154">
        <v>735700</v>
      </c>
      <c r="F24" s="100">
        <v>735700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460400</v>
      </c>
      <c r="Y24" s="100">
        <v>-460400</v>
      </c>
      <c r="Z24" s="137">
        <v>-100</v>
      </c>
      <c r="AA24" s="153">
        <v>735700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3013765835</v>
      </c>
      <c r="D25" s="168">
        <f>+D5+D9+D15+D19+D24</f>
        <v>0</v>
      </c>
      <c r="E25" s="169">
        <f t="shared" si="4"/>
        <v>3184097300</v>
      </c>
      <c r="F25" s="73">
        <f t="shared" si="4"/>
        <v>3184097300</v>
      </c>
      <c r="G25" s="73">
        <f t="shared" si="4"/>
        <v>461124247</v>
      </c>
      <c r="H25" s="73">
        <f t="shared" si="4"/>
        <v>203907811</v>
      </c>
      <c r="I25" s="73">
        <f t="shared" si="4"/>
        <v>239145939</v>
      </c>
      <c r="J25" s="73">
        <f t="shared" si="4"/>
        <v>904177997</v>
      </c>
      <c r="K25" s="73">
        <f t="shared" si="4"/>
        <v>179477563</v>
      </c>
      <c r="L25" s="73">
        <f t="shared" si="4"/>
        <v>217248265</v>
      </c>
      <c r="M25" s="73">
        <f t="shared" si="4"/>
        <v>309275387</v>
      </c>
      <c r="N25" s="73">
        <f t="shared" si="4"/>
        <v>706001215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1610179212</v>
      </c>
      <c r="X25" s="73">
        <f t="shared" si="4"/>
        <v>1687712300</v>
      </c>
      <c r="Y25" s="73">
        <f t="shared" si="4"/>
        <v>-77533088</v>
      </c>
      <c r="Z25" s="170">
        <f>+IF(X25&lt;&gt;0,+(Y25/X25)*100,0)</f>
        <v>-4.593975406827337</v>
      </c>
      <c r="AA25" s="168">
        <f>+AA5+AA9+AA15+AA19+AA24</f>
        <v>3184097300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415937906</v>
      </c>
      <c r="D28" s="153">
        <f>SUM(D29:D31)</f>
        <v>0</v>
      </c>
      <c r="E28" s="154">
        <f t="shared" si="5"/>
        <v>61001100</v>
      </c>
      <c r="F28" s="100">
        <f t="shared" si="5"/>
        <v>61001100</v>
      </c>
      <c r="G28" s="100">
        <f t="shared" si="5"/>
        <v>-26651395</v>
      </c>
      <c r="H28" s="100">
        <f t="shared" si="5"/>
        <v>24115899</v>
      </c>
      <c r="I28" s="100">
        <f t="shared" si="5"/>
        <v>4316615</v>
      </c>
      <c r="J28" s="100">
        <f t="shared" si="5"/>
        <v>1781119</v>
      </c>
      <c r="K28" s="100">
        <f t="shared" si="5"/>
        <v>13990145</v>
      </c>
      <c r="L28" s="100">
        <f t="shared" si="5"/>
        <v>4920464</v>
      </c>
      <c r="M28" s="100">
        <f t="shared" si="5"/>
        <v>11601182</v>
      </c>
      <c r="N28" s="100">
        <f t="shared" si="5"/>
        <v>30511791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32292910</v>
      </c>
      <c r="X28" s="100">
        <f t="shared" si="5"/>
        <v>-8085900</v>
      </c>
      <c r="Y28" s="100">
        <f t="shared" si="5"/>
        <v>40378810</v>
      </c>
      <c r="Z28" s="137">
        <f>+IF(X28&lt;&gt;0,+(Y28/X28)*100,0)</f>
        <v>-499.37310627141073</v>
      </c>
      <c r="AA28" s="153">
        <f>SUM(AA29:AA31)</f>
        <v>61001100</v>
      </c>
    </row>
    <row r="29" spans="1:27" ht="12.75">
      <c r="A29" s="138" t="s">
        <v>75</v>
      </c>
      <c r="B29" s="136"/>
      <c r="C29" s="155">
        <v>117927360</v>
      </c>
      <c r="D29" s="155"/>
      <c r="E29" s="156">
        <v>21886800</v>
      </c>
      <c r="F29" s="60">
        <v>21886800</v>
      </c>
      <c r="G29" s="60">
        <v>-9916147</v>
      </c>
      <c r="H29" s="60">
        <v>7526145</v>
      </c>
      <c r="I29" s="60">
        <v>-918404</v>
      </c>
      <c r="J29" s="60">
        <v>-3308406</v>
      </c>
      <c r="K29" s="60">
        <v>652341</v>
      </c>
      <c r="L29" s="60">
        <v>-38938</v>
      </c>
      <c r="M29" s="60">
        <v>1562191</v>
      </c>
      <c r="N29" s="60">
        <v>2175594</v>
      </c>
      <c r="O29" s="60"/>
      <c r="P29" s="60"/>
      <c r="Q29" s="60"/>
      <c r="R29" s="60"/>
      <c r="S29" s="60"/>
      <c r="T29" s="60"/>
      <c r="U29" s="60"/>
      <c r="V29" s="60"/>
      <c r="W29" s="60">
        <v>-1132812</v>
      </c>
      <c r="X29" s="60">
        <v>-1458100</v>
      </c>
      <c r="Y29" s="60">
        <v>325288</v>
      </c>
      <c r="Z29" s="140">
        <v>-22.31</v>
      </c>
      <c r="AA29" s="155">
        <v>21886800</v>
      </c>
    </row>
    <row r="30" spans="1:27" ht="12.75">
      <c r="A30" s="138" t="s">
        <v>76</v>
      </c>
      <c r="B30" s="136"/>
      <c r="C30" s="157">
        <v>97845788</v>
      </c>
      <c r="D30" s="157"/>
      <c r="E30" s="158">
        <v>19535100</v>
      </c>
      <c r="F30" s="159">
        <v>19535100</v>
      </c>
      <c r="G30" s="159">
        <v>-14346919</v>
      </c>
      <c r="H30" s="159">
        <v>8999386</v>
      </c>
      <c r="I30" s="159">
        <v>-530985</v>
      </c>
      <c r="J30" s="159">
        <v>-5878518</v>
      </c>
      <c r="K30" s="159">
        <v>476271</v>
      </c>
      <c r="L30" s="159">
        <v>-144645</v>
      </c>
      <c r="M30" s="159">
        <v>-825050</v>
      </c>
      <c r="N30" s="159">
        <v>-493424</v>
      </c>
      <c r="O30" s="159"/>
      <c r="P30" s="159"/>
      <c r="Q30" s="159"/>
      <c r="R30" s="159"/>
      <c r="S30" s="159"/>
      <c r="T30" s="159"/>
      <c r="U30" s="159"/>
      <c r="V30" s="159"/>
      <c r="W30" s="159">
        <v>-6371942</v>
      </c>
      <c r="X30" s="159">
        <v>-5618800</v>
      </c>
      <c r="Y30" s="159">
        <v>-753142</v>
      </c>
      <c r="Z30" s="141">
        <v>13.4</v>
      </c>
      <c r="AA30" s="157">
        <v>19535100</v>
      </c>
    </row>
    <row r="31" spans="1:27" ht="12.75">
      <c r="A31" s="138" t="s">
        <v>77</v>
      </c>
      <c r="B31" s="136"/>
      <c r="C31" s="155">
        <v>200164758</v>
      </c>
      <c r="D31" s="155"/>
      <c r="E31" s="156">
        <v>19579200</v>
      </c>
      <c r="F31" s="60">
        <v>19579200</v>
      </c>
      <c r="G31" s="60">
        <v>-2388329</v>
      </c>
      <c r="H31" s="60">
        <v>7590368</v>
      </c>
      <c r="I31" s="60">
        <v>5766004</v>
      </c>
      <c r="J31" s="60">
        <v>10968043</v>
      </c>
      <c r="K31" s="60">
        <v>12861533</v>
      </c>
      <c r="L31" s="60">
        <v>5104047</v>
      </c>
      <c r="M31" s="60">
        <v>10864041</v>
      </c>
      <c r="N31" s="60">
        <v>28829621</v>
      </c>
      <c r="O31" s="60"/>
      <c r="P31" s="60"/>
      <c r="Q31" s="60"/>
      <c r="R31" s="60"/>
      <c r="S31" s="60"/>
      <c r="T31" s="60"/>
      <c r="U31" s="60"/>
      <c r="V31" s="60"/>
      <c r="W31" s="60">
        <v>39797664</v>
      </c>
      <c r="X31" s="60">
        <v>-1009000</v>
      </c>
      <c r="Y31" s="60">
        <v>40806664</v>
      </c>
      <c r="Z31" s="140">
        <v>-4044.27</v>
      </c>
      <c r="AA31" s="155">
        <v>19579200</v>
      </c>
    </row>
    <row r="32" spans="1:27" ht="12.75">
      <c r="A32" s="135" t="s">
        <v>78</v>
      </c>
      <c r="B32" s="136"/>
      <c r="C32" s="153">
        <f aca="true" t="shared" si="6" ref="C32:Y32">SUM(C33:C37)</f>
        <v>260187823</v>
      </c>
      <c r="D32" s="153">
        <f>SUM(D33:D37)</f>
        <v>0</v>
      </c>
      <c r="E32" s="154">
        <f t="shared" si="6"/>
        <v>342448600</v>
      </c>
      <c r="F32" s="100">
        <f t="shared" si="6"/>
        <v>342448600</v>
      </c>
      <c r="G32" s="100">
        <f t="shared" si="6"/>
        <v>32765870</v>
      </c>
      <c r="H32" s="100">
        <f t="shared" si="6"/>
        <v>30248557</v>
      </c>
      <c r="I32" s="100">
        <f t="shared" si="6"/>
        <v>37522250</v>
      </c>
      <c r="J32" s="100">
        <f t="shared" si="6"/>
        <v>100536677</v>
      </c>
      <c r="K32" s="100">
        <f t="shared" si="6"/>
        <v>33708985</v>
      </c>
      <c r="L32" s="100">
        <f t="shared" si="6"/>
        <v>37708615</v>
      </c>
      <c r="M32" s="100">
        <f t="shared" si="6"/>
        <v>36351113</v>
      </c>
      <c r="N32" s="100">
        <f t="shared" si="6"/>
        <v>107768713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208305390</v>
      </c>
      <c r="X32" s="100">
        <f t="shared" si="6"/>
        <v>173333700</v>
      </c>
      <c r="Y32" s="100">
        <f t="shared" si="6"/>
        <v>34971690</v>
      </c>
      <c r="Z32" s="137">
        <f>+IF(X32&lt;&gt;0,+(Y32/X32)*100,0)</f>
        <v>20.17593232014317</v>
      </c>
      <c r="AA32" s="153">
        <f>SUM(AA33:AA37)</f>
        <v>342448600</v>
      </c>
    </row>
    <row r="33" spans="1:27" ht="12.75">
      <c r="A33" s="138" t="s">
        <v>79</v>
      </c>
      <c r="B33" s="136"/>
      <c r="C33" s="155">
        <v>84495390</v>
      </c>
      <c r="D33" s="155"/>
      <c r="E33" s="156">
        <v>92392100</v>
      </c>
      <c r="F33" s="60">
        <v>92392100</v>
      </c>
      <c r="G33" s="60">
        <v>6903903</v>
      </c>
      <c r="H33" s="60">
        <v>5832857</v>
      </c>
      <c r="I33" s="60">
        <v>6628221</v>
      </c>
      <c r="J33" s="60">
        <v>19364981</v>
      </c>
      <c r="K33" s="60">
        <v>6464745</v>
      </c>
      <c r="L33" s="60">
        <v>7676621</v>
      </c>
      <c r="M33" s="60">
        <v>6473479</v>
      </c>
      <c r="N33" s="60">
        <v>20614845</v>
      </c>
      <c r="O33" s="60"/>
      <c r="P33" s="60"/>
      <c r="Q33" s="60"/>
      <c r="R33" s="60"/>
      <c r="S33" s="60"/>
      <c r="T33" s="60"/>
      <c r="U33" s="60"/>
      <c r="V33" s="60"/>
      <c r="W33" s="60">
        <v>39979826</v>
      </c>
      <c r="X33" s="60">
        <v>45019200</v>
      </c>
      <c r="Y33" s="60">
        <v>-5039374</v>
      </c>
      <c r="Z33" s="140">
        <v>-11.19</v>
      </c>
      <c r="AA33" s="155">
        <v>92392100</v>
      </c>
    </row>
    <row r="34" spans="1:27" ht="12.75">
      <c r="A34" s="138" t="s">
        <v>80</v>
      </c>
      <c r="B34" s="136"/>
      <c r="C34" s="155">
        <v>116606235</v>
      </c>
      <c r="D34" s="155"/>
      <c r="E34" s="156">
        <v>161009100</v>
      </c>
      <c r="F34" s="60">
        <v>161009100</v>
      </c>
      <c r="G34" s="60">
        <v>13994497</v>
      </c>
      <c r="H34" s="60">
        <v>9492743</v>
      </c>
      <c r="I34" s="60">
        <v>13536464</v>
      </c>
      <c r="J34" s="60">
        <v>37023704</v>
      </c>
      <c r="K34" s="60">
        <v>12586934</v>
      </c>
      <c r="L34" s="60">
        <v>12040207</v>
      </c>
      <c r="M34" s="60">
        <v>12084160</v>
      </c>
      <c r="N34" s="60">
        <v>36711301</v>
      </c>
      <c r="O34" s="60"/>
      <c r="P34" s="60"/>
      <c r="Q34" s="60"/>
      <c r="R34" s="60"/>
      <c r="S34" s="60"/>
      <c r="T34" s="60"/>
      <c r="U34" s="60"/>
      <c r="V34" s="60"/>
      <c r="W34" s="60">
        <v>73735005</v>
      </c>
      <c r="X34" s="60">
        <v>85011400</v>
      </c>
      <c r="Y34" s="60">
        <v>-11276395</v>
      </c>
      <c r="Z34" s="140">
        <v>-13.26</v>
      </c>
      <c r="AA34" s="155">
        <v>161009100</v>
      </c>
    </row>
    <row r="35" spans="1:27" ht="12.75">
      <c r="A35" s="138" t="s">
        <v>81</v>
      </c>
      <c r="B35" s="136"/>
      <c r="C35" s="155">
        <v>46400159</v>
      </c>
      <c r="D35" s="155"/>
      <c r="E35" s="156">
        <v>71237500</v>
      </c>
      <c r="F35" s="60">
        <v>71237500</v>
      </c>
      <c r="G35" s="60">
        <v>9573606</v>
      </c>
      <c r="H35" s="60">
        <v>12830058</v>
      </c>
      <c r="I35" s="60">
        <v>14770197</v>
      </c>
      <c r="J35" s="60">
        <v>37173861</v>
      </c>
      <c r="K35" s="60">
        <v>12428264</v>
      </c>
      <c r="L35" s="60">
        <v>15560077</v>
      </c>
      <c r="M35" s="60">
        <v>15552719</v>
      </c>
      <c r="N35" s="60">
        <v>43541060</v>
      </c>
      <c r="O35" s="60"/>
      <c r="P35" s="60"/>
      <c r="Q35" s="60"/>
      <c r="R35" s="60"/>
      <c r="S35" s="60"/>
      <c r="T35" s="60"/>
      <c r="U35" s="60"/>
      <c r="V35" s="60"/>
      <c r="W35" s="60">
        <v>80714921</v>
      </c>
      <c r="X35" s="60">
        <v>34395300</v>
      </c>
      <c r="Y35" s="60">
        <v>46319621</v>
      </c>
      <c r="Z35" s="140">
        <v>134.67</v>
      </c>
      <c r="AA35" s="155">
        <v>71237500</v>
      </c>
    </row>
    <row r="36" spans="1:27" ht="12.75">
      <c r="A36" s="138" t="s">
        <v>82</v>
      </c>
      <c r="B36" s="136"/>
      <c r="C36" s="155">
        <v>12686039</v>
      </c>
      <c r="D36" s="155"/>
      <c r="E36" s="156">
        <v>17809900</v>
      </c>
      <c r="F36" s="60">
        <v>17809900</v>
      </c>
      <c r="G36" s="60">
        <v>1645401</v>
      </c>
      <c r="H36" s="60">
        <v>1286237</v>
      </c>
      <c r="I36" s="60">
        <v>1617603</v>
      </c>
      <c r="J36" s="60">
        <v>4549241</v>
      </c>
      <c r="K36" s="60">
        <v>1504128</v>
      </c>
      <c r="L36" s="60">
        <v>1611042</v>
      </c>
      <c r="M36" s="60">
        <v>1476649</v>
      </c>
      <c r="N36" s="60">
        <v>4591819</v>
      </c>
      <c r="O36" s="60"/>
      <c r="P36" s="60"/>
      <c r="Q36" s="60"/>
      <c r="R36" s="60"/>
      <c r="S36" s="60"/>
      <c r="T36" s="60"/>
      <c r="U36" s="60"/>
      <c r="V36" s="60"/>
      <c r="W36" s="60">
        <v>9141060</v>
      </c>
      <c r="X36" s="60">
        <v>8907800</v>
      </c>
      <c r="Y36" s="60">
        <v>233260</v>
      </c>
      <c r="Z36" s="140">
        <v>2.62</v>
      </c>
      <c r="AA36" s="155">
        <v>17809900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648463</v>
      </c>
      <c r="H37" s="159">
        <v>806662</v>
      </c>
      <c r="I37" s="159">
        <v>969765</v>
      </c>
      <c r="J37" s="159">
        <v>2424890</v>
      </c>
      <c r="K37" s="159">
        <v>724914</v>
      </c>
      <c r="L37" s="159">
        <v>820668</v>
      </c>
      <c r="M37" s="159">
        <v>764106</v>
      </c>
      <c r="N37" s="159">
        <v>2309688</v>
      </c>
      <c r="O37" s="159"/>
      <c r="P37" s="159"/>
      <c r="Q37" s="159"/>
      <c r="R37" s="159"/>
      <c r="S37" s="159"/>
      <c r="T37" s="159"/>
      <c r="U37" s="159"/>
      <c r="V37" s="159"/>
      <c r="W37" s="159">
        <v>4734578</v>
      </c>
      <c r="X37" s="159"/>
      <c r="Y37" s="159">
        <v>4734578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297824378</v>
      </c>
      <c r="D38" s="153">
        <f>SUM(D39:D41)</f>
        <v>0</v>
      </c>
      <c r="E38" s="154">
        <f t="shared" si="7"/>
        <v>384136900</v>
      </c>
      <c r="F38" s="100">
        <f t="shared" si="7"/>
        <v>384136900</v>
      </c>
      <c r="G38" s="100">
        <f t="shared" si="7"/>
        <v>30867655</v>
      </c>
      <c r="H38" s="100">
        <f t="shared" si="7"/>
        <v>25141782</v>
      </c>
      <c r="I38" s="100">
        <f t="shared" si="7"/>
        <v>29667858</v>
      </c>
      <c r="J38" s="100">
        <f t="shared" si="7"/>
        <v>85677295</v>
      </c>
      <c r="K38" s="100">
        <f t="shared" si="7"/>
        <v>25669173</v>
      </c>
      <c r="L38" s="100">
        <f t="shared" si="7"/>
        <v>28780519</v>
      </c>
      <c r="M38" s="100">
        <f t="shared" si="7"/>
        <v>26555995</v>
      </c>
      <c r="N38" s="100">
        <f t="shared" si="7"/>
        <v>81005687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166682982</v>
      </c>
      <c r="X38" s="100">
        <f t="shared" si="7"/>
        <v>177470600</v>
      </c>
      <c r="Y38" s="100">
        <f t="shared" si="7"/>
        <v>-10787618</v>
      </c>
      <c r="Z38" s="137">
        <f>+IF(X38&lt;&gt;0,+(Y38/X38)*100,0)</f>
        <v>-6.0785380789832235</v>
      </c>
      <c r="AA38" s="153">
        <f>SUM(AA39:AA41)</f>
        <v>384136900</v>
      </c>
    </row>
    <row r="39" spans="1:27" ht="12.75">
      <c r="A39" s="138" t="s">
        <v>85</v>
      </c>
      <c r="B39" s="136"/>
      <c r="C39" s="155">
        <v>78445315</v>
      </c>
      <c r="D39" s="155"/>
      <c r="E39" s="156">
        <v>93083900</v>
      </c>
      <c r="F39" s="60">
        <v>93083900</v>
      </c>
      <c r="G39" s="60">
        <v>4657911</v>
      </c>
      <c r="H39" s="60">
        <v>3888781</v>
      </c>
      <c r="I39" s="60">
        <v>5430968</v>
      </c>
      <c r="J39" s="60">
        <v>13977660</v>
      </c>
      <c r="K39" s="60">
        <v>4554740</v>
      </c>
      <c r="L39" s="60">
        <v>4583429</v>
      </c>
      <c r="M39" s="60">
        <v>5022671</v>
      </c>
      <c r="N39" s="60">
        <v>14160840</v>
      </c>
      <c r="O39" s="60"/>
      <c r="P39" s="60"/>
      <c r="Q39" s="60"/>
      <c r="R39" s="60"/>
      <c r="S39" s="60"/>
      <c r="T39" s="60"/>
      <c r="U39" s="60"/>
      <c r="V39" s="60"/>
      <c r="W39" s="60">
        <v>28138500</v>
      </c>
      <c r="X39" s="60">
        <v>46293400</v>
      </c>
      <c r="Y39" s="60">
        <v>-18154900</v>
      </c>
      <c r="Z39" s="140">
        <v>-39.22</v>
      </c>
      <c r="AA39" s="155">
        <v>93083900</v>
      </c>
    </row>
    <row r="40" spans="1:27" ht="12.75">
      <c r="A40" s="138" t="s">
        <v>86</v>
      </c>
      <c r="B40" s="136"/>
      <c r="C40" s="155">
        <v>213359277</v>
      </c>
      <c r="D40" s="155"/>
      <c r="E40" s="156">
        <v>280002900</v>
      </c>
      <c r="F40" s="60">
        <v>280002900</v>
      </c>
      <c r="G40" s="60">
        <v>26209744</v>
      </c>
      <c r="H40" s="60">
        <v>21253001</v>
      </c>
      <c r="I40" s="60">
        <v>24236890</v>
      </c>
      <c r="J40" s="60">
        <v>71699635</v>
      </c>
      <c r="K40" s="60">
        <v>21114433</v>
      </c>
      <c r="L40" s="60">
        <v>24197090</v>
      </c>
      <c r="M40" s="60">
        <v>21533324</v>
      </c>
      <c r="N40" s="60">
        <v>66844847</v>
      </c>
      <c r="O40" s="60"/>
      <c r="P40" s="60"/>
      <c r="Q40" s="60"/>
      <c r="R40" s="60"/>
      <c r="S40" s="60"/>
      <c r="T40" s="60"/>
      <c r="U40" s="60"/>
      <c r="V40" s="60"/>
      <c r="W40" s="60">
        <v>138544482</v>
      </c>
      <c r="X40" s="60">
        <v>125439800</v>
      </c>
      <c r="Y40" s="60">
        <v>13104682</v>
      </c>
      <c r="Z40" s="140">
        <v>10.45</v>
      </c>
      <c r="AA40" s="155">
        <v>280002900</v>
      </c>
    </row>
    <row r="41" spans="1:27" ht="12.75">
      <c r="A41" s="138" t="s">
        <v>87</v>
      </c>
      <c r="B41" s="136"/>
      <c r="C41" s="155">
        <v>6019786</v>
      </c>
      <c r="D41" s="155"/>
      <c r="E41" s="156">
        <v>11050100</v>
      </c>
      <c r="F41" s="60">
        <v>11050100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5737400</v>
      </c>
      <c r="Y41" s="60">
        <v>-5737400</v>
      </c>
      <c r="Z41" s="140">
        <v>-100</v>
      </c>
      <c r="AA41" s="155">
        <v>11050100</v>
      </c>
    </row>
    <row r="42" spans="1:27" ht="12.75">
      <c r="A42" s="135" t="s">
        <v>88</v>
      </c>
      <c r="B42" s="142"/>
      <c r="C42" s="153">
        <f aca="true" t="shared" si="8" ref="C42:Y42">SUM(C43:C46)</f>
        <v>1745872937</v>
      </c>
      <c r="D42" s="153">
        <f>SUM(D43:D46)</f>
        <v>0</v>
      </c>
      <c r="E42" s="154">
        <f t="shared" si="8"/>
        <v>2224169900</v>
      </c>
      <c r="F42" s="100">
        <f t="shared" si="8"/>
        <v>2224169900</v>
      </c>
      <c r="G42" s="100">
        <f t="shared" si="8"/>
        <v>199369735</v>
      </c>
      <c r="H42" s="100">
        <f t="shared" si="8"/>
        <v>203859037</v>
      </c>
      <c r="I42" s="100">
        <f t="shared" si="8"/>
        <v>206590040</v>
      </c>
      <c r="J42" s="100">
        <f t="shared" si="8"/>
        <v>609818812</v>
      </c>
      <c r="K42" s="100">
        <f t="shared" si="8"/>
        <v>113377166</v>
      </c>
      <c r="L42" s="100">
        <f t="shared" si="8"/>
        <v>185098464</v>
      </c>
      <c r="M42" s="100">
        <f t="shared" si="8"/>
        <v>148905069</v>
      </c>
      <c r="N42" s="100">
        <f t="shared" si="8"/>
        <v>447380699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1057199511</v>
      </c>
      <c r="X42" s="100">
        <f t="shared" si="8"/>
        <v>1090824900</v>
      </c>
      <c r="Y42" s="100">
        <f t="shared" si="8"/>
        <v>-33625389</v>
      </c>
      <c r="Z42" s="137">
        <f>+IF(X42&lt;&gt;0,+(Y42/X42)*100,0)</f>
        <v>-3.082565221971006</v>
      </c>
      <c r="AA42" s="153">
        <f>SUM(AA43:AA46)</f>
        <v>2224169900</v>
      </c>
    </row>
    <row r="43" spans="1:27" ht="12.75">
      <c r="A43" s="138" t="s">
        <v>89</v>
      </c>
      <c r="B43" s="136"/>
      <c r="C43" s="155">
        <v>998697260</v>
      </c>
      <c r="D43" s="155"/>
      <c r="E43" s="156">
        <v>1292648000</v>
      </c>
      <c r="F43" s="60">
        <v>1292648000</v>
      </c>
      <c r="G43" s="60">
        <v>123215931</v>
      </c>
      <c r="H43" s="60">
        <v>130919378</v>
      </c>
      <c r="I43" s="60">
        <v>128749029</v>
      </c>
      <c r="J43" s="60">
        <v>382884338</v>
      </c>
      <c r="K43" s="60">
        <v>48175456</v>
      </c>
      <c r="L43" s="60">
        <v>96237651</v>
      </c>
      <c r="M43" s="60">
        <v>90772765</v>
      </c>
      <c r="N43" s="60">
        <v>235185872</v>
      </c>
      <c r="O43" s="60"/>
      <c r="P43" s="60"/>
      <c r="Q43" s="60"/>
      <c r="R43" s="60"/>
      <c r="S43" s="60"/>
      <c r="T43" s="60"/>
      <c r="U43" s="60"/>
      <c r="V43" s="60"/>
      <c r="W43" s="60">
        <v>618070210</v>
      </c>
      <c r="X43" s="60">
        <v>632825400</v>
      </c>
      <c r="Y43" s="60">
        <v>-14755190</v>
      </c>
      <c r="Z43" s="140">
        <v>-2.33</v>
      </c>
      <c r="AA43" s="155">
        <v>1292648000</v>
      </c>
    </row>
    <row r="44" spans="1:27" ht="12.75">
      <c r="A44" s="138" t="s">
        <v>90</v>
      </c>
      <c r="B44" s="136"/>
      <c r="C44" s="155">
        <v>455050725</v>
      </c>
      <c r="D44" s="155"/>
      <c r="E44" s="156">
        <v>477949000</v>
      </c>
      <c r="F44" s="60">
        <v>477949000</v>
      </c>
      <c r="G44" s="60">
        <v>39806051</v>
      </c>
      <c r="H44" s="60">
        <v>37474699</v>
      </c>
      <c r="I44" s="60">
        <v>51605085</v>
      </c>
      <c r="J44" s="60">
        <v>128885835</v>
      </c>
      <c r="K44" s="60">
        <v>35175986</v>
      </c>
      <c r="L44" s="60">
        <v>44145605</v>
      </c>
      <c r="M44" s="60">
        <v>32378442</v>
      </c>
      <c r="N44" s="60">
        <v>111700033</v>
      </c>
      <c r="O44" s="60"/>
      <c r="P44" s="60"/>
      <c r="Q44" s="60"/>
      <c r="R44" s="60"/>
      <c r="S44" s="60"/>
      <c r="T44" s="60"/>
      <c r="U44" s="60"/>
      <c r="V44" s="60"/>
      <c r="W44" s="60">
        <v>240585868</v>
      </c>
      <c r="X44" s="60">
        <v>245211700</v>
      </c>
      <c r="Y44" s="60">
        <v>-4625832</v>
      </c>
      <c r="Z44" s="140">
        <v>-1.89</v>
      </c>
      <c r="AA44" s="155">
        <v>477949000</v>
      </c>
    </row>
    <row r="45" spans="1:27" ht="12.75">
      <c r="A45" s="138" t="s">
        <v>91</v>
      </c>
      <c r="B45" s="136"/>
      <c r="C45" s="157">
        <v>207776110</v>
      </c>
      <c r="D45" s="157"/>
      <c r="E45" s="158">
        <v>289066500</v>
      </c>
      <c r="F45" s="159">
        <v>289066500</v>
      </c>
      <c r="G45" s="159">
        <v>22997331</v>
      </c>
      <c r="H45" s="159">
        <v>22780323</v>
      </c>
      <c r="I45" s="159">
        <v>11928871</v>
      </c>
      <c r="J45" s="159">
        <v>57706525</v>
      </c>
      <c r="K45" s="159">
        <v>19469224</v>
      </c>
      <c r="L45" s="159">
        <v>19802048</v>
      </c>
      <c r="M45" s="159">
        <v>27797744</v>
      </c>
      <c r="N45" s="159">
        <v>67069016</v>
      </c>
      <c r="O45" s="159"/>
      <c r="P45" s="159"/>
      <c r="Q45" s="159"/>
      <c r="R45" s="159"/>
      <c r="S45" s="159"/>
      <c r="T45" s="159"/>
      <c r="U45" s="159"/>
      <c r="V45" s="159"/>
      <c r="W45" s="159">
        <v>124775541</v>
      </c>
      <c r="X45" s="159">
        <v>129036100</v>
      </c>
      <c r="Y45" s="159">
        <v>-4260559</v>
      </c>
      <c r="Z45" s="141">
        <v>-3.3</v>
      </c>
      <c r="AA45" s="157">
        <v>289066500</v>
      </c>
    </row>
    <row r="46" spans="1:27" ht="12.75">
      <c r="A46" s="138" t="s">
        <v>92</v>
      </c>
      <c r="B46" s="136"/>
      <c r="C46" s="155">
        <v>84348842</v>
      </c>
      <c r="D46" s="155"/>
      <c r="E46" s="156">
        <v>164506400</v>
      </c>
      <c r="F46" s="60">
        <v>164506400</v>
      </c>
      <c r="G46" s="60">
        <v>13350422</v>
      </c>
      <c r="H46" s="60">
        <v>12684637</v>
      </c>
      <c r="I46" s="60">
        <v>14307055</v>
      </c>
      <c r="J46" s="60">
        <v>40342114</v>
      </c>
      <c r="K46" s="60">
        <v>10556500</v>
      </c>
      <c r="L46" s="60">
        <v>24913160</v>
      </c>
      <c r="M46" s="60">
        <v>-2043882</v>
      </c>
      <c r="N46" s="60">
        <v>33425778</v>
      </c>
      <c r="O46" s="60"/>
      <c r="P46" s="60"/>
      <c r="Q46" s="60"/>
      <c r="R46" s="60"/>
      <c r="S46" s="60"/>
      <c r="T46" s="60"/>
      <c r="U46" s="60"/>
      <c r="V46" s="60"/>
      <c r="W46" s="60">
        <v>73767892</v>
      </c>
      <c r="X46" s="60">
        <v>83751700</v>
      </c>
      <c r="Y46" s="60">
        <v>-9983808</v>
      </c>
      <c r="Z46" s="140">
        <v>-11.92</v>
      </c>
      <c r="AA46" s="155">
        <v>164506400</v>
      </c>
    </row>
    <row r="47" spans="1:27" ht="12.75">
      <c r="A47" s="135" t="s">
        <v>93</v>
      </c>
      <c r="B47" s="142" t="s">
        <v>94</v>
      </c>
      <c r="C47" s="153">
        <v>4322305</v>
      </c>
      <c r="D47" s="153"/>
      <c r="E47" s="154">
        <v>4740000</v>
      </c>
      <c r="F47" s="100">
        <v>4740000</v>
      </c>
      <c r="G47" s="100">
        <v>287785</v>
      </c>
      <c r="H47" s="100">
        <v>211322</v>
      </c>
      <c r="I47" s="100">
        <v>305304</v>
      </c>
      <c r="J47" s="100">
        <v>804411</v>
      </c>
      <c r="K47" s="100">
        <v>219376</v>
      </c>
      <c r="L47" s="100">
        <v>208349</v>
      </c>
      <c r="M47" s="100">
        <v>688533</v>
      </c>
      <c r="N47" s="100">
        <v>1116258</v>
      </c>
      <c r="O47" s="100"/>
      <c r="P47" s="100"/>
      <c r="Q47" s="100"/>
      <c r="R47" s="100"/>
      <c r="S47" s="100"/>
      <c r="T47" s="100"/>
      <c r="U47" s="100"/>
      <c r="V47" s="100"/>
      <c r="W47" s="100">
        <v>1920669</v>
      </c>
      <c r="X47" s="100">
        <v>2637600</v>
      </c>
      <c r="Y47" s="100">
        <v>-716931</v>
      </c>
      <c r="Z47" s="137">
        <v>-27.18</v>
      </c>
      <c r="AA47" s="153">
        <v>4740000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2724145349</v>
      </c>
      <c r="D48" s="168">
        <f>+D28+D32+D38+D42+D47</f>
        <v>0</v>
      </c>
      <c r="E48" s="169">
        <f t="shared" si="9"/>
        <v>3016496500</v>
      </c>
      <c r="F48" s="73">
        <f t="shared" si="9"/>
        <v>3016496500</v>
      </c>
      <c r="G48" s="73">
        <f t="shared" si="9"/>
        <v>236639650</v>
      </c>
      <c r="H48" s="73">
        <f t="shared" si="9"/>
        <v>283576597</v>
      </c>
      <c r="I48" s="73">
        <f t="shared" si="9"/>
        <v>278402067</v>
      </c>
      <c r="J48" s="73">
        <f t="shared" si="9"/>
        <v>798618314</v>
      </c>
      <c r="K48" s="73">
        <f t="shared" si="9"/>
        <v>186964845</v>
      </c>
      <c r="L48" s="73">
        <f t="shared" si="9"/>
        <v>256716411</v>
      </c>
      <c r="M48" s="73">
        <f t="shared" si="9"/>
        <v>224101892</v>
      </c>
      <c r="N48" s="73">
        <f t="shared" si="9"/>
        <v>667783148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1466401462</v>
      </c>
      <c r="X48" s="73">
        <f t="shared" si="9"/>
        <v>1436180900</v>
      </c>
      <c r="Y48" s="73">
        <f t="shared" si="9"/>
        <v>30220562</v>
      </c>
      <c r="Z48" s="170">
        <f>+IF(X48&lt;&gt;0,+(Y48/X48)*100,0)</f>
        <v>2.104230880664128</v>
      </c>
      <c r="AA48" s="168">
        <f>+AA28+AA32+AA38+AA42+AA47</f>
        <v>3016496500</v>
      </c>
    </row>
    <row r="49" spans="1:27" ht="12.75">
      <c r="A49" s="148" t="s">
        <v>49</v>
      </c>
      <c r="B49" s="149"/>
      <c r="C49" s="171">
        <f aca="true" t="shared" si="10" ref="C49:Y49">+C25-C48</f>
        <v>289620486</v>
      </c>
      <c r="D49" s="171">
        <f>+D25-D48</f>
        <v>0</v>
      </c>
      <c r="E49" s="172">
        <f t="shared" si="10"/>
        <v>167600800</v>
      </c>
      <c r="F49" s="173">
        <f t="shared" si="10"/>
        <v>167600800</v>
      </c>
      <c r="G49" s="173">
        <f t="shared" si="10"/>
        <v>224484597</v>
      </c>
      <c r="H49" s="173">
        <f t="shared" si="10"/>
        <v>-79668786</v>
      </c>
      <c r="I49" s="173">
        <f t="shared" si="10"/>
        <v>-39256128</v>
      </c>
      <c r="J49" s="173">
        <f t="shared" si="10"/>
        <v>105559683</v>
      </c>
      <c r="K49" s="173">
        <f t="shared" si="10"/>
        <v>-7487282</v>
      </c>
      <c r="L49" s="173">
        <f t="shared" si="10"/>
        <v>-39468146</v>
      </c>
      <c r="M49" s="173">
        <f t="shared" si="10"/>
        <v>85173495</v>
      </c>
      <c r="N49" s="173">
        <f t="shared" si="10"/>
        <v>38218067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143777750</v>
      </c>
      <c r="X49" s="173">
        <f>IF(F25=F48,0,X25-X48)</f>
        <v>251531400</v>
      </c>
      <c r="Y49" s="173">
        <f t="shared" si="10"/>
        <v>-107753650</v>
      </c>
      <c r="Z49" s="174">
        <f>+IF(X49&lt;&gt;0,+(Y49/X49)*100,0)</f>
        <v>-42.83904514505942</v>
      </c>
      <c r="AA49" s="171">
        <f>+AA25-AA48</f>
        <v>167600800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442660780</v>
      </c>
      <c r="D5" s="155">
        <v>0</v>
      </c>
      <c r="E5" s="156">
        <v>474453400</v>
      </c>
      <c r="F5" s="60">
        <v>474453400</v>
      </c>
      <c r="G5" s="60">
        <v>77889339</v>
      </c>
      <c r="H5" s="60">
        <v>36296880</v>
      </c>
      <c r="I5" s="60">
        <v>36380107</v>
      </c>
      <c r="J5" s="60">
        <v>150566326</v>
      </c>
      <c r="K5" s="60">
        <v>36302723</v>
      </c>
      <c r="L5" s="60">
        <v>36210427</v>
      </c>
      <c r="M5" s="60">
        <v>36256596</v>
      </c>
      <c r="N5" s="60">
        <v>108769746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259336072</v>
      </c>
      <c r="X5" s="60">
        <v>258295600</v>
      </c>
      <c r="Y5" s="60">
        <v>1040472</v>
      </c>
      <c r="Z5" s="140">
        <v>0.4</v>
      </c>
      <c r="AA5" s="155">
        <v>474453400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1289080863</v>
      </c>
      <c r="D7" s="155">
        <v>0</v>
      </c>
      <c r="E7" s="156">
        <v>1579530100</v>
      </c>
      <c r="F7" s="60">
        <v>1579530100</v>
      </c>
      <c r="G7" s="60">
        <v>170486963</v>
      </c>
      <c r="H7" s="60">
        <v>126516869</v>
      </c>
      <c r="I7" s="60">
        <v>141822998</v>
      </c>
      <c r="J7" s="60">
        <v>438826830</v>
      </c>
      <c r="K7" s="60">
        <v>87955064</v>
      </c>
      <c r="L7" s="60">
        <v>105389527</v>
      </c>
      <c r="M7" s="60">
        <v>107828070</v>
      </c>
      <c r="N7" s="60">
        <v>301172661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739999491</v>
      </c>
      <c r="X7" s="60">
        <v>788130200</v>
      </c>
      <c r="Y7" s="60">
        <v>-48130709</v>
      </c>
      <c r="Z7" s="140">
        <v>-6.11</v>
      </c>
      <c r="AA7" s="155">
        <v>1579530100</v>
      </c>
    </row>
    <row r="8" spans="1:27" ht="12.75">
      <c r="A8" s="183" t="s">
        <v>104</v>
      </c>
      <c r="B8" s="182"/>
      <c r="C8" s="155">
        <v>378129349</v>
      </c>
      <c r="D8" s="155">
        <v>0</v>
      </c>
      <c r="E8" s="156">
        <v>337842300</v>
      </c>
      <c r="F8" s="60">
        <v>337842300</v>
      </c>
      <c r="G8" s="60">
        <v>30803944</v>
      </c>
      <c r="H8" s="60">
        <v>40622077</v>
      </c>
      <c r="I8" s="60">
        <v>35900398</v>
      </c>
      <c r="J8" s="60">
        <v>107326419</v>
      </c>
      <c r="K8" s="60">
        <v>26997585</v>
      </c>
      <c r="L8" s="60">
        <v>37547088</v>
      </c>
      <c r="M8" s="60">
        <v>35664006</v>
      </c>
      <c r="N8" s="60">
        <v>100208679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207535098</v>
      </c>
      <c r="X8" s="60">
        <v>163576000</v>
      </c>
      <c r="Y8" s="60">
        <v>43959098</v>
      </c>
      <c r="Z8" s="140">
        <v>26.87</v>
      </c>
      <c r="AA8" s="155">
        <v>337842300</v>
      </c>
    </row>
    <row r="9" spans="1:27" ht="12.75">
      <c r="A9" s="183" t="s">
        <v>105</v>
      </c>
      <c r="B9" s="182"/>
      <c r="C9" s="155">
        <v>70316899</v>
      </c>
      <c r="D9" s="155">
        <v>0</v>
      </c>
      <c r="E9" s="156">
        <v>99625200</v>
      </c>
      <c r="F9" s="60">
        <v>99625200</v>
      </c>
      <c r="G9" s="60">
        <v>8440778</v>
      </c>
      <c r="H9" s="60">
        <v>8462748</v>
      </c>
      <c r="I9" s="60">
        <v>8327604</v>
      </c>
      <c r="J9" s="60">
        <v>25231130</v>
      </c>
      <c r="K9" s="60">
        <v>8279705</v>
      </c>
      <c r="L9" s="60">
        <v>8219344</v>
      </c>
      <c r="M9" s="60">
        <v>8191324</v>
      </c>
      <c r="N9" s="60">
        <v>24690373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49921503</v>
      </c>
      <c r="X9" s="60">
        <v>48135600</v>
      </c>
      <c r="Y9" s="60">
        <v>1785903</v>
      </c>
      <c r="Z9" s="140">
        <v>3.71</v>
      </c>
      <c r="AA9" s="155">
        <v>99625200</v>
      </c>
    </row>
    <row r="10" spans="1:27" ht="12.75">
      <c r="A10" s="183" t="s">
        <v>106</v>
      </c>
      <c r="B10" s="182"/>
      <c r="C10" s="155">
        <v>98094852</v>
      </c>
      <c r="D10" s="155">
        <v>0</v>
      </c>
      <c r="E10" s="156">
        <v>80371500</v>
      </c>
      <c r="F10" s="54">
        <v>80371500</v>
      </c>
      <c r="G10" s="54">
        <v>8890645</v>
      </c>
      <c r="H10" s="54">
        <v>8873384</v>
      </c>
      <c r="I10" s="54">
        <v>8865128</v>
      </c>
      <c r="J10" s="54">
        <v>26629157</v>
      </c>
      <c r="K10" s="54">
        <v>8873846</v>
      </c>
      <c r="L10" s="54">
        <v>8863558</v>
      </c>
      <c r="M10" s="54">
        <v>8883828</v>
      </c>
      <c r="N10" s="54">
        <v>26621232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53250389</v>
      </c>
      <c r="X10" s="54">
        <v>40471700</v>
      </c>
      <c r="Y10" s="54">
        <v>12778689</v>
      </c>
      <c r="Z10" s="184">
        <v>31.57</v>
      </c>
      <c r="AA10" s="130">
        <v>80371500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6793354</v>
      </c>
      <c r="D12" s="155">
        <v>0</v>
      </c>
      <c r="E12" s="156">
        <v>8448800</v>
      </c>
      <c r="F12" s="60">
        <v>8448800</v>
      </c>
      <c r="G12" s="60">
        <v>370693</v>
      </c>
      <c r="H12" s="60">
        <v>734157</v>
      </c>
      <c r="I12" s="60">
        <v>347194</v>
      </c>
      <c r="J12" s="60">
        <v>1452044</v>
      </c>
      <c r="K12" s="60">
        <v>337558</v>
      </c>
      <c r="L12" s="60">
        <v>601891</v>
      </c>
      <c r="M12" s="60">
        <v>1092884</v>
      </c>
      <c r="N12" s="60">
        <v>2032333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3484377</v>
      </c>
      <c r="X12" s="60">
        <v>4169000</v>
      </c>
      <c r="Y12" s="60">
        <v>-684623</v>
      </c>
      <c r="Z12" s="140">
        <v>-16.42</v>
      </c>
      <c r="AA12" s="155">
        <v>8448800</v>
      </c>
    </row>
    <row r="13" spans="1:27" ht="12.75">
      <c r="A13" s="181" t="s">
        <v>109</v>
      </c>
      <c r="B13" s="185"/>
      <c r="C13" s="155">
        <v>76055871</v>
      </c>
      <c r="D13" s="155">
        <v>0</v>
      </c>
      <c r="E13" s="156">
        <v>55000000</v>
      </c>
      <c r="F13" s="60">
        <v>55000000</v>
      </c>
      <c r="G13" s="60">
        <v>1677056</v>
      </c>
      <c r="H13" s="60">
        <v>3363364</v>
      </c>
      <c r="I13" s="60">
        <v>4528568</v>
      </c>
      <c r="J13" s="60">
        <v>9568988</v>
      </c>
      <c r="K13" s="60">
        <v>3982681</v>
      </c>
      <c r="L13" s="60">
        <v>2722935</v>
      </c>
      <c r="M13" s="60">
        <v>3975593</v>
      </c>
      <c r="N13" s="60">
        <v>10681209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20250197</v>
      </c>
      <c r="X13" s="60">
        <v>12477700</v>
      </c>
      <c r="Y13" s="60">
        <v>7772497</v>
      </c>
      <c r="Z13" s="140">
        <v>62.29</v>
      </c>
      <c r="AA13" s="155">
        <v>55000000</v>
      </c>
    </row>
    <row r="14" spans="1:27" ht="12.75">
      <c r="A14" s="181" t="s">
        <v>110</v>
      </c>
      <c r="B14" s="185"/>
      <c r="C14" s="155">
        <v>102819</v>
      </c>
      <c r="D14" s="155">
        <v>0</v>
      </c>
      <c r="E14" s="156">
        <v>55700</v>
      </c>
      <c r="F14" s="60">
        <v>55700</v>
      </c>
      <c r="G14" s="60">
        <v>10635</v>
      </c>
      <c r="H14" s="60">
        <v>245770</v>
      </c>
      <c r="I14" s="60">
        <v>257483</v>
      </c>
      <c r="J14" s="60">
        <v>513888</v>
      </c>
      <c r="K14" s="60">
        <v>262358</v>
      </c>
      <c r="L14" s="60">
        <v>269052</v>
      </c>
      <c r="M14" s="60">
        <v>273810</v>
      </c>
      <c r="N14" s="60">
        <v>805220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1319108</v>
      </c>
      <c r="X14" s="60">
        <v>1801000</v>
      </c>
      <c r="Y14" s="60">
        <v>-481892</v>
      </c>
      <c r="Z14" s="140">
        <v>-26.76</v>
      </c>
      <c r="AA14" s="155">
        <v>55700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15818470</v>
      </c>
      <c r="D16" s="155">
        <v>0</v>
      </c>
      <c r="E16" s="156">
        <v>7485200</v>
      </c>
      <c r="F16" s="60">
        <v>7485200</v>
      </c>
      <c r="G16" s="60">
        <v>1014288</v>
      </c>
      <c r="H16" s="60">
        <v>678918</v>
      </c>
      <c r="I16" s="60">
        <v>246778</v>
      </c>
      <c r="J16" s="60">
        <v>1939984</v>
      </c>
      <c r="K16" s="60">
        <v>432752</v>
      </c>
      <c r="L16" s="60">
        <v>393918</v>
      </c>
      <c r="M16" s="60">
        <v>596080</v>
      </c>
      <c r="N16" s="60">
        <v>1422750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3362734</v>
      </c>
      <c r="X16" s="60">
        <v>1677400</v>
      </c>
      <c r="Y16" s="60">
        <v>1685334</v>
      </c>
      <c r="Z16" s="140">
        <v>100.47</v>
      </c>
      <c r="AA16" s="155">
        <v>7485200</v>
      </c>
    </row>
    <row r="17" spans="1:27" ht="12.75">
      <c r="A17" s="181" t="s">
        <v>113</v>
      </c>
      <c r="B17" s="185"/>
      <c r="C17" s="155">
        <v>3755676</v>
      </c>
      <c r="D17" s="155">
        <v>0</v>
      </c>
      <c r="E17" s="156">
        <v>3807500</v>
      </c>
      <c r="F17" s="60">
        <v>3807500</v>
      </c>
      <c r="G17" s="60">
        <v>279821</v>
      </c>
      <c r="H17" s="60">
        <v>322155</v>
      </c>
      <c r="I17" s="60">
        <v>249527</v>
      </c>
      <c r="J17" s="60">
        <v>851503</v>
      </c>
      <c r="K17" s="60">
        <v>425577</v>
      </c>
      <c r="L17" s="60">
        <v>296488</v>
      </c>
      <c r="M17" s="60">
        <v>40475</v>
      </c>
      <c r="N17" s="60">
        <v>762540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1614043</v>
      </c>
      <c r="X17" s="60">
        <v>1699000</v>
      </c>
      <c r="Y17" s="60">
        <v>-84957</v>
      </c>
      <c r="Z17" s="140">
        <v>-5</v>
      </c>
      <c r="AA17" s="155">
        <v>3807500</v>
      </c>
    </row>
    <row r="18" spans="1:27" ht="12.75">
      <c r="A18" s="183" t="s">
        <v>114</v>
      </c>
      <c r="B18" s="182"/>
      <c r="C18" s="155">
        <v>6356294</v>
      </c>
      <c r="D18" s="155">
        <v>0</v>
      </c>
      <c r="E18" s="156">
        <v>7796500</v>
      </c>
      <c r="F18" s="60">
        <v>7796500</v>
      </c>
      <c r="G18" s="60">
        <v>474120</v>
      </c>
      <c r="H18" s="60">
        <v>572547</v>
      </c>
      <c r="I18" s="60">
        <v>473717</v>
      </c>
      <c r="J18" s="60">
        <v>1520384</v>
      </c>
      <c r="K18" s="60">
        <v>631999</v>
      </c>
      <c r="L18" s="60">
        <v>475116</v>
      </c>
      <c r="M18" s="60">
        <v>131479</v>
      </c>
      <c r="N18" s="60">
        <v>1238594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2758978</v>
      </c>
      <c r="X18" s="60">
        <v>3882700</v>
      </c>
      <c r="Y18" s="60">
        <v>-1123722</v>
      </c>
      <c r="Z18" s="140">
        <v>-28.94</v>
      </c>
      <c r="AA18" s="155">
        <v>7796500</v>
      </c>
    </row>
    <row r="19" spans="1:27" ht="12.75">
      <c r="A19" s="181" t="s">
        <v>34</v>
      </c>
      <c r="B19" s="185"/>
      <c r="C19" s="155">
        <v>328245998</v>
      </c>
      <c r="D19" s="155">
        <v>0</v>
      </c>
      <c r="E19" s="156">
        <v>356638300</v>
      </c>
      <c r="F19" s="60">
        <v>356638300</v>
      </c>
      <c r="G19" s="60">
        <v>138658800</v>
      </c>
      <c r="H19" s="60">
        <v>-2718800</v>
      </c>
      <c r="I19" s="60">
        <v>0</v>
      </c>
      <c r="J19" s="60">
        <v>135940000</v>
      </c>
      <c r="K19" s="60">
        <v>192000</v>
      </c>
      <c r="L19" s="60">
        <v>12486799</v>
      </c>
      <c r="M19" s="60">
        <v>108752000</v>
      </c>
      <c r="N19" s="60">
        <v>121430799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257370799</v>
      </c>
      <c r="X19" s="60">
        <v>268006200</v>
      </c>
      <c r="Y19" s="60">
        <v>-10635401</v>
      </c>
      <c r="Z19" s="140">
        <v>-3.97</v>
      </c>
      <c r="AA19" s="155">
        <v>356638300</v>
      </c>
    </row>
    <row r="20" spans="1:27" ht="12.75">
      <c r="A20" s="181" t="s">
        <v>35</v>
      </c>
      <c r="B20" s="185"/>
      <c r="C20" s="155">
        <v>156895294</v>
      </c>
      <c r="D20" s="155">
        <v>0</v>
      </c>
      <c r="E20" s="156">
        <v>43819000</v>
      </c>
      <c r="F20" s="54">
        <v>43819000</v>
      </c>
      <c r="G20" s="54">
        <v>21040167</v>
      </c>
      <c r="H20" s="54">
        <v>-20046943</v>
      </c>
      <c r="I20" s="54">
        <v>1845422</v>
      </c>
      <c r="J20" s="54">
        <v>2838646</v>
      </c>
      <c r="K20" s="54">
        <v>-329811</v>
      </c>
      <c r="L20" s="54">
        <v>1998400</v>
      </c>
      <c r="M20" s="54">
        <v>1841978</v>
      </c>
      <c r="N20" s="54">
        <v>3510567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6349213</v>
      </c>
      <c r="X20" s="54">
        <v>24145900</v>
      </c>
      <c r="Y20" s="54">
        <v>-17796687</v>
      </c>
      <c r="Z20" s="184">
        <v>-73.7</v>
      </c>
      <c r="AA20" s="130">
        <v>43819000</v>
      </c>
    </row>
    <row r="21" spans="1:27" ht="12.75">
      <c r="A21" s="181" t="s">
        <v>115</v>
      </c>
      <c r="B21" s="185"/>
      <c r="C21" s="155">
        <v>2405374</v>
      </c>
      <c r="D21" s="155">
        <v>0</v>
      </c>
      <c r="E21" s="156">
        <v>0</v>
      </c>
      <c r="F21" s="60">
        <v>0</v>
      </c>
      <c r="G21" s="60">
        <v>1086998</v>
      </c>
      <c r="H21" s="60">
        <v>-15315</v>
      </c>
      <c r="I21" s="82">
        <v>-98985</v>
      </c>
      <c r="J21" s="60">
        <v>972698</v>
      </c>
      <c r="K21" s="60">
        <v>5133526</v>
      </c>
      <c r="L21" s="60">
        <v>-305497</v>
      </c>
      <c r="M21" s="60">
        <v>-4252736</v>
      </c>
      <c r="N21" s="60">
        <v>575293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1547991</v>
      </c>
      <c r="X21" s="60"/>
      <c r="Y21" s="60">
        <v>1547991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2874711893</v>
      </c>
      <c r="D22" s="188">
        <f>SUM(D5:D21)</f>
        <v>0</v>
      </c>
      <c r="E22" s="189">
        <f t="shared" si="0"/>
        <v>3054873500</v>
      </c>
      <c r="F22" s="190">
        <f t="shared" si="0"/>
        <v>3054873500</v>
      </c>
      <c r="G22" s="190">
        <f t="shared" si="0"/>
        <v>461124247</v>
      </c>
      <c r="H22" s="190">
        <f t="shared" si="0"/>
        <v>203907811</v>
      </c>
      <c r="I22" s="190">
        <f t="shared" si="0"/>
        <v>239145939</v>
      </c>
      <c r="J22" s="190">
        <f t="shared" si="0"/>
        <v>904177997</v>
      </c>
      <c r="K22" s="190">
        <f t="shared" si="0"/>
        <v>179477563</v>
      </c>
      <c r="L22" s="190">
        <f t="shared" si="0"/>
        <v>215169046</v>
      </c>
      <c r="M22" s="190">
        <f t="shared" si="0"/>
        <v>309275387</v>
      </c>
      <c r="N22" s="190">
        <f t="shared" si="0"/>
        <v>703921996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1608099993</v>
      </c>
      <c r="X22" s="190">
        <f t="shared" si="0"/>
        <v>1616468000</v>
      </c>
      <c r="Y22" s="190">
        <f t="shared" si="0"/>
        <v>-8368007</v>
      </c>
      <c r="Z22" s="191">
        <f>+IF(X22&lt;&gt;0,+(Y22/X22)*100,0)</f>
        <v>-0.5176722953995996</v>
      </c>
      <c r="AA22" s="188">
        <f>SUM(AA5:AA21)</f>
        <v>3054873500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701054209</v>
      </c>
      <c r="D25" s="155">
        <v>0</v>
      </c>
      <c r="E25" s="156">
        <v>812123200</v>
      </c>
      <c r="F25" s="60">
        <v>812123200</v>
      </c>
      <c r="G25" s="60">
        <v>56959856</v>
      </c>
      <c r="H25" s="60">
        <v>57978319</v>
      </c>
      <c r="I25" s="60">
        <v>67447240</v>
      </c>
      <c r="J25" s="60">
        <v>182385415</v>
      </c>
      <c r="K25" s="60">
        <v>61445436</v>
      </c>
      <c r="L25" s="60">
        <v>62440024</v>
      </c>
      <c r="M25" s="60">
        <v>67926433</v>
      </c>
      <c r="N25" s="60">
        <v>191811893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374197308</v>
      </c>
      <c r="X25" s="60">
        <v>398964300</v>
      </c>
      <c r="Y25" s="60">
        <v>-24766992</v>
      </c>
      <c r="Z25" s="140">
        <v>-6.21</v>
      </c>
      <c r="AA25" s="155">
        <v>812123200</v>
      </c>
    </row>
    <row r="26" spans="1:27" ht="12.75">
      <c r="A26" s="183" t="s">
        <v>38</v>
      </c>
      <c r="B26" s="182"/>
      <c r="C26" s="155">
        <v>29341691</v>
      </c>
      <c r="D26" s="155">
        <v>0</v>
      </c>
      <c r="E26" s="156">
        <v>31880800</v>
      </c>
      <c r="F26" s="60">
        <v>31880800</v>
      </c>
      <c r="G26" s="60">
        <v>2411655</v>
      </c>
      <c r="H26" s="60">
        <v>2402628</v>
      </c>
      <c r="I26" s="60">
        <v>2416586</v>
      </c>
      <c r="J26" s="60">
        <v>7230869</v>
      </c>
      <c r="K26" s="60">
        <v>2461085</v>
      </c>
      <c r="L26" s="60">
        <v>2461085</v>
      </c>
      <c r="M26" s="60">
        <v>2461085</v>
      </c>
      <c r="N26" s="60">
        <v>7383255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14614124</v>
      </c>
      <c r="X26" s="60">
        <v>14508000</v>
      </c>
      <c r="Y26" s="60">
        <v>106124</v>
      </c>
      <c r="Z26" s="140">
        <v>0.73</v>
      </c>
      <c r="AA26" s="155">
        <v>31880800</v>
      </c>
    </row>
    <row r="27" spans="1:27" ht="12.75">
      <c r="A27" s="183" t="s">
        <v>118</v>
      </c>
      <c r="B27" s="182"/>
      <c r="C27" s="155">
        <v>27153876</v>
      </c>
      <c r="D27" s="155">
        <v>0</v>
      </c>
      <c r="E27" s="156">
        <v>26512500</v>
      </c>
      <c r="F27" s="60">
        <v>26512500</v>
      </c>
      <c r="G27" s="60">
        <v>500546</v>
      </c>
      <c r="H27" s="60">
        <v>3918204</v>
      </c>
      <c r="I27" s="60">
        <v>2209376</v>
      </c>
      <c r="J27" s="60">
        <v>6628126</v>
      </c>
      <c r="K27" s="60">
        <v>3521780</v>
      </c>
      <c r="L27" s="60">
        <v>2209376</v>
      </c>
      <c r="M27" s="60">
        <v>2817096</v>
      </c>
      <c r="N27" s="60">
        <v>8548252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15176378</v>
      </c>
      <c r="X27" s="60">
        <v>13256400</v>
      </c>
      <c r="Y27" s="60">
        <v>1919978</v>
      </c>
      <c r="Z27" s="140">
        <v>14.48</v>
      </c>
      <c r="AA27" s="155">
        <v>26512500</v>
      </c>
    </row>
    <row r="28" spans="1:27" ht="12.75">
      <c r="A28" s="183" t="s">
        <v>39</v>
      </c>
      <c r="B28" s="182"/>
      <c r="C28" s="155">
        <v>350036546</v>
      </c>
      <c r="D28" s="155">
        <v>0</v>
      </c>
      <c r="E28" s="156">
        <v>376066000</v>
      </c>
      <c r="F28" s="60">
        <v>376066000</v>
      </c>
      <c r="G28" s="60">
        <v>31338833</v>
      </c>
      <c r="H28" s="60">
        <v>31338834</v>
      </c>
      <c r="I28" s="60">
        <v>31338834</v>
      </c>
      <c r="J28" s="60">
        <v>94016501</v>
      </c>
      <c r="K28" s="60">
        <v>31338834</v>
      </c>
      <c r="L28" s="60">
        <v>31338834</v>
      </c>
      <c r="M28" s="60">
        <v>31338834</v>
      </c>
      <c r="N28" s="60">
        <v>94016502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188033003</v>
      </c>
      <c r="X28" s="60">
        <v>188041200</v>
      </c>
      <c r="Y28" s="60">
        <v>-8197</v>
      </c>
      <c r="Z28" s="140">
        <v>0</v>
      </c>
      <c r="AA28" s="155">
        <v>376066000</v>
      </c>
    </row>
    <row r="29" spans="1:27" ht="12.75">
      <c r="A29" s="183" t="s">
        <v>40</v>
      </c>
      <c r="B29" s="182"/>
      <c r="C29" s="155">
        <v>67690845</v>
      </c>
      <c r="D29" s="155">
        <v>0</v>
      </c>
      <c r="E29" s="156">
        <v>67884000</v>
      </c>
      <c r="F29" s="60">
        <v>67884000</v>
      </c>
      <c r="G29" s="60">
        <v>5657001</v>
      </c>
      <c r="H29" s="60">
        <v>5657001</v>
      </c>
      <c r="I29" s="60">
        <v>5657001</v>
      </c>
      <c r="J29" s="60">
        <v>16971003</v>
      </c>
      <c r="K29" s="60">
        <v>5657001</v>
      </c>
      <c r="L29" s="60">
        <v>5657001</v>
      </c>
      <c r="M29" s="60">
        <v>5657001</v>
      </c>
      <c r="N29" s="60">
        <v>16971003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33942006</v>
      </c>
      <c r="X29" s="60">
        <v>33942000</v>
      </c>
      <c r="Y29" s="60">
        <v>6</v>
      </c>
      <c r="Z29" s="140">
        <v>0</v>
      </c>
      <c r="AA29" s="155">
        <v>67884000</v>
      </c>
    </row>
    <row r="30" spans="1:27" ht="12.75">
      <c r="A30" s="183" t="s">
        <v>119</v>
      </c>
      <c r="B30" s="182"/>
      <c r="C30" s="155">
        <v>927273710</v>
      </c>
      <c r="D30" s="155">
        <v>0</v>
      </c>
      <c r="E30" s="156">
        <v>1000945200</v>
      </c>
      <c r="F30" s="60">
        <v>1000945200</v>
      </c>
      <c r="G30" s="60">
        <v>98306698</v>
      </c>
      <c r="H30" s="60">
        <v>124434873</v>
      </c>
      <c r="I30" s="60">
        <v>107454434</v>
      </c>
      <c r="J30" s="60">
        <v>330196005</v>
      </c>
      <c r="K30" s="60">
        <v>31329489</v>
      </c>
      <c r="L30" s="60">
        <v>77020719</v>
      </c>
      <c r="M30" s="60">
        <v>74699056</v>
      </c>
      <c r="N30" s="60">
        <v>183049264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513245269</v>
      </c>
      <c r="X30" s="60">
        <v>507973400</v>
      </c>
      <c r="Y30" s="60">
        <v>5271869</v>
      </c>
      <c r="Z30" s="140">
        <v>1.04</v>
      </c>
      <c r="AA30" s="155">
        <v>1000945200</v>
      </c>
    </row>
    <row r="31" spans="1:27" ht="12.75">
      <c r="A31" s="183" t="s">
        <v>120</v>
      </c>
      <c r="B31" s="182"/>
      <c r="C31" s="155">
        <v>105039044</v>
      </c>
      <c r="D31" s="155">
        <v>0</v>
      </c>
      <c r="E31" s="156">
        <v>114232700</v>
      </c>
      <c r="F31" s="60">
        <v>114232700</v>
      </c>
      <c r="G31" s="60">
        <v>4366168</v>
      </c>
      <c r="H31" s="60">
        <v>11220502</v>
      </c>
      <c r="I31" s="60">
        <v>13849644</v>
      </c>
      <c r="J31" s="60">
        <v>29436314</v>
      </c>
      <c r="K31" s="60">
        <v>9594710</v>
      </c>
      <c r="L31" s="60">
        <v>25179470</v>
      </c>
      <c r="M31" s="60">
        <v>-4256719</v>
      </c>
      <c r="N31" s="60">
        <v>30517461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59953775</v>
      </c>
      <c r="X31" s="60">
        <v>47835000</v>
      </c>
      <c r="Y31" s="60">
        <v>12118775</v>
      </c>
      <c r="Z31" s="140">
        <v>25.33</v>
      </c>
      <c r="AA31" s="155">
        <v>114232700</v>
      </c>
    </row>
    <row r="32" spans="1:27" ht="12.75">
      <c r="A32" s="183" t="s">
        <v>121</v>
      </c>
      <c r="B32" s="182"/>
      <c r="C32" s="155">
        <v>338646921</v>
      </c>
      <c r="D32" s="155">
        <v>0</v>
      </c>
      <c r="E32" s="156">
        <v>312731000</v>
      </c>
      <c r="F32" s="60">
        <v>312731000</v>
      </c>
      <c r="G32" s="60">
        <v>20303321</v>
      </c>
      <c r="H32" s="60">
        <v>27218616</v>
      </c>
      <c r="I32" s="60">
        <v>31700193</v>
      </c>
      <c r="J32" s="60">
        <v>79222130</v>
      </c>
      <c r="K32" s="60">
        <v>20555516</v>
      </c>
      <c r="L32" s="60">
        <v>30946945</v>
      </c>
      <c r="M32" s="60">
        <v>24951550</v>
      </c>
      <c r="N32" s="60">
        <v>76454011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155676141</v>
      </c>
      <c r="X32" s="60">
        <v>121412900</v>
      </c>
      <c r="Y32" s="60">
        <v>34263241</v>
      </c>
      <c r="Z32" s="140">
        <v>28.22</v>
      </c>
      <c r="AA32" s="155">
        <v>312731000</v>
      </c>
    </row>
    <row r="33" spans="1:27" ht="12.75">
      <c r="A33" s="183" t="s">
        <v>42</v>
      </c>
      <c r="B33" s="182"/>
      <c r="C33" s="155">
        <v>11517223</v>
      </c>
      <c r="D33" s="155">
        <v>0</v>
      </c>
      <c r="E33" s="156">
        <v>12533600</v>
      </c>
      <c r="F33" s="60">
        <v>12533600</v>
      </c>
      <c r="G33" s="60">
        <v>4678515</v>
      </c>
      <c r="H33" s="60">
        <v>1059554</v>
      </c>
      <c r="I33" s="60">
        <v>816509</v>
      </c>
      <c r="J33" s="60">
        <v>6554578</v>
      </c>
      <c r="K33" s="60">
        <v>1321763</v>
      </c>
      <c r="L33" s="60">
        <v>1053446</v>
      </c>
      <c r="M33" s="60">
        <v>477058</v>
      </c>
      <c r="N33" s="60">
        <v>2852267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9406845</v>
      </c>
      <c r="X33" s="60">
        <v>6119200</v>
      </c>
      <c r="Y33" s="60">
        <v>3287645</v>
      </c>
      <c r="Z33" s="140">
        <v>53.73</v>
      </c>
      <c r="AA33" s="155">
        <v>12533600</v>
      </c>
    </row>
    <row r="34" spans="1:27" ht="12.75">
      <c r="A34" s="183" t="s">
        <v>43</v>
      </c>
      <c r="B34" s="182"/>
      <c r="C34" s="155">
        <v>164942274</v>
      </c>
      <c r="D34" s="155">
        <v>0</v>
      </c>
      <c r="E34" s="156">
        <v>261587500</v>
      </c>
      <c r="F34" s="60">
        <v>261587500</v>
      </c>
      <c r="G34" s="60">
        <v>12117057</v>
      </c>
      <c r="H34" s="60">
        <v>18348066</v>
      </c>
      <c r="I34" s="60">
        <v>15512250</v>
      </c>
      <c r="J34" s="60">
        <v>45977373</v>
      </c>
      <c r="K34" s="60">
        <v>19739231</v>
      </c>
      <c r="L34" s="60">
        <v>18409511</v>
      </c>
      <c r="M34" s="60">
        <v>18030498</v>
      </c>
      <c r="N34" s="60">
        <v>56179240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102156613</v>
      </c>
      <c r="X34" s="60">
        <v>104127500</v>
      </c>
      <c r="Y34" s="60">
        <v>-1970887</v>
      </c>
      <c r="Z34" s="140">
        <v>-1.89</v>
      </c>
      <c r="AA34" s="155">
        <v>261587500</v>
      </c>
    </row>
    <row r="35" spans="1:27" ht="12.75">
      <c r="A35" s="181" t="s">
        <v>122</v>
      </c>
      <c r="B35" s="185"/>
      <c r="C35" s="155">
        <v>1449010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2724145349</v>
      </c>
      <c r="D36" s="188">
        <f>SUM(D25:D35)</f>
        <v>0</v>
      </c>
      <c r="E36" s="189">
        <f t="shared" si="1"/>
        <v>3016496500</v>
      </c>
      <c r="F36" s="190">
        <f t="shared" si="1"/>
        <v>3016496500</v>
      </c>
      <c r="G36" s="190">
        <f t="shared" si="1"/>
        <v>236639650</v>
      </c>
      <c r="H36" s="190">
        <f t="shared" si="1"/>
        <v>283576597</v>
      </c>
      <c r="I36" s="190">
        <f t="shared" si="1"/>
        <v>278402067</v>
      </c>
      <c r="J36" s="190">
        <f t="shared" si="1"/>
        <v>798618314</v>
      </c>
      <c r="K36" s="190">
        <f t="shared" si="1"/>
        <v>186964845</v>
      </c>
      <c r="L36" s="190">
        <f t="shared" si="1"/>
        <v>256716411</v>
      </c>
      <c r="M36" s="190">
        <f t="shared" si="1"/>
        <v>224101892</v>
      </c>
      <c r="N36" s="190">
        <f t="shared" si="1"/>
        <v>667783148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1466401462</v>
      </c>
      <c r="X36" s="190">
        <f t="shared" si="1"/>
        <v>1436179900</v>
      </c>
      <c r="Y36" s="190">
        <f t="shared" si="1"/>
        <v>30221562</v>
      </c>
      <c r="Z36" s="191">
        <f>+IF(X36&lt;&gt;0,+(Y36/X36)*100,0)</f>
        <v>2.104301974982382</v>
      </c>
      <c r="AA36" s="188">
        <f>SUM(AA25:AA35)</f>
        <v>3016496500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150566544</v>
      </c>
      <c r="D38" s="199">
        <f>+D22-D36</f>
        <v>0</v>
      </c>
      <c r="E38" s="200">
        <f t="shared" si="2"/>
        <v>38377000</v>
      </c>
      <c r="F38" s="106">
        <f t="shared" si="2"/>
        <v>38377000</v>
      </c>
      <c r="G38" s="106">
        <f t="shared" si="2"/>
        <v>224484597</v>
      </c>
      <c r="H38" s="106">
        <f t="shared" si="2"/>
        <v>-79668786</v>
      </c>
      <c r="I38" s="106">
        <f t="shared" si="2"/>
        <v>-39256128</v>
      </c>
      <c r="J38" s="106">
        <f t="shared" si="2"/>
        <v>105559683</v>
      </c>
      <c r="K38" s="106">
        <f t="shared" si="2"/>
        <v>-7487282</v>
      </c>
      <c r="L38" s="106">
        <f t="shared" si="2"/>
        <v>-41547365</v>
      </c>
      <c r="M38" s="106">
        <f t="shared" si="2"/>
        <v>85173495</v>
      </c>
      <c r="N38" s="106">
        <f t="shared" si="2"/>
        <v>36138848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141698531</v>
      </c>
      <c r="X38" s="106">
        <f>IF(F22=F36,0,X22-X36)</f>
        <v>180288100</v>
      </c>
      <c r="Y38" s="106">
        <f t="shared" si="2"/>
        <v>-38589569</v>
      </c>
      <c r="Z38" s="201">
        <f>+IF(X38&lt;&gt;0,+(Y38/X38)*100,0)</f>
        <v>-21.40439052827114</v>
      </c>
      <c r="AA38" s="199">
        <f>+AA22-AA36</f>
        <v>38377000</v>
      </c>
    </row>
    <row r="39" spans="1:27" ht="12.75">
      <c r="A39" s="181" t="s">
        <v>46</v>
      </c>
      <c r="B39" s="185"/>
      <c r="C39" s="155">
        <v>139053942</v>
      </c>
      <c r="D39" s="155">
        <v>0</v>
      </c>
      <c r="E39" s="156">
        <v>129223800</v>
      </c>
      <c r="F39" s="60">
        <v>129223800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2079219</v>
      </c>
      <c r="M39" s="60">
        <v>0</v>
      </c>
      <c r="N39" s="60">
        <v>2079219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2079219</v>
      </c>
      <c r="X39" s="60">
        <v>71244300</v>
      </c>
      <c r="Y39" s="60">
        <v>-69165081</v>
      </c>
      <c r="Z39" s="140">
        <v>-97.08</v>
      </c>
      <c r="AA39" s="155">
        <v>129223800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289620486</v>
      </c>
      <c r="D42" s="206">
        <f>SUM(D38:D41)</f>
        <v>0</v>
      </c>
      <c r="E42" s="207">
        <f t="shared" si="3"/>
        <v>167600800</v>
      </c>
      <c r="F42" s="88">
        <f t="shared" si="3"/>
        <v>167600800</v>
      </c>
      <c r="G42" s="88">
        <f t="shared" si="3"/>
        <v>224484597</v>
      </c>
      <c r="H42" s="88">
        <f t="shared" si="3"/>
        <v>-79668786</v>
      </c>
      <c r="I42" s="88">
        <f t="shared" si="3"/>
        <v>-39256128</v>
      </c>
      <c r="J42" s="88">
        <f t="shared" si="3"/>
        <v>105559683</v>
      </c>
      <c r="K42" s="88">
        <f t="shared" si="3"/>
        <v>-7487282</v>
      </c>
      <c r="L42" s="88">
        <f t="shared" si="3"/>
        <v>-39468146</v>
      </c>
      <c r="M42" s="88">
        <f t="shared" si="3"/>
        <v>85173495</v>
      </c>
      <c r="N42" s="88">
        <f t="shared" si="3"/>
        <v>38218067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143777750</v>
      </c>
      <c r="X42" s="88">
        <f t="shared" si="3"/>
        <v>251532400</v>
      </c>
      <c r="Y42" s="88">
        <f t="shared" si="3"/>
        <v>-107754650</v>
      </c>
      <c r="Z42" s="208">
        <f>+IF(X42&lt;&gt;0,+(Y42/X42)*100,0)</f>
        <v>-42.83927239592196</v>
      </c>
      <c r="AA42" s="206">
        <f>SUM(AA38:AA41)</f>
        <v>167600800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289620486</v>
      </c>
      <c r="D44" s="210">
        <f>+D42-D43</f>
        <v>0</v>
      </c>
      <c r="E44" s="211">
        <f t="shared" si="4"/>
        <v>167600800</v>
      </c>
      <c r="F44" s="77">
        <f t="shared" si="4"/>
        <v>167600800</v>
      </c>
      <c r="G44" s="77">
        <f t="shared" si="4"/>
        <v>224484597</v>
      </c>
      <c r="H44" s="77">
        <f t="shared" si="4"/>
        <v>-79668786</v>
      </c>
      <c r="I44" s="77">
        <f t="shared" si="4"/>
        <v>-39256128</v>
      </c>
      <c r="J44" s="77">
        <f t="shared" si="4"/>
        <v>105559683</v>
      </c>
      <c r="K44" s="77">
        <f t="shared" si="4"/>
        <v>-7487282</v>
      </c>
      <c r="L44" s="77">
        <f t="shared" si="4"/>
        <v>-39468146</v>
      </c>
      <c r="M44" s="77">
        <f t="shared" si="4"/>
        <v>85173495</v>
      </c>
      <c r="N44" s="77">
        <f t="shared" si="4"/>
        <v>38218067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143777750</v>
      </c>
      <c r="X44" s="77">
        <f t="shared" si="4"/>
        <v>251532400</v>
      </c>
      <c r="Y44" s="77">
        <f t="shared" si="4"/>
        <v>-107754650</v>
      </c>
      <c r="Z44" s="212">
        <f>+IF(X44&lt;&gt;0,+(Y44/X44)*100,0)</f>
        <v>-42.83927239592196</v>
      </c>
      <c r="AA44" s="210">
        <f>+AA42-AA43</f>
        <v>167600800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289620486</v>
      </c>
      <c r="D46" s="206">
        <f>SUM(D44:D45)</f>
        <v>0</v>
      </c>
      <c r="E46" s="207">
        <f t="shared" si="5"/>
        <v>167600800</v>
      </c>
      <c r="F46" s="88">
        <f t="shared" si="5"/>
        <v>167600800</v>
      </c>
      <c r="G46" s="88">
        <f t="shared" si="5"/>
        <v>224484597</v>
      </c>
      <c r="H46" s="88">
        <f t="shared" si="5"/>
        <v>-79668786</v>
      </c>
      <c r="I46" s="88">
        <f t="shared" si="5"/>
        <v>-39256128</v>
      </c>
      <c r="J46" s="88">
        <f t="shared" si="5"/>
        <v>105559683</v>
      </c>
      <c r="K46" s="88">
        <f t="shared" si="5"/>
        <v>-7487282</v>
      </c>
      <c r="L46" s="88">
        <f t="shared" si="5"/>
        <v>-39468146</v>
      </c>
      <c r="M46" s="88">
        <f t="shared" si="5"/>
        <v>85173495</v>
      </c>
      <c r="N46" s="88">
        <f t="shared" si="5"/>
        <v>38218067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143777750</v>
      </c>
      <c r="X46" s="88">
        <f t="shared" si="5"/>
        <v>251532400</v>
      </c>
      <c r="Y46" s="88">
        <f t="shared" si="5"/>
        <v>-107754650</v>
      </c>
      <c r="Z46" s="208">
        <f>+IF(X46&lt;&gt;0,+(Y46/X46)*100,0)</f>
        <v>-42.83927239592196</v>
      </c>
      <c r="AA46" s="206">
        <f>SUM(AA44:AA45)</f>
        <v>167600800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289620486</v>
      </c>
      <c r="D48" s="217">
        <f>SUM(D46:D47)</f>
        <v>0</v>
      </c>
      <c r="E48" s="218">
        <f t="shared" si="6"/>
        <v>167600800</v>
      </c>
      <c r="F48" s="219">
        <f t="shared" si="6"/>
        <v>167600800</v>
      </c>
      <c r="G48" s="219">
        <f t="shared" si="6"/>
        <v>224484597</v>
      </c>
      <c r="H48" s="220">
        <f t="shared" si="6"/>
        <v>-79668786</v>
      </c>
      <c r="I48" s="220">
        <f t="shared" si="6"/>
        <v>-39256128</v>
      </c>
      <c r="J48" s="220">
        <f t="shared" si="6"/>
        <v>105559683</v>
      </c>
      <c r="K48" s="220">
        <f t="shared" si="6"/>
        <v>-7487282</v>
      </c>
      <c r="L48" s="220">
        <f t="shared" si="6"/>
        <v>-39468146</v>
      </c>
      <c r="M48" s="219">
        <f t="shared" si="6"/>
        <v>85173495</v>
      </c>
      <c r="N48" s="219">
        <f t="shared" si="6"/>
        <v>38218067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143777750</v>
      </c>
      <c r="X48" s="220">
        <f t="shared" si="6"/>
        <v>251532400</v>
      </c>
      <c r="Y48" s="220">
        <f t="shared" si="6"/>
        <v>-107754650</v>
      </c>
      <c r="Z48" s="221">
        <f>+IF(X48&lt;&gt;0,+(Y48/X48)*100,0)</f>
        <v>-42.83927239592196</v>
      </c>
      <c r="AA48" s="222">
        <f>SUM(AA46:AA47)</f>
        <v>167600800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128126308</v>
      </c>
      <c r="D5" s="153">
        <f>SUM(D6:D8)</f>
        <v>0</v>
      </c>
      <c r="E5" s="154">
        <f t="shared" si="0"/>
        <v>102236000</v>
      </c>
      <c r="F5" s="100">
        <f t="shared" si="0"/>
        <v>102236000</v>
      </c>
      <c r="G5" s="100">
        <f t="shared" si="0"/>
        <v>0</v>
      </c>
      <c r="H5" s="100">
        <f t="shared" si="0"/>
        <v>42682</v>
      </c>
      <c r="I5" s="100">
        <f t="shared" si="0"/>
        <v>155080</v>
      </c>
      <c r="J5" s="100">
        <f t="shared" si="0"/>
        <v>197762</v>
      </c>
      <c r="K5" s="100">
        <f t="shared" si="0"/>
        <v>5222534</v>
      </c>
      <c r="L5" s="100">
        <f t="shared" si="0"/>
        <v>417782</v>
      </c>
      <c r="M5" s="100">
        <f t="shared" si="0"/>
        <v>22812292</v>
      </c>
      <c r="N5" s="100">
        <f t="shared" si="0"/>
        <v>28452608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28650370</v>
      </c>
      <c r="X5" s="100">
        <f t="shared" si="0"/>
        <v>37957000</v>
      </c>
      <c r="Y5" s="100">
        <f t="shared" si="0"/>
        <v>-9306630</v>
      </c>
      <c r="Z5" s="137">
        <f>+IF(X5&lt;&gt;0,+(Y5/X5)*100,0)</f>
        <v>-24.518876623547698</v>
      </c>
      <c r="AA5" s="153">
        <f>SUM(AA6:AA8)</f>
        <v>102236000</v>
      </c>
    </row>
    <row r="6" spans="1:27" ht="12.75">
      <c r="A6" s="138" t="s">
        <v>75</v>
      </c>
      <c r="B6" s="136"/>
      <c r="C6" s="155">
        <v>19800</v>
      </c>
      <c r="D6" s="155"/>
      <c r="E6" s="156"/>
      <c r="F6" s="60"/>
      <c r="G6" s="60"/>
      <c r="H6" s="60"/>
      <c r="I6" s="60"/>
      <c r="J6" s="60"/>
      <c r="K6" s="60">
        <v>33132</v>
      </c>
      <c r="L6" s="60"/>
      <c r="M6" s="60">
        <v>71900</v>
      </c>
      <c r="N6" s="60">
        <v>105032</v>
      </c>
      <c r="O6" s="60"/>
      <c r="P6" s="60"/>
      <c r="Q6" s="60"/>
      <c r="R6" s="60"/>
      <c r="S6" s="60"/>
      <c r="T6" s="60"/>
      <c r="U6" s="60"/>
      <c r="V6" s="60"/>
      <c r="W6" s="60">
        <v>105032</v>
      </c>
      <c r="X6" s="60"/>
      <c r="Y6" s="60">
        <v>105032</v>
      </c>
      <c r="Z6" s="140"/>
      <c r="AA6" s="62"/>
    </row>
    <row r="7" spans="1:27" ht="12.75">
      <c r="A7" s="138" t="s">
        <v>76</v>
      </c>
      <c r="B7" s="136"/>
      <c r="C7" s="157">
        <v>578178</v>
      </c>
      <c r="D7" s="157"/>
      <c r="E7" s="158">
        <v>102236000</v>
      </c>
      <c r="F7" s="159">
        <v>102236000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37957000</v>
      </c>
      <c r="Y7" s="159">
        <v>-37957000</v>
      </c>
      <c r="Z7" s="141">
        <v>-100</v>
      </c>
      <c r="AA7" s="225">
        <v>102236000</v>
      </c>
    </row>
    <row r="8" spans="1:27" ht="12.75">
      <c r="A8" s="138" t="s">
        <v>77</v>
      </c>
      <c r="B8" s="136"/>
      <c r="C8" s="155">
        <v>127528330</v>
      </c>
      <c r="D8" s="155"/>
      <c r="E8" s="156"/>
      <c r="F8" s="60"/>
      <c r="G8" s="60"/>
      <c r="H8" s="60">
        <v>42682</v>
      </c>
      <c r="I8" s="60">
        <v>155080</v>
      </c>
      <c r="J8" s="60">
        <v>197762</v>
      </c>
      <c r="K8" s="60">
        <v>5189402</v>
      </c>
      <c r="L8" s="60">
        <v>417782</v>
      </c>
      <c r="M8" s="60">
        <v>22740392</v>
      </c>
      <c r="N8" s="60">
        <v>28347576</v>
      </c>
      <c r="O8" s="60"/>
      <c r="P8" s="60"/>
      <c r="Q8" s="60"/>
      <c r="R8" s="60"/>
      <c r="S8" s="60"/>
      <c r="T8" s="60"/>
      <c r="U8" s="60"/>
      <c r="V8" s="60"/>
      <c r="W8" s="60">
        <v>28545338</v>
      </c>
      <c r="X8" s="60"/>
      <c r="Y8" s="60">
        <v>28545338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43603870</v>
      </c>
      <c r="D9" s="153">
        <f>SUM(D10:D14)</f>
        <v>0</v>
      </c>
      <c r="E9" s="154">
        <f t="shared" si="1"/>
        <v>80980700</v>
      </c>
      <c r="F9" s="100">
        <f t="shared" si="1"/>
        <v>80980700</v>
      </c>
      <c r="G9" s="100">
        <f t="shared" si="1"/>
        <v>458786</v>
      </c>
      <c r="H9" s="100">
        <f t="shared" si="1"/>
        <v>2685135</v>
      </c>
      <c r="I9" s="100">
        <f t="shared" si="1"/>
        <v>4334590</v>
      </c>
      <c r="J9" s="100">
        <f t="shared" si="1"/>
        <v>7478511</v>
      </c>
      <c r="K9" s="100">
        <f t="shared" si="1"/>
        <v>5185851</v>
      </c>
      <c r="L9" s="100">
        <f t="shared" si="1"/>
        <v>4334608</v>
      </c>
      <c r="M9" s="100">
        <f t="shared" si="1"/>
        <v>3978358</v>
      </c>
      <c r="N9" s="100">
        <f t="shared" si="1"/>
        <v>13498817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20977328</v>
      </c>
      <c r="X9" s="100">
        <f t="shared" si="1"/>
        <v>29046000</v>
      </c>
      <c r="Y9" s="100">
        <f t="shared" si="1"/>
        <v>-8068672</v>
      </c>
      <c r="Z9" s="137">
        <f>+IF(X9&lt;&gt;0,+(Y9/X9)*100,0)</f>
        <v>-27.778943744405428</v>
      </c>
      <c r="AA9" s="102">
        <f>SUM(AA10:AA14)</f>
        <v>80980700</v>
      </c>
    </row>
    <row r="10" spans="1:27" ht="12.75">
      <c r="A10" s="138" t="s">
        <v>79</v>
      </c>
      <c r="B10" s="136"/>
      <c r="C10" s="155">
        <v>26026977</v>
      </c>
      <c r="D10" s="155"/>
      <c r="E10" s="156">
        <v>55463300</v>
      </c>
      <c r="F10" s="60">
        <v>55463300</v>
      </c>
      <c r="G10" s="60">
        <v>333918</v>
      </c>
      <c r="H10" s="60">
        <v>2651390</v>
      </c>
      <c r="I10" s="60">
        <v>3991070</v>
      </c>
      <c r="J10" s="60">
        <v>6976378</v>
      </c>
      <c r="K10" s="60">
        <v>4420088</v>
      </c>
      <c r="L10" s="60">
        <v>2900345</v>
      </c>
      <c r="M10" s="60">
        <v>3158771</v>
      </c>
      <c r="N10" s="60">
        <v>10479204</v>
      </c>
      <c r="O10" s="60"/>
      <c r="P10" s="60"/>
      <c r="Q10" s="60"/>
      <c r="R10" s="60"/>
      <c r="S10" s="60"/>
      <c r="T10" s="60"/>
      <c r="U10" s="60"/>
      <c r="V10" s="60"/>
      <c r="W10" s="60">
        <v>17455582</v>
      </c>
      <c r="X10" s="60">
        <v>21596000</v>
      </c>
      <c r="Y10" s="60">
        <v>-4140418</v>
      </c>
      <c r="Z10" s="140">
        <v>-19.17</v>
      </c>
      <c r="AA10" s="62">
        <v>55463300</v>
      </c>
    </row>
    <row r="11" spans="1:27" ht="12.75">
      <c r="A11" s="138" t="s">
        <v>80</v>
      </c>
      <c r="B11" s="136"/>
      <c r="C11" s="155">
        <v>10618263</v>
      </c>
      <c r="D11" s="155"/>
      <c r="E11" s="156">
        <v>24958400</v>
      </c>
      <c r="F11" s="60">
        <v>24958400</v>
      </c>
      <c r="G11" s="60">
        <v>124868</v>
      </c>
      <c r="H11" s="60">
        <v>20245</v>
      </c>
      <c r="I11" s="60">
        <v>293075</v>
      </c>
      <c r="J11" s="60">
        <v>438188</v>
      </c>
      <c r="K11" s="60">
        <v>765763</v>
      </c>
      <c r="L11" s="60">
        <v>1228928</v>
      </c>
      <c r="M11" s="60">
        <v>702087</v>
      </c>
      <c r="N11" s="60">
        <v>2696778</v>
      </c>
      <c r="O11" s="60"/>
      <c r="P11" s="60"/>
      <c r="Q11" s="60"/>
      <c r="R11" s="60"/>
      <c r="S11" s="60"/>
      <c r="T11" s="60"/>
      <c r="U11" s="60"/>
      <c r="V11" s="60"/>
      <c r="W11" s="60">
        <v>3134966</v>
      </c>
      <c r="X11" s="60">
        <v>7200000</v>
      </c>
      <c r="Y11" s="60">
        <v>-4065034</v>
      </c>
      <c r="Z11" s="140">
        <v>-56.46</v>
      </c>
      <c r="AA11" s="62">
        <v>24958400</v>
      </c>
    </row>
    <row r="12" spans="1:27" ht="12.75">
      <c r="A12" s="138" t="s">
        <v>81</v>
      </c>
      <c r="B12" s="136"/>
      <c r="C12" s="155">
        <v>7144305</v>
      </c>
      <c r="D12" s="155"/>
      <c r="E12" s="156">
        <v>559000</v>
      </c>
      <c r="F12" s="60">
        <v>559000</v>
      </c>
      <c r="G12" s="60"/>
      <c r="H12" s="60">
        <v>13500</v>
      </c>
      <c r="I12" s="60">
        <v>50445</v>
      </c>
      <c r="J12" s="60">
        <v>63945</v>
      </c>
      <c r="K12" s="60"/>
      <c r="L12" s="60">
        <v>205335</v>
      </c>
      <c r="M12" s="60">
        <v>117500</v>
      </c>
      <c r="N12" s="60">
        <v>322835</v>
      </c>
      <c r="O12" s="60"/>
      <c r="P12" s="60"/>
      <c r="Q12" s="60"/>
      <c r="R12" s="60"/>
      <c r="S12" s="60"/>
      <c r="T12" s="60"/>
      <c r="U12" s="60"/>
      <c r="V12" s="60"/>
      <c r="W12" s="60">
        <v>386780</v>
      </c>
      <c r="X12" s="60">
        <v>250000</v>
      </c>
      <c r="Y12" s="60">
        <v>136780</v>
      </c>
      <c r="Z12" s="140">
        <v>54.71</v>
      </c>
      <c r="AA12" s="62">
        <v>559000</v>
      </c>
    </row>
    <row r="13" spans="1:27" ht="12.75">
      <c r="A13" s="138" t="s">
        <v>82</v>
      </c>
      <c r="B13" s="136"/>
      <c r="C13" s="155">
        <v>-185675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97143179</v>
      </c>
      <c r="D15" s="153">
        <f>SUM(D16:D18)</f>
        <v>0</v>
      </c>
      <c r="E15" s="154">
        <f t="shared" si="2"/>
        <v>137875700</v>
      </c>
      <c r="F15" s="100">
        <f t="shared" si="2"/>
        <v>137875700</v>
      </c>
      <c r="G15" s="100">
        <f t="shared" si="2"/>
        <v>1162414</v>
      </c>
      <c r="H15" s="100">
        <f t="shared" si="2"/>
        <v>7337786</v>
      </c>
      <c r="I15" s="100">
        <f t="shared" si="2"/>
        <v>15502937</v>
      </c>
      <c r="J15" s="100">
        <f t="shared" si="2"/>
        <v>24003137</v>
      </c>
      <c r="K15" s="100">
        <f t="shared" si="2"/>
        <v>6551881</v>
      </c>
      <c r="L15" s="100">
        <f t="shared" si="2"/>
        <v>10437082</v>
      </c>
      <c r="M15" s="100">
        <f t="shared" si="2"/>
        <v>10508378</v>
      </c>
      <c r="N15" s="100">
        <f t="shared" si="2"/>
        <v>27497341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51500478</v>
      </c>
      <c r="X15" s="100">
        <f t="shared" si="2"/>
        <v>57411000</v>
      </c>
      <c r="Y15" s="100">
        <f t="shared" si="2"/>
        <v>-5910522</v>
      </c>
      <c r="Z15" s="137">
        <f>+IF(X15&lt;&gt;0,+(Y15/X15)*100,0)</f>
        <v>-10.29510372576684</v>
      </c>
      <c r="AA15" s="102">
        <f>SUM(AA16:AA18)</f>
        <v>137875700</v>
      </c>
    </row>
    <row r="16" spans="1:27" ht="12.75">
      <c r="A16" s="138" t="s">
        <v>85</v>
      </c>
      <c r="B16" s="136"/>
      <c r="C16" s="155">
        <v>19258716</v>
      </c>
      <c r="D16" s="155"/>
      <c r="E16" s="156">
        <v>3952500</v>
      </c>
      <c r="F16" s="60">
        <v>3952500</v>
      </c>
      <c r="G16" s="60"/>
      <c r="H16" s="60"/>
      <c r="I16" s="60"/>
      <c r="J16" s="60"/>
      <c r="K16" s="60"/>
      <c r="L16" s="60">
        <v>116038</v>
      </c>
      <c r="M16" s="60"/>
      <c r="N16" s="60">
        <v>116038</v>
      </c>
      <c r="O16" s="60"/>
      <c r="P16" s="60"/>
      <c r="Q16" s="60"/>
      <c r="R16" s="60"/>
      <c r="S16" s="60"/>
      <c r="T16" s="60"/>
      <c r="U16" s="60"/>
      <c r="V16" s="60"/>
      <c r="W16" s="60">
        <v>116038</v>
      </c>
      <c r="X16" s="60">
        <v>1752000</v>
      </c>
      <c r="Y16" s="60">
        <v>-1635962</v>
      </c>
      <c r="Z16" s="140">
        <v>-93.38</v>
      </c>
      <c r="AA16" s="62">
        <v>3952500</v>
      </c>
    </row>
    <row r="17" spans="1:27" ht="12.75">
      <c r="A17" s="138" t="s">
        <v>86</v>
      </c>
      <c r="B17" s="136"/>
      <c r="C17" s="155">
        <v>77183138</v>
      </c>
      <c r="D17" s="155"/>
      <c r="E17" s="156">
        <v>133723200</v>
      </c>
      <c r="F17" s="60">
        <v>133723200</v>
      </c>
      <c r="G17" s="60">
        <v>1162414</v>
      </c>
      <c r="H17" s="60">
        <v>7337786</v>
      </c>
      <c r="I17" s="60">
        <v>15502937</v>
      </c>
      <c r="J17" s="60">
        <v>24003137</v>
      </c>
      <c r="K17" s="60">
        <v>6551881</v>
      </c>
      <c r="L17" s="60">
        <v>10321044</v>
      </c>
      <c r="M17" s="60">
        <v>10334523</v>
      </c>
      <c r="N17" s="60">
        <v>27207448</v>
      </c>
      <c r="O17" s="60"/>
      <c r="P17" s="60"/>
      <c r="Q17" s="60"/>
      <c r="R17" s="60"/>
      <c r="S17" s="60"/>
      <c r="T17" s="60"/>
      <c r="U17" s="60"/>
      <c r="V17" s="60"/>
      <c r="W17" s="60">
        <v>51210585</v>
      </c>
      <c r="X17" s="60">
        <v>55459000</v>
      </c>
      <c r="Y17" s="60">
        <v>-4248415</v>
      </c>
      <c r="Z17" s="140">
        <v>-7.66</v>
      </c>
      <c r="AA17" s="62">
        <v>133723200</v>
      </c>
    </row>
    <row r="18" spans="1:27" ht="12.75">
      <c r="A18" s="138" t="s">
        <v>87</v>
      </c>
      <c r="B18" s="136"/>
      <c r="C18" s="155">
        <v>701325</v>
      </c>
      <c r="D18" s="155"/>
      <c r="E18" s="156">
        <v>200000</v>
      </c>
      <c r="F18" s="60">
        <v>200000</v>
      </c>
      <c r="G18" s="60"/>
      <c r="H18" s="60"/>
      <c r="I18" s="60"/>
      <c r="J18" s="60"/>
      <c r="K18" s="60"/>
      <c r="L18" s="60"/>
      <c r="M18" s="60">
        <v>173855</v>
      </c>
      <c r="N18" s="60">
        <v>173855</v>
      </c>
      <c r="O18" s="60"/>
      <c r="P18" s="60"/>
      <c r="Q18" s="60"/>
      <c r="R18" s="60"/>
      <c r="S18" s="60"/>
      <c r="T18" s="60"/>
      <c r="U18" s="60"/>
      <c r="V18" s="60"/>
      <c r="W18" s="60">
        <v>173855</v>
      </c>
      <c r="X18" s="60">
        <v>200000</v>
      </c>
      <c r="Y18" s="60">
        <v>-26145</v>
      </c>
      <c r="Z18" s="140">
        <v>-13.07</v>
      </c>
      <c r="AA18" s="62">
        <v>200000</v>
      </c>
    </row>
    <row r="19" spans="1:27" ht="12.75">
      <c r="A19" s="135" t="s">
        <v>88</v>
      </c>
      <c r="B19" s="142"/>
      <c r="C19" s="153">
        <f aca="true" t="shared" si="3" ref="C19:Y19">SUM(C20:C23)</f>
        <v>231647605</v>
      </c>
      <c r="D19" s="153">
        <f>SUM(D20:D23)</f>
        <v>0</v>
      </c>
      <c r="E19" s="154">
        <f t="shared" si="3"/>
        <v>204068400</v>
      </c>
      <c r="F19" s="100">
        <f t="shared" si="3"/>
        <v>204068400</v>
      </c>
      <c r="G19" s="100">
        <f t="shared" si="3"/>
        <v>5449610</v>
      </c>
      <c r="H19" s="100">
        <f t="shared" si="3"/>
        <v>8671047</v>
      </c>
      <c r="I19" s="100">
        <f t="shared" si="3"/>
        <v>11206044</v>
      </c>
      <c r="J19" s="100">
        <f t="shared" si="3"/>
        <v>25326701</v>
      </c>
      <c r="K19" s="100">
        <f t="shared" si="3"/>
        <v>20746509</v>
      </c>
      <c r="L19" s="100">
        <f t="shared" si="3"/>
        <v>24899676</v>
      </c>
      <c r="M19" s="100">
        <f t="shared" si="3"/>
        <v>29084499</v>
      </c>
      <c r="N19" s="100">
        <f t="shared" si="3"/>
        <v>74730684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100057385</v>
      </c>
      <c r="X19" s="100">
        <f t="shared" si="3"/>
        <v>104772200</v>
      </c>
      <c r="Y19" s="100">
        <f t="shared" si="3"/>
        <v>-4714815</v>
      </c>
      <c r="Z19" s="137">
        <f>+IF(X19&lt;&gt;0,+(Y19/X19)*100,0)</f>
        <v>-4.5000629938094265</v>
      </c>
      <c r="AA19" s="102">
        <f>SUM(AA20:AA23)</f>
        <v>204068400</v>
      </c>
    </row>
    <row r="20" spans="1:27" ht="12.75">
      <c r="A20" s="138" t="s">
        <v>89</v>
      </c>
      <c r="B20" s="136"/>
      <c r="C20" s="155">
        <v>57776461</v>
      </c>
      <c r="D20" s="155"/>
      <c r="E20" s="156">
        <v>85472000</v>
      </c>
      <c r="F20" s="60">
        <v>85472000</v>
      </c>
      <c r="G20" s="60">
        <v>499931</v>
      </c>
      <c r="H20" s="60">
        <v>1575649</v>
      </c>
      <c r="I20" s="60">
        <v>1784314</v>
      </c>
      <c r="J20" s="60">
        <v>3859894</v>
      </c>
      <c r="K20" s="60">
        <v>4852332</v>
      </c>
      <c r="L20" s="60">
        <v>10950390</v>
      </c>
      <c r="M20" s="60">
        <v>12453190</v>
      </c>
      <c r="N20" s="60">
        <v>28255912</v>
      </c>
      <c r="O20" s="60"/>
      <c r="P20" s="60"/>
      <c r="Q20" s="60"/>
      <c r="R20" s="60"/>
      <c r="S20" s="60"/>
      <c r="T20" s="60"/>
      <c r="U20" s="60"/>
      <c r="V20" s="60"/>
      <c r="W20" s="60">
        <v>32115806</v>
      </c>
      <c r="X20" s="60">
        <v>39049000</v>
      </c>
      <c r="Y20" s="60">
        <v>-6933194</v>
      </c>
      <c r="Z20" s="140">
        <v>-17.76</v>
      </c>
      <c r="AA20" s="62">
        <v>85472000</v>
      </c>
    </row>
    <row r="21" spans="1:27" ht="12.75">
      <c r="A21" s="138" t="s">
        <v>90</v>
      </c>
      <c r="B21" s="136"/>
      <c r="C21" s="155">
        <v>84872895</v>
      </c>
      <c r="D21" s="155"/>
      <c r="E21" s="156">
        <v>68773200</v>
      </c>
      <c r="F21" s="60">
        <v>68773200</v>
      </c>
      <c r="G21" s="60">
        <v>165100</v>
      </c>
      <c r="H21" s="60">
        <v>4095664</v>
      </c>
      <c r="I21" s="60">
        <v>3649487</v>
      </c>
      <c r="J21" s="60">
        <v>7910251</v>
      </c>
      <c r="K21" s="60">
        <v>6040491</v>
      </c>
      <c r="L21" s="60">
        <v>7899161</v>
      </c>
      <c r="M21" s="60">
        <v>8012073</v>
      </c>
      <c r="N21" s="60">
        <v>21951725</v>
      </c>
      <c r="O21" s="60"/>
      <c r="P21" s="60"/>
      <c r="Q21" s="60"/>
      <c r="R21" s="60"/>
      <c r="S21" s="60"/>
      <c r="T21" s="60"/>
      <c r="U21" s="60"/>
      <c r="V21" s="60"/>
      <c r="W21" s="60">
        <v>29861976</v>
      </c>
      <c r="X21" s="60">
        <v>38223200</v>
      </c>
      <c r="Y21" s="60">
        <v>-8361224</v>
      </c>
      <c r="Z21" s="140">
        <v>-21.87</v>
      </c>
      <c r="AA21" s="62">
        <v>68773200</v>
      </c>
    </row>
    <row r="22" spans="1:27" ht="12.75">
      <c r="A22" s="138" t="s">
        <v>91</v>
      </c>
      <c r="B22" s="136"/>
      <c r="C22" s="157">
        <v>87895302</v>
      </c>
      <c r="D22" s="157"/>
      <c r="E22" s="158">
        <v>48123200</v>
      </c>
      <c r="F22" s="159">
        <v>48123200</v>
      </c>
      <c r="G22" s="159">
        <v>4784579</v>
      </c>
      <c r="H22" s="159">
        <v>2999734</v>
      </c>
      <c r="I22" s="159">
        <v>5355869</v>
      </c>
      <c r="J22" s="159">
        <v>13140182</v>
      </c>
      <c r="K22" s="159">
        <v>9710167</v>
      </c>
      <c r="L22" s="159">
        <v>5838496</v>
      </c>
      <c r="M22" s="159">
        <v>8222160</v>
      </c>
      <c r="N22" s="159">
        <v>23770823</v>
      </c>
      <c r="O22" s="159"/>
      <c r="P22" s="159"/>
      <c r="Q22" s="159"/>
      <c r="R22" s="159"/>
      <c r="S22" s="159"/>
      <c r="T22" s="159"/>
      <c r="U22" s="159"/>
      <c r="V22" s="159"/>
      <c r="W22" s="159">
        <v>36911005</v>
      </c>
      <c r="X22" s="159">
        <v>27000000</v>
      </c>
      <c r="Y22" s="159">
        <v>9911005</v>
      </c>
      <c r="Z22" s="141">
        <v>36.71</v>
      </c>
      <c r="AA22" s="225">
        <v>48123200</v>
      </c>
    </row>
    <row r="23" spans="1:27" ht="12.75">
      <c r="A23" s="138" t="s">
        <v>92</v>
      </c>
      <c r="B23" s="136"/>
      <c r="C23" s="155">
        <v>1102947</v>
      </c>
      <c r="D23" s="155"/>
      <c r="E23" s="156">
        <v>1700000</v>
      </c>
      <c r="F23" s="60">
        <v>1700000</v>
      </c>
      <c r="G23" s="60"/>
      <c r="H23" s="60"/>
      <c r="I23" s="60">
        <v>416374</v>
      </c>
      <c r="J23" s="60">
        <v>416374</v>
      </c>
      <c r="K23" s="60">
        <v>143519</v>
      </c>
      <c r="L23" s="60">
        <v>211629</v>
      </c>
      <c r="M23" s="60">
        <v>397076</v>
      </c>
      <c r="N23" s="60">
        <v>752224</v>
      </c>
      <c r="O23" s="60"/>
      <c r="P23" s="60"/>
      <c r="Q23" s="60"/>
      <c r="R23" s="60"/>
      <c r="S23" s="60"/>
      <c r="T23" s="60"/>
      <c r="U23" s="60"/>
      <c r="V23" s="60"/>
      <c r="W23" s="60">
        <v>1168598</v>
      </c>
      <c r="X23" s="60">
        <v>500000</v>
      </c>
      <c r="Y23" s="60">
        <v>668598</v>
      </c>
      <c r="Z23" s="140">
        <v>133.72</v>
      </c>
      <c r="AA23" s="62">
        <v>1700000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500520962</v>
      </c>
      <c r="D25" s="217">
        <f>+D5+D9+D15+D19+D24</f>
        <v>0</v>
      </c>
      <c r="E25" s="230">
        <f t="shared" si="4"/>
        <v>525160800</v>
      </c>
      <c r="F25" s="219">
        <f t="shared" si="4"/>
        <v>525160800</v>
      </c>
      <c r="G25" s="219">
        <f t="shared" si="4"/>
        <v>7070810</v>
      </c>
      <c r="H25" s="219">
        <f t="shared" si="4"/>
        <v>18736650</v>
      </c>
      <c r="I25" s="219">
        <f t="shared" si="4"/>
        <v>31198651</v>
      </c>
      <c r="J25" s="219">
        <f t="shared" si="4"/>
        <v>57006111</v>
      </c>
      <c r="K25" s="219">
        <f t="shared" si="4"/>
        <v>37706775</v>
      </c>
      <c r="L25" s="219">
        <f t="shared" si="4"/>
        <v>40089148</v>
      </c>
      <c r="M25" s="219">
        <f t="shared" si="4"/>
        <v>66383527</v>
      </c>
      <c r="N25" s="219">
        <f t="shared" si="4"/>
        <v>144179450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201185561</v>
      </c>
      <c r="X25" s="219">
        <f t="shared" si="4"/>
        <v>229186200</v>
      </c>
      <c r="Y25" s="219">
        <f t="shared" si="4"/>
        <v>-28000639</v>
      </c>
      <c r="Z25" s="231">
        <f>+IF(X25&lt;&gt;0,+(Y25/X25)*100,0)</f>
        <v>-12.217419286152483</v>
      </c>
      <c r="AA25" s="232">
        <f>+AA5+AA9+AA15+AA19+AA24</f>
        <v>525160800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134457732</v>
      </c>
      <c r="D28" s="155"/>
      <c r="E28" s="156">
        <v>121373800</v>
      </c>
      <c r="F28" s="60">
        <v>121373800</v>
      </c>
      <c r="G28" s="60">
        <v>4784579</v>
      </c>
      <c r="H28" s="60">
        <v>7520976</v>
      </c>
      <c r="I28" s="60">
        <v>7300686</v>
      </c>
      <c r="J28" s="60">
        <v>19606241</v>
      </c>
      <c r="K28" s="60">
        <v>6656978</v>
      </c>
      <c r="L28" s="60">
        <v>11607985</v>
      </c>
      <c r="M28" s="60">
        <v>15625567</v>
      </c>
      <c r="N28" s="60">
        <v>33890530</v>
      </c>
      <c r="O28" s="60"/>
      <c r="P28" s="60"/>
      <c r="Q28" s="60"/>
      <c r="R28" s="60"/>
      <c r="S28" s="60"/>
      <c r="T28" s="60"/>
      <c r="U28" s="60"/>
      <c r="V28" s="60"/>
      <c r="W28" s="60">
        <v>53496771</v>
      </c>
      <c r="X28" s="60">
        <v>77973200</v>
      </c>
      <c r="Y28" s="60">
        <v>-24476429</v>
      </c>
      <c r="Z28" s="140">
        <v>-31.39</v>
      </c>
      <c r="AA28" s="155">
        <v>121373800</v>
      </c>
    </row>
    <row r="29" spans="1:27" ht="12.75">
      <c r="A29" s="234" t="s">
        <v>134</v>
      </c>
      <c r="B29" s="136"/>
      <c r="C29" s="155">
        <v>540923</v>
      </c>
      <c r="D29" s="155"/>
      <c r="E29" s="156">
        <v>7850000</v>
      </c>
      <c r="F29" s="60">
        <v>7850000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7850000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134998655</v>
      </c>
      <c r="D32" s="210">
        <f>SUM(D28:D31)</f>
        <v>0</v>
      </c>
      <c r="E32" s="211">
        <f t="shared" si="5"/>
        <v>129223800</v>
      </c>
      <c r="F32" s="77">
        <f t="shared" si="5"/>
        <v>129223800</v>
      </c>
      <c r="G32" s="77">
        <f t="shared" si="5"/>
        <v>4784579</v>
      </c>
      <c r="H32" s="77">
        <f t="shared" si="5"/>
        <v>7520976</v>
      </c>
      <c r="I32" s="77">
        <f t="shared" si="5"/>
        <v>7300686</v>
      </c>
      <c r="J32" s="77">
        <f t="shared" si="5"/>
        <v>19606241</v>
      </c>
      <c r="K32" s="77">
        <f t="shared" si="5"/>
        <v>6656978</v>
      </c>
      <c r="L32" s="77">
        <f t="shared" si="5"/>
        <v>11607985</v>
      </c>
      <c r="M32" s="77">
        <f t="shared" si="5"/>
        <v>15625567</v>
      </c>
      <c r="N32" s="77">
        <f t="shared" si="5"/>
        <v>33890530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53496771</v>
      </c>
      <c r="X32" s="77">
        <f t="shared" si="5"/>
        <v>77973200</v>
      </c>
      <c r="Y32" s="77">
        <f t="shared" si="5"/>
        <v>-24476429</v>
      </c>
      <c r="Z32" s="212">
        <f>+IF(X32&lt;&gt;0,+(Y32/X32)*100,0)</f>
        <v>-31.390822744224938</v>
      </c>
      <c r="AA32" s="79">
        <f>SUM(AA28:AA31)</f>
        <v>129223800</v>
      </c>
    </row>
    <row r="33" spans="1:27" ht="12.75">
      <c r="A33" s="237" t="s">
        <v>51</v>
      </c>
      <c r="B33" s="136" t="s">
        <v>137</v>
      </c>
      <c r="C33" s="155">
        <v>3827032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114845995</v>
      </c>
      <c r="D34" s="155"/>
      <c r="E34" s="156">
        <v>310000000</v>
      </c>
      <c r="F34" s="60">
        <v>310000000</v>
      </c>
      <c r="G34" s="60">
        <v>2104033</v>
      </c>
      <c r="H34" s="60">
        <v>9512174</v>
      </c>
      <c r="I34" s="60">
        <v>18976884</v>
      </c>
      <c r="J34" s="60">
        <v>30593091</v>
      </c>
      <c r="K34" s="60">
        <v>16040470</v>
      </c>
      <c r="L34" s="60">
        <v>20287338</v>
      </c>
      <c r="M34" s="60">
        <v>26778984</v>
      </c>
      <c r="N34" s="60">
        <v>63106792</v>
      </c>
      <c r="O34" s="60"/>
      <c r="P34" s="60"/>
      <c r="Q34" s="60"/>
      <c r="R34" s="60"/>
      <c r="S34" s="60"/>
      <c r="T34" s="60"/>
      <c r="U34" s="60"/>
      <c r="V34" s="60"/>
      <c r="W34" s="60">
        <v>93699883</v>
      </c>
      <c r="X34" s="60">
        <v>126512000</v>
      </c>
      <c r="Y34" s="60">
        <v>-32812117</v>
      </c>
      <c r="Z34" s="140">
        <v>-25.94</v>
      </c>
      <c r="AA34" s="62">
        <v>310000000</v>
      </c>
    </row>
    <row r="35" spans="1:27" ht="12.75">
      <c r="A35" s="237" t="s">
        <v>53</v>
      </c>
      <c r="B35" s="136"/>
      <c r="C35" s="155">
        <v>246849280</v>
      </c>
      <c r="D35" s="155"/>
      <c r="E35" s="156">
        <v>85937000</v>
      </c>
      <c r="F35" s="60">
        <v>85937000</v>
      </c>
      <c r="G35" s="60">
        <v>182198</v>
      </c>
      <c r="H35" s="60">
        <v>1703500</v>
      </c>
      <c r="I35" s="60">
        <v>4921081</v>
      </c>
      <c r="J35" s="60">
        <v>6806779</v>
      </c>
      <c r="K35" s="60">
        <v>15009327</v>
      </c>
      <c r="L35" s="60">
        <v>8193825</v>
      </c>
      <c r="M35" s="60">
        <v>23978976</v>
      </c>
      <c r="N35" s="60">
        <v>47182128</v>
      </c>
      <c r="O35" s="60"/>
      <c r="P35" s="60"/>
      <c r="Q35" s="60"/>
      <c r="R35" s="60"/>
      <c r="S35" s="60"/>
      <c r="T35" s="60"/>
      <c r="U35" s="60"/>
      <c r="V35" s="60"/>
      <c r="W35" s="60">
        <v>53988907</v>
      </c>
      <c r="X35" s="60">
        <v>20701000</v>
      </c>
      <c r="Y35" s="60">
        <v>33287907</v>
      </c>
      <c r="Z35" s="140">
        <v>160.8</v>
      </c>
      <c r="AA35" s="62">
        <v>85937000</v>
      </c>
    </row>
    <row r="36" spans="1:27" ht="12.75">
      <c r="A36" s="238" t="s">
        <v>139</v>
      </c>
      <c r="B36" s="149"/>
      <c r="C36" s="222">
        <f aca="true" t="shared" si="6" ref="C36:Y36">SUM(C32:C35)</f>
        <v>500520962</v>
      </c>
      <c r="D36" s="222">
        <f>SUM(D32:D35)</f>
        <v>0</v>
      </c>
      <c r="E36" s="218">
        <f t="shared" si="6"/>
        <v>525160800</v>
      </c>
      <c r="F36" s="220">
        <f t="shared" si="6"/>
        <v>525160800</v>
      </c>
      <c r="G36" s="220">
        <f t="shared" si="6"/>
        <v>7070810</v>
      </c>
      <c r="H36" s="220">
        <f t="shared" si="6"/>
        <v>18736650</v>
      </c>
      <c r="I36" s="220">
        <f t="shared" si="6"/>
        <v>31198651</v>
      </c>
      <c r="J36" s="220">
        <f t="shared" si="6"/>
        <v>57006111</v>
      </c>
      <c r="K36" s="220">
        <f t="shared" si="6"/>
        <v>37706775</v>
      </c>
      <c r="L36" s="220">
        <f t="shared" si="6"/>
        <v>40089148</v>
      </c>
      <c r="M36" s="220">
        <f t="shared" si="6"/>
        <v>66383527</v>
      </c>
      <c r="N36" s="220">
        <f t="shared" si="6"/>
        <v>144179450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201185561</v>
      </c>
      <c r="X36" s="220">
        <f t="shared" si="6"/>
        <v>225186200</v>
      </c>
      <c r="Y36" s="220">
        <f t="shared" si="6"/>
        <v>-24000639</v>
      </c>
      <c r="Z36" s="221">
        <f>+IF(X36&lt;&gt;0,+(Y36/X36)*100,0)</f>
        <v>-10.658130471583071</v>
      </c>
      <c r="AA36" s="239">
        <f>SUM(AA32:AA35)</f>
        <v>525160800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45422240</v>
      </c>
      <c r="D6" s="155"/>
      <c r="E6" s="59">
        <v>138788217</v>
      </c>
      <c r="F6" s="60">
        <v>138788217</v>
      </c>
      <c r="G6" s="60">
        <v>46956612</v>
      </c>
      <c r="H6" s="60">
        <v>65021040</v>
      </c>
      <c r="I6" s="60">
        <v>39343502</v>
      </c>
      <c r="J6" s="60">
        <v>39343502</v>
      </c>
      <c r="K6" s="60">
        <v>40582646</v>
      </c>
      <c r="L6" s="60">
        <v>26300936</v>
      </c>
      <c r="M6" s="60">
        <v>93569699</v>
      </c>
      <c r="N6" s="60">
        <v>93569699</v>
      </c>
      <c r="O6" s="60"/>
      <c r="P6" s="60"/>
      <c r="Q6" s="60"/>
      <c r="R6" s="60"/>
      <c r="S6" s="60"/>
      <c r="T6" s="60"/>
      <c r="U6" s="60"/>
      <c r="V6" s="60"/>
      <c r="W6" s="60">
        <v>93569699</v>
      </c>
      <c r="X6" s="60">
        <v>69394109</v>
      </c>
      <c r="Y6" s="60">
        <v>24175590</v>
      </c>
      <c r="Z6" s="140">
        <v>34.84</v>
      </c>
      <c r="AA6" s="62">
        <v>138788217</v>
      </c>
    </row>
    <row r="7" spans="1:27" ht="12.75">
      <c r="A7" s="249" t="s">
        <v>144</v>
      </c>
      <c r="B7" s="182"/>
      <c r="C7" s="155">
        <v>415000000</v>
      </c>
      <c r="D7" s="155"/>
      <c r="E7" s="59">
        <v>500000000</v>
      </c>
      <c r="F7" s="60">
        <v>500000000</v>
      </c>
      <c r="G7" s="60">
        <v>455000000</v>
      </c>
      <c r="H7" s="60">
        <v>425000000</v>
      </c>
      <c r="I7" s="60">
        <v>415000000</v>
      </c>
      <c r="J7" s="60">
        <v>415000000</v>
      </c>
      <c r="K7" s="60">
        <v>410000000</v>
      </c>
      <c r="L7" s="60">
        <v>405000000</v>
      </c>
      <c r="M7" s="60">
        <v>285000000</v>
      </c>
      <c r="N7" s="60">
        <v>285000000</v>
      </c>
      <c r="O7" s="60"/>
      <c r="P7" s="60"/>
      <c r="Q7" s="60"/>
      <c r="R7" s="60"/>
      <c r="S7" s="60"/>
      <c r="T7" s="60"/>
      <c r="U7" s="60"/>
      <c r="V7" s="60"/>
      <c r="W7" s="60">
        <v>285000000</v>
      </c>
      <c r="X7" s="60">
        <v>250000000</v>
      </c>
      <c r="Y7" s="60">
        <v>35000000</v>
      </c>
      <c r="Z7" s="140">
        <v>14</v>
      </c>
      <c r="AA7" s="62">
        <v>500000000</v>
      </c>
    </row>
    <row r="8" spans="1:27" ht="12.75">
      <c r="A8" s="249" t="s">
        <v>145</v>
      </c>
      <c r="B8" s="182"/>
      <c r="C8" s="155">
        <v>412170563</v>
      </c>
      <c r="D8" s="155"/>
      <c r="E8" s="59">
        <v>456032762</v>
      </c>
      <c r="F8" s="60">
        <v>456032762</v>
      </c>
      <c r="G8" s="60">
        <v>559894682</v>
      </c>
      <c r="H8" s="60">
        <v>437975027</v>
      </c>
      <c r="I8" s="60">
        <v>545941642</v>
      </c>
      <c r="J8" s="60">
        <v>545941642</v>
      </c>
      <c r="K8" s="60">
        <v>465606327</v>
      </c>
      <c r="L8" s="60">
        <v>477472434</v>
      </c>
      <c r="M8" s="60">
        <v>483553505</v>
      </c>
      <c r="N8" s="60">
        <v>483553505</v>
      </c>
      <c r="O8" s="60"/>
      <c r="P8" s="60"/>
      <c r="Q8" s="60"/>
      <c r="R8" s="60"/>
      <c r="S8" s="60"/>
      <c r="T8" s="60"/>
      <c r="U8" s="60"/>
      <c r="V8" s="60"/>
      <c r="W8" s="60">
        <v>483553505</v>
      </c>
      <c r="X8" s="60">
        <v>228016381</v>
      </c>
      <c r="Y8" s="60">
        <v>255537124</v>
      </c>
      <c r="Z8" s="140">
        <v>112.07</v>
      </c>
      <c r="AA8" s="62">
        <v>456032762</v>
      </c>
    </row>
    <row r="9" spans="1:27" ht="12.75">
      <c r="A9" s="249" t="s">
        <v>146</v>
      </c>
      <c r="B9" s="182"/>
      <c r="C9" s="155">
        <v>97606357</v>
      </c>
      <c r="D9" s="155"/>
      <c r="E9" s="59">
        <v>33479019</v>
      </c>
      <c r="F9" s="60">
        <v>33479019</v>
      </c>
      <c r="G9" s="60">
        <v>73591636</v>
      </c>
      <c r="H9" s="60">
        <v>59185980</v>
      </c>
      <c r="I9" s="60">
        <v>117791439</v>
      </c>
      <c r="J9" s="60">
        <v>117791439</v>
      </c>
      <c r="K9" s="60">
        <v>111678283</v>
      </c>
      <c r="L9" s="60">
        <v>126388893</v>
      </c>
      <c r="M9" s="60">
        <v>132432945</v>
      </c>
      <c r="N9" s="60">
        <v>132432945</v>
      </c>
      <c r="O9" s="60"/>
      <c r="P9" s="60"/>
      <c r="Q9" s="60"/>
      <c r="R9" s="60"/>
      <c r="S9" s="60"/>
      <c r="T9" s="60"/>
      <c r="U9" s="60"/>
      <c r="V9" s="60"/>
      <c r="W9" s="60">
        <v>132432945</v>
      </c>
      <c r="X9" s="60">
        <v>16739510</v>
      </c>
      <c r="Y9" s="60">
        <v>115693435</v>
      </c>
      <c r="Z9" s="140">
        <v>691.14</v>
      </c>
      <c r="AA9" s="62">
        <v>33479019</v>
      </c>
    </row>
    <row r="10" spans="1:27" ht="12.75">
      <c r="A10" s="249" t="s">
        <v>147</v>
      </c>
      <c r="B10" s="182"/>
      <c r="C10" s="155">
        <v>45848</v>
      </c>
      <c r="D10" s="155"/>
      <c r="E10" s="59">
        <v>34071</v>
      </c>
      <c r="F10" s="60">
        <v>34071</v>
      </c>
      <c r="G10" s="159">
        <v>45848</v>
      </c>
      <c r="H10" s="159"/>
      <c r="I10" s="159">
        <v>45848</v>
      </c>
      <c r="J10" s="60">
        <v>45848</v>
      </c>
      <c r="K10" s="159">
        <v>45848</v>
      </c>
      <c r="L10" s="159">
        <v>45848</v>
      </c>
      <c r="M10" s="60">
        <v>45848</v>
      </c>
      <c r="N10" s="159">
        <v>45848</v>
      </c>
      <c r="O10" s="159"/>
      <c r="P10" s="159"/>
      <c r="Q10" s="60"/>
      <c r="R10" s="159"/>
      <c r="S10" s="159"/>
      <c r="T10" s="60"/>
      <c r="U10" s="159"/>
      <c r="V10" s="159"/>
      <c r="W10" s="159">
        <v>45848</v>
      </c>
      <c r="X10" s="60">
        <v>17036</v>
      </c>
      <c r="Y10" s="159">
        <v>28812</v>
      </c>
      <c r="Z10" s="141">
        <v>169.12</v>
      </c>
      <c r="AA10" s="225">
        <v>34071</v>
      </c>
    </row>
    <row r="11" spans="1:27" ht="12.75">
      <c r="A11" s="249" t="s">
        <v>148</v>
      </c>
      <c r="B11" s="182"/>
      <c r="C11" s="155">
        <v>72791919</v>
      </c>
      <c r="D11" s="155"/>
      <c r="E11" s="59">
        <v>80641542</v>
      </c>
      <c r="F11" s="60">
        <v>80641542</v>
      </c>
      <c r="G11" s="60">
        <v>66327779</v>
      </c>
      <c r="H11" s="60">
        <v>65364591</v>
      </c>
      <c r="I11" s="60">
        <v>71329156</v>
      </c>
      <c r="J11" s="60">
        <v>71329156</v>
      </c>
      <c r="K11" s="60">
        <v>74098912</v>
      </c>
      <c r="L11" s="60">
        <v>63942218</v>
      </c>
      <c r="M11" s="60">
        <v>73117121</v>
      </c>
      <c r="N11" s="60">
        <v>73117121</v>
      </c>
      <c r="O11" s="60"/>
      <c r="P11" s="60"/>
      <c r="Q11" s="60"/>
      <c r="R11" s="60"/>
      <c r="S11" s="60"/>
      <c r="T11" s="60"/>
      <c r="U11" s="60"/>
      <c r="V11" s="60"/>
      <c r="W11" s="60">
        <v>73117121</v>
      </c>
      <c r="X11" s="60">
        <v>40320771</v>
      </c>
      <c r="Y11" s="60">
        <v>32796350</v>
      </c>
      <c r="Z11" s="140">
        <v>81.34</v>
      </c>
      <c r="AA11" s="62">
        <v>80641542</v>
      </c>
    </row>
    <row r="12" spans="1:27" ht="12.75">
      <c r="A12" s="250" t="s">
        <v>56</v>
      </c>
      <c r="B12" s="251"/>
      <c r="C12" s="168">
        <f aca="true" t="shared" si="0" ref="C12:Y12">SUM(C6:C11)</f>
        <v>1043036927</v>
      </c>
      <c r="D12" s="168">
        <f>SUM(D6:D11)</f>
        <v>0</v>
      </c>
      <c r="E12" s="72">
        <f t="shared" si="0"/>
        <v>1208975611</v>
      </c>
      <c r="F12" s="73">
        <f t="shared" si="0"/>
        <v>1208975611</v>
      </c>
      <c r="G12" s="73">
        <f t="shared" si="0"/>
        <v>1201816557</v>
      </c>
      <c r="H12" s="73">
        <f t="shared" si="0"/>
        <v>1052546638</v>
      </c>
      <c r="I12" s="73">
        <f t="shared" si="0"/>
        <v>1189451587</v>
      </c>
      <c r="J12" s="73">
        <f t="shared" si="0"/>
        <v>1189451587</v>
      </c>
      <c r="K12" s="73">
        <f t="shared" si="0"/>
        <v>1102012016</v>
      </c>
      <c r="L12" s="73">
        <f t="shared" si="0"/>
        <v>1099150329</v>
      </c>
      <c r="M12" s="73">
        <f t="shared" si="0"/>
        <v>1067719118</v>
      </c>
      <c r="N12" s="73">
        <f t="shared" si="0"/>
        <v>1067719118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1067719118</v>
      </c>
      <c r="X12" s="73">
        <f t="shared" si="0"/>
        <v>604487807</v>
      </c>
      <c r="Y12" s="73">
        <f t="shared" si="0"/>
        <v>463231311</v>
      </c>
      <c r="Z12" s="170">
        <f>+IF(X12&lt;&gt;0,+(Y12/X12)*100,0)</f>
        <v>76.63203552425004</v>
      </c>
      <c r="AA12" s="74">
        <f>SUM(AA6:AA11)</f>
        <v>1208975611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23513</v>
      </c>
      <c r="F15" s="60">
        <v>23513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11757</v>
      </c>
      <c r="Y15" s="60">
        <v>-11757</v>
      </c>
      <c r="Z15" s="140">
        <v>-100</v>
      </c>
      <c r="AA15" s="62">
        <v>23513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123372704</v>
      </c>
      <c r="D17" s="155"/>
      <c r="E17" s="59">
        <v>124144438</v>
      </c>
      <c r="F17" s="60">
        <v>124144438</v>
      </c>
      <c r="G17" s="60">
        <v>127050454</v>
      </c>
      <c r="H17" s="60">
        <v>127038046</v>
      </c>
      <c r="I17" s="60">
        <v>126764280</v>
      </c>
      <c r="J17" s="60">
        <v>126764280</v>
      </c>
      <c r="K17" s="60">
        <v>126751872</v>
      </c>
      <c r="L17" s="60">
        <v>125897163</v>
      </c>
      <c r="M17" s="60">
        <v>125884754</v>
      </c>
      <c r="N17" s="60">
        <v>125884754</v>
      </c>
      <c r="O17" s="60"/>
      <c r="P17" s="60"/>
      <c r="Q17" s="60"/>
      <c r="R17" s="60"/>
      <c r="S17" s="60"/>
      <c r="T17" s="60"/>
      <c r="U17" s="60"/>
      <c r="V17" s="60"/>
      <c r="W17" s="60">
        <v>125884754</v>
      </c>
      <c r="X17" s="60">
        <v>62072219</v>
      </c>
      <c r="Y17" s="60">
        <v>63812535</v>
      </c>
      <c r="Z17" s="140">
        <v>102.8</v>
      </c>
      <c r="AA17" s="62">
        <v>124144438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5406836319</v>
      </c>
      <c r="D19" s="155"/>
      <c r="E19" s="59">
        <v>5515085754</v>
      </c>
      <c r="F19" s="60">
        <v>5515085754</v>
      </c>
      <c r="G19" s="60">
        <v>5271285810</v>
      </c>
      <c r="H19" s="60">
        <v>5263506071</v>
      </c>
      <c r="I19" s="60">
        <v>5368179523</v>
      </c>
      <c r="J19" s="60">
        <v>5368179523</v>
      </c>
      <c r="K19" s="60">
        <v>5374847806</v>
      </c>
      <c r="L19" s="60">
        <v>5385236643</v>
      </c>
      <c r="M19" s="60">
        <v>5393419383</v>
      </c>
      <c r="N19" s="60">
        <v>5393419383</v>
      </c>
      <c r="O19" s="60"/>
      <c r="P19" s="60"/>
      <c r="Q19" s="60"/>
      <c r="R19" s="60"/>
      <c r="S19" s="60"/>
      <c r="T19" s="60"/>
      <c r="U19" s="60"/>
      <c r="V19" s="60"/>
      <c r="W19" s="60">
        <v>5393419383</v>
      </c>
      <c r="X19" s="60">
        <v>2757542877</v>
      </c>
      <c r="Y19" s="60">
        <v>2635876506</v>
      </c>
      <c r="Z19" s="140">
        <v>95.59</v>
      </c>
      <c r="AA19" s="62">
        <v>5515085754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66897945</v>
      </c>
      <c r="D22" s="155"/>
      <c r="E22" s="59">
        <v>89675774</v>
      </c>
      <c r="F22" s="60">
        <v>89675774</v>
      </c>
      <c r="G22" s="60">
        <v>55489084</v>
      </c>
      <c r="H22" s="60">
        <v>55594576</v>
      </c>
      <c r="I22" s="60">
        <v>54359429</v>
      </c>
      <c r="J22" s="60">
        <v>54359429</v>
      </c>
      <c r="K22" s="60">
        <v>54071496</v>
      </c>
      <c r="L22" s="60">
        <v>53921102</v>
      </c>
      <c r="M22" s="60">
        <v>75901788</v>
      </c>
      <c r="N22" s="60">
        <v>75901788</v>
      </c>
      <c r="O22" s="60"/>
      <c r="P22" s="60"/>
      <c r="Q22" s="60"/>
      <c r="R22" s="60"/>
      <c r="S22" s="60"/>
      <c r="T22" s="60"/>
      <c r="U22" s="60"/>
      <c r="V22" s="60"/>
      <c r="W22" s="60">
        <v>75901788</v>
      </c>
      <c r="X22" s="60">
        <v>44837887</v>
      </c>
      <c r="Y22" s="60">
        <v>31063901</v>
      </c>
      <c r="Z22" s="140">
        <v>69.28</v>
      </c>
      <c r="AA22" s="62">
        <v>89675774</v>
      </c>
    </row>
    <row r="23" spans="1:27" ht="12.75">
      <c r="A23" s="249" t="s">
        <v>158</v>
      </c>
      <c r="B23" s="182"/>
      <c r="C23" s="155">
        <v>2766994</v>
      </c>
      <c r="D23" s="155"/>
      <c r="E23" s="59">
        <v>3011994</v>
      </c>
      <c r="F23" s="60">
        <v>3011994</v>
      </c>
      <c r="G23" s="159">
        <v>2766994</v>
      </c>
      <c r="H23" s="159">
        <v>2766994</v>
      </c>
      <c r="I23" s="159">
        <v>2766994</v>
      </c>
      <c r="J23" s="60">
        <v>2766994</v>
      </c>
      <c r="K23" s="159">
        <v>2766994</v>
      </c>
      <c r="L23" s="159">
        <v>2766994</v>
      </c>
      <c r="M23" s="60">
        <v>2766994</v>
      </c>
      <c r="N23" s="159">
        <v>2766994</v>
      </c>
      <c r="O23" s="159"/>
      <c r="P23" s="159"/>
      <c r="Q23" s="60"/>
      <c r="R23" s="159"/>
      <c r="S23" s="159"/>
      <c r="T23" s="60"/>
      <c r="U23" s="159"/>
      <c r="V23" s="159"/>
      <c r="W23" s="159">
        <v>2766994</v>
      </c>
      <c r="X23" s="60">
        <v>1505997</v>
      </c>
      <c r="Y23" s="159">
        <v>1260997</v>
      </c>
      <c r="Z23" s="141">
        <v>83.73</v>
      </c>
      <c r="AA23" s="225">
        <v>3011994</v>
      </c>
    </row>
    <row r="24" spans="1:27" ht="12.75">
      <c r="A24" s="250" t="s">
        <v>57</v>
      </c>
      <c r="B24" s="253"/>
      <c r="C24" s="168">
        <f aca="true" t="shared" si="1" ref="C24:Y24">SUM(C15:C23)</f>
        <v>5599873962</v>
      </c>
      <c r="D24" s="168">
        <f>SUM(D15:D23)</f>
        <v>0</v>
      </c>
      <c r="E24" s="76">
        <f t="shared" si="1"/>
        <v>5731941473</v>
      </c>
      <c r="F24" s="77">
        <f t="shared" si="1"/>
        <v>5731941473</v>
      </c>
      <c r="G24" s="77">
        <f t="shared" si="1"/>
        <v>5456592342</v>
      </c>
      <c r="H24" s="77">
        <f t="shared" si="1"/>
        <v>5448905687</v>
      </c>
      <c r="I24" s="77">
        <f t="shared" si="1"/>
        <v>5552070226</v>
      </c>
      <c r="J24" s="77">
        <f t="shared" si="1"/>
        <v>5552070226</v>
      </c>
      <c r="K24" s="77">
        <f t="shared" si="1"/>
        <v>5558438168</v>
      </c>
      <c r="L24" s="77">
        <f t="shared" si="1"/>
        <v>5567821902</v>
      </c>
      <c r="M24" s="77">
        <f t="shared" si="1"/>
        <v>5597972919</v>
      </c>
      <c r="N24" s="77">
        <f t="shared" si="1"/>
        <v>5597972919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5597972919</v>
      </c>
      <c r="X24" s="77">
        <f t="shared" si="1"/>
        <v>2865970737</v>
      </c>
      <c r="Y24" s="77">
        <f t="shared" si="1"/>
        <v>2732002182</v>
      </c>
      <c r="Z24" s="212">
        <f>+IF(X24&lt;&gt;0,+(Y24/X24)*100,0)</f>
        <v>95.32554351408928</v>
      </c>
      <c r="AA24" s="79">
        <f>SUM(AA15:AA23)</f>
        <v>5731941473</v>
      </c>
    </row>
    <row r="25" spans="1:27" ht="12.75">
      <c r="A25" s="250" t="s">
        <v>159</v>
      </c>
      <c r="B25" s="251"/>
      <c r="C25" s="168">
        <f aca="true" t="shared" si="2" ref="C25:Y25">+C12+C24</f>
        <v>6642910889</v>
      </c>
      <c r="D25" s="168">
        <f>+D12+D24</f>
        <v>0</v>
      </c>
      <c r="E25" s="72">
        <f t="shared" si="2"/>
        <v>6940917084</v>
      </c>
      <c r="F25" s="73">
        <f t="shared" si="2"/>
        <v>6940917084</v>
      </c>
      <c r="G25" s="73">
        <f t="shared" si="2"/>
        <v>6658408899</v>
      </c>
      <c r="H25" s="73">
        <f t="shared" si="2"/>
        <v>6501452325</v>
      </c>
      <c r="I25" s="73">
        <f t="shared" si="2"/>
        <v>6741521813</v>
      </c>
      <c r="J25" s="73">
        <f t="shared" si="2"/>
        <v>6741521813</v>
      </c>
      <c r="K25" s="73">
        <f t="shared" si="2"/>
        <v>6660450184</v>
      </c>
      <c r="L25" s="73">
        <f t="shared" si="2"/>
        <v>6666972231</v>
      </c>
      <c r="M25" s="73">
        <f t="shared" si="2"/>
        <v>6665692037</v>
      </c>
      <c r="N25" s="73">
        <f t="shared" si="2"/>
        <v>6665692037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6665692037</v>
      </c>
      <c r="X25" s="73">
        <f t="shared" si="2"/>
        <v>3470458544</v>
      </c>
      <c r="Y25" s="73">
        <f t="shared" si="2"/>
        <v>3195233493</v>
      </c>
      <c r="Z25" s="170">
        <f>+IF(X25&lt;&gt;0,+(Y25/X25)*100,0)</f>
        <v>92.0694903134391</v>
      </c>
      <c r="AA25" s="74">
        <f>+AA12+AA24</f>
        <v>6940917084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145258677</v>
      </c>
      <c r="D30" s="155"/>
      <c r="E30" s="59">
        <v>84326087</v>
      </c>
      <c r="F30" s="60">
        <v>84326087</v>
      </c>
      <c r="G30" s="60">
        <v>155593309</v>
      </c>
      <c r="H30" s="60">
        <v>155593309</v>
      </c>
      <c r="I30" s="60">
        <v>155593309</v>
      </c>
      <c r="J30" s="60">
        <v>155593309</v>
      </c>
      <c r="K30" s="60">
        <v>155593309</v>
      </c>
      <c r="L30" s="60">
        <v>155593309</v>
      </c>
      <c r="M30" s="60">
        <v>73152469</v>
      </c>
      <c r="N30" s="60">
        <v>73152469</v>
      </c>
      <c r="O30" s="60"/>
      <c r="P30" s="60"/>
      <c r="Q30" s="60"/>
      <c r="R30" s="60"/>
      <c r="S30" s="60"/>
      <c r="T30" s="60"/>
      <c r="U30" s="60"/>
      <c r="V30" s="60"/>
      <c r="W30" s="60">
        <v>73152469</v>
      </c>
      <c r="X30" s="60">
        <v>42163044</v>
      </c>
      <c r="Y30" s="60">
        <v>30989425</v>
      </c>
      <c r="Z30" s="140">
        <v>73.5</v>
      </c>
      <c r="AA30" s="62">
        <v>84326087</v>
      </c>
    </row>
    <row r="31" spans="1:27" ht="12.75">
      <c r="A31" s="249" t="s">
        <v>163</v>
      </c>
      <c r="B31" s="182"/>
      <c r="C31" s="155">
        <v>82040332</v>
      </c>
      <c r="D31" s="155"/>
      <c r="E31" s="59">
        <v>52876045</v>
      </c>
      <c r="F31" s="60">
        <v>52876045</v>
      </c>
      <c r="G31" s="60">
        <v>82448940</v>
      </c>
      <c r="H31" s="60">
        <v>82422036</v>
      </c>
      <c r="I31" s="60">
        <v>83829334</v>
      </c>
      <c r="J31" s="60">
        <v>83829334</v>
      </c>
      <c r="K31" s="60">
        <v>83277119</v>
      </c>
      <c r="L31" s="60">
        <v>86005994</v>
      </c>
      <c r="M31" s="60">
        <v>85956195</v>
      </c>
      <c r="N31" s="60">
        <v>85956195</v>
      </c>
      <c r="O31" s="60"/>
      <c r="P31" s="60"/>
      <c r="Q31" s="60"/>
      <c r="R31" s="60"/>
      <c r="S31" s="60"/>
      <c r="T31" s="60"/>
      <c r="U31" s="60"/>
      <c r="V31" s="60"/>
      <c r="W31" s="60">
        <v>85956195</v>
      </c>
      <c r="X31" s="60">
        <v>26438023</v>
      </c>
      <c r="Y31" s="60">
        <v>59518172</v>
      </c>
      <c r="Z31" s="140">
        <v>225.12</v>
      </c>
      <c r="AA31" s="62">
        <v>52876045</v>
      </c>
    </row>
    <row r="32" spans="1:27" ht="12.75">
      <c r="A32" s="249" t="s">
        <v>164</v>
      </c>
      <c r="B32" s="182"/>
      <c r="C32" s="155">
        <v>469827803</v>
      </c>
      <c r="D32" s="155"/>
      <c r="E32" s="59">
        <v>494097158</v>
      </c>
      <c r="F32" s="60">
        <v>494097158</v>
      </c>
      <c r="G32" s="60">
        <v>395704537</v>
      </c>
      <c r="H32" s="60">
        <v>347506252</v>
      </c>
      <c r="I32" s="60">
        <v>470480826</v>
      </c>
      <c r="J32" s="60">
        <v>470480826</v>
      </c>
      <c r="K32" s="60">
        <v>397132472</v>
      </c>
      <c r="L32" s="60">
        <v>439832872</v>
      </c>
      <c r="M32" s="60">
        <v>468372110</v>
      </c>
      <c r="N32" s="60">
        <v>468372110</v>
      </c>
      <c r="O32" s="60"/>
      <c r="P32" s="60"/>
      <c r="Q32" s="60"/>
      <c r="R32" s="60"/>
      <c r="S32" s="60"/>
      <c r="T32" s="60"/>
      <c r="U32" s="60"/>
      <c r="V32" s="60"/>
      <c r="W32" s="60">
        <v>468372110</v>
      </c>
      <c r="X32" s="60">
        <v>247048579</v>
      </c>
      <c r="Y32" s="60">
        <v>221323531</v>
      </c>
      <c r="Z32" s="140">
        <v>89.59</v>
      </c>
      <c r="AA32" s="62">
        <v>494097158</v>
      </c>
    </row>
    <row r="33" spans="1:27" ht="12.75">
      <c r="A33" s="249" t="s">
        <v>165</v>
      </c>
      <c r="B33" s="182"/>
      <c r="C33" s="155">
        <v>15176264</v>
      </c>
      <c r="D33" s="155"/>
      <c r="E33" s="59">
        <v>25877822</v>
      </c>
      <c r="F33" s="60">
        <v>25877822</v>
      </c>
      <c r="G33" s="60">
        <v>13899657</v>
      </c>
      <c r="H33" s="60">
        <v>13899657</v>
      </c>
      <c r="I33" s="60">
        <v>15176264</v>
      </c>
      <c r="J33" s="60">
        <v>15176264</v>
      </c>
      <c r="K33" s="60">
        <v>15176264</v>
      </c>
      <c r="L33" s="60">
        <v>15176264</v>
      </c>
      <c r="M33" s="60">
        <v>15176264</v>
      </c>
      <c r="N33" s="60">
        <v>15176264</v>
      </c>
      <c r="O33" s="60"/>
      <c r="P33" s="60"/>
      <c r="Q33" s="60"/>
      <c r="R33" s="60"/>
      <c r="S33" s="60"/>
      <c r="T33" s="60"/>
      <c r="U33" s="60"/>
      <c r="V33" s="60"/>
      <c r="W33" s="60">
        <v>15176264</v>
      </c>
      <c r="X33" s="60">
        <v>12938911</v>
      </c>
      <c r="Y33" s="60">
        <v>2237353</v>
      </c>
      <c r="Z33" s="140">
        <v>17.29</v>
      </c>
      <c r="AA33" s="62">
        <v>25877822</v>
      </c>
    </row>
    <row r="34" spans="1:27" ht="12.75">
      <c r="A34" s="250" t="s">
        <v>58</v>
      </c>
      <c r="B34" s="251"/>
      <c r="C34" s="168">
        <f aca="true" t="shared" si="3" ref="C34:Y34">SUM(C29:C33)</f>
        <v>712303076</v>
      </c>
      <c r="D34" s="168">
        <f>SUM(D29:D33)</f>
        <v>0</v>
      </c>
      <c r="E34" s="72">
        <f t="shared" si="3"/>
        <v>657177112</v>
      </c>
      <c r="F34" s="73">
        <f t="shared" si="3"/>
        <v>657177112</v>
      </c>
      <c r="G34" s="73">
        <f t="shared" si="3"/>
        <v>647646443</v>
      </c>
      <c r="H34" s="73">
        <f t="shared" si="3"/>
        <v>599421254</v>
      </c>
      <c r="I34" s="73">
        <f t="shared" si="3"/>
        <v>725079733</v>
      </c>
      <c r="J34" s="73">
        <f t="shared" si="3"/>
        <v>725079733</v>
      </c>
      <c r="K34" s="73">
        <f t="shared" si="3"/>
        <v>651179164</v>
      </c>
      <c r="L34" s="73">
        <f t="shared" si="3"/>
        <v>696608439</v>
      </c>
      <c r="M34" s="73">
        <f t="shared" si="3"/>
        <v>642657038</v>
      </c>
      <c r="N34" s="73">
        <f t="shared" si="3"/>
        <v>642657038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642657038</v>
      </c>
      <c r="X34" s="73">
        <f t="shared" si="3"/>
        <v>328588557</v>
      </c>
      <c r="Y34" s="73">
        <f t="shared" si="3"/>
        <v>314068481</v>
      </c>
      <c r="Z34" s="170">
        <f>+IF(X34&lt;&gt;0,+(Y34/X34)*100,0)</f>
        <v>95.58107679324938</v>
      </c>
      <c r="AA34" s="74">
        <f>SUM(AA29:AA33)</f>
        <v>657177112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394165665</v>
      </c>
      <c r="D37" s="155"/>
      <c r="E37" s="59">
        <v>608786998</v>
      </c>
      <c r="F37" s="60">
        <v>608786998</v>
      </c>
      <c r="G37" s="60">
        <v>427447714</v>
      </c>
      <c r="H37" s="60">
        <v>427447714</v>
      </c>
      <c r="I37" s="60">
        <v>383694123</v>
      </c>
      <c r="J37" s="60">
        <v>383694123</v>
      </c>
      <c r="K37" s="60">
        <v>383694123</v>
      </c>
      <c r="L37" s="60">
        <v>383694123</v>
      </c>
      <c r="M37" s="60">
        <v>383694123</v>
      </c>
      <c r="N37" s="60">
        <v>383694123</v>
      </c>
      <c r="O37" s="60"/>
      <c r="P37" s="60"/>
      <c r="Q37" s="60"/>
      <c r="R37" s="60"/>
      <c r="S37" s="60"/>
      <c r="T37" s="60"/>
      <c r="U37" s="60"/>
      <c r="V37" s="60"/>
      <c r="W37" s="60">
        <v>383694123</v>
      </c>
      <c r="X37" s="60">
        <v>304393499</v>
      </c>
      <c r="Y37" s="60">
        <v>79300624</v>
      </c>
      <c r="Z37" s="140">
        <v>26.05</v>
      </c>
      <c r="AA37" s="62">
        <v>608786998</v>
      </c>
    </row>
    <row r="38" spans="1:27" ht="12.75">
      <c r="A38" s="249" t="s">
        <v>165</v>
      </c>
      <c r="B38" s="182"/>
      <c r="C38" s="155">
        <v>220079000</v>
      </c>
      <c r="D38" s="155"/>
      <c r="E38" s="59">
        <v>337416981</v>
      </c>
      <c r="F38" s="60">
        <v>337416981</v>
      </c>
      <c r="G38" s="60">
        <v>332531737</v>
      </c>
      <c r="H38" s="60">
        <v>332531737</v>
      </c>
      <c r="I38" s="60">
        <v>220079000</v>
      </c>
      <c r="J38" s="60">
        <v>220079000</v>
      </c>
      <c r="K38" s="60">
        <v>220079000</v>
      </c>
      <c r="L38" s="60">
        <v>220079000</v>
      </c>
      <c r="M38" s="60">
        <v>220079000</v>
      </c>
      <c r="N38" s="60">
        <v>220079000</v>
      </c>
      <c r="O38" s="60"/>
      <c r="P38" s="60"/>
      <c r="Q38" s="60"/>
      <c r="R38" s="60"/>
      <c r="S38" s="60"/>
      <c r="T38" s="60"/>
      <c r="U38" s="60"/>
      <c r="V38" s="60"/>
      <c r="W38" s="60">
        <v>220079000</v>
      </c>
      <c r="X38" s="60">
        <v>168708491</v>
      </c>
      <c r="Y38" s="60">
        <v>51370509</v>
      </c>
      <c r="Z38" s="140">
        <v>30.45</v>
      </c>
      <c r="AA38" s="62">
        <v>337416981</v>
      </c>
    </row>
    <row r="39" spans="1:27" ht="12.75">
      <c r="A39" s="250" t="s">
        <v>59</v>
      </c>
      <c r="B39" s="253"/>
      <c r="C39" s="168">
        <f aca="true" t="shared" si="4" ref="C39:Y39">SUM(C37:C38)</f>
        <v>614244665</v>
      </c>
      <c r="D39" s="168">
        <f>SUM(D37:D38)</f>
        <v>0</v>
      </c>
      <c r="E39" s="76">
        <f t="shared" si="4"/>
        <v>946203979</v>
      </c>
      <c r="F39" s="77">
        <f t="shared" si="4"/>
        <v>946203979</v>
      </c>
      <c r="G39" s="77">
        <f t="shared" si="4"/>
        <v>759979451</v>
      </c>
      <c r="H39" s="77">
        <f t="shared" si="4"/>
        <v>759979451</v>
      </c>
      <c r="I39" s="77">
        <f t="shared" si="4"/>
        <v>603773123</v>
      </c>
      <c r="J39" s="77">
        <f t="shared" si="4"/>
        <v>603773123</v>
      </c>
      <c r="K39" s="77">
        <f t="shared" si="4"/>
        <v>603773123</v>
      </c>
      <c r="L39" s="77">
        <f t="shared" si="4"/>
        <v>603773123</v>
      </c>
      <c r="M39" s="77">
        <f t="shared" si="4"/>
        <v>603773123</v>
      </c>
      <c r="N39" s="77">
        <f t="shared" si="4"/>
        <v>603773123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603773123</v>
      </c>
      <c r="X39" s="77">
        <f t="shared" si="4"/>
        <v>473101990</v>
      </c>
      <c r="Y39" s="77">
        <f t="shared" si="4"/>
        <v>130671133</v>
      </c>
      <c r="Z39" s="212">
        <f>+IF(X39&lt;&gt;0,+(Y39/X39)*100,0)</f>
        <v>27.62007680415802</v>
      </c>
      <c r="AA39" s="79">
        <f>SUM(AA37:AA38)</f>
        <v>946203979</v>
      </c>
    </row>
    <row r="40" spans="1:27" ht="12.75">
      <c r="A40" s="250" t="s">
        <v>167</v>
      </c>
      <c r="B40" s="251"/>
      <c r="C40" s="168">
        <f aca="true" t="shared" si="5" ref="C40:Y40">+C34+C39</f>
        <v>1326547741</v>
      </c>
      <c r="D40" s="168">
        <f>+D34+D39</f>
        <v>0</v>
      </c>
      <c r="E40" s="72">
        <f t="shared" si="5"/>
        <v>1603381091</v>
      </c>
      <c r="F40" s="73">
        <f t="shared" si="5"/>
        <v>1603381091</v>
      </c>
      <c r="G40" s="73">
        <f t="shared" si="5"/>
        <v>1407625894</v>
      </c>
      <c r="H40" s="73">
        <f t="shared" si="5"/>
        <v>1359400705</v>
      </c>
      <c r="I40" s="73">
        <f t="shared" si="5"/>
        <v>1328852856</v>
      </c>
      <c r="J40" s="73">
        <f t="shared" si="5"/>
        <v>1328852856</v>
      </c>
      <c r="K40" s="73">
        <f t="shared" si="5"/>
        <v>1254952287</v>
      </c>
      <c r="L40" s="73">
        <f t="shared" si="5"/>
        <v>1300381562</v>
      </c>
      <c r="M40" s="73">
        <f t="shared" si="5"/>
        <v>1246430161</v>
      </c>
      <c r="N40" s="73">
        <f t="shared" si="5"/>
        <v>1246430161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1246430161</v>
      </c>
      <c r="X40" s="73">
        <f t="shared" si="5"/>
        <v>801690547</v>
      </c>
      <c r="Y40" s="73">
        <f t="shared" si="5"/>
        <v>444739614</v>
      </c>
      <c r="Z40" s="170">
        <f>+IF(X40&lt;&gt;0,+(Y40/X40)*100,0)</f>
        <v>55.47522241147244</v>
      </c>
      <c r="AA40" s="74">
        <f>+AA34+AA39</f>
        <v>1603381091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5316363148</v>
      </c>
      <c r="D42" s="257">
        <f>+D25-D40</f>
        <v>0</v>
      </c>
      <c r="E42" s="258">
        <f t="shared" si="6"/>
        <v>5337535993</v>
      </c>
      <c r="F42" s="259">
        <f t="shared" si="6"/>
        <v>5337535993</v>
      </c>
      <c r="G42" s="259">
        <f t="shared" si="6"/>
        <v>5250783005</v>
      </c>
      <c r="H42" s="259">
        <f t="shared" si="6"/>
        <v>5142051620</v>
      </c>
      <c r="I42" s="259">
        <f t="shared" si="6"/>
        <v>5412668957</v>
      </c>
      <c r="J42" s="259">
        <f t="shared" si="6"/>
        <v>5412668957</v>
      </c>
      <c r="K42" s="259">
        <f t="shared" si="6"/>
        <v>5405497897</v>
      </c>
      <c r="L42" s="259">
        <f t="shared" si="6"/>
        <v>5366590669</v>
      </c>
      <c r="M42" s="259">
        <f t="shared" si="6"/>
        <v>5419261876</v>
      </c>
      <c r="N42" s="259">
        <f t="shared" si="6"/>
        <v>5419261876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5419261876</v>
      </c>
      <c r="X42" s="259">
        <f t="shared" si="6"/>
        <v>2668767997</v>
      </c>
      <c r="Y42" s="259">
        <f t="shared" si="6"/>
        <v>2750493879</v>
      </c>
      <c r="Z42" s="260">
        <f>+IF(X42&lt;&gt;0,+(Y42/X42)*100,0)</f>
        <v>103.06230748015072</v>
      </c>
      <c r="AA42" s="261">
        <f>+AA25-AA40</f>
        <v>5337535993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5313301188</v>
      </c>
      <c r="D45" s="155"/>
      <c r="E45" s="59">
        <v>4968353278</v>
      </c>
      <c r="F45" s="60">
        <v>4968353278</v>
      </c>
      <c r="G45" s="60">
        <v>5248033227</v>
      </c>
      <c r="H45" s="60">
        <v>5139301842</v>
      </c>
      <c r="I45" s="60">
        <v>5409606997</v>
      </c>
      <c r="J45" s="60">
        <v>5409606997</v>
      </c>
      <c r="K45" s="60">
        <v>5402435937</v>
      </c>
      <c r="L45" s="60">
        <v>5363528709</v>
      </c>
      <c r="M45" s="60">
        <v>5416199916</v>
      </c>
      <c r="N45" s="60">
        <v>5416199916</v>
      </c>
      <c r="O45" s="60"/>
      <c r="P45" s="60"/>
      <c r="Q45" s="60"/>
      <c r="R45" s="60"/>
      <c r="S45" s="60"/>
      <c r="T45" s="60"/>
      <c r="U45" s="60"/>
      <c r="V45" s="60"/>
      <c r="W45" s="60">
        <v>5416199916</v>
      </c>
      <c r="X45" s="60">
        <v>2484176639</v>
      </c>
      <c r="Y45" s="60">
        <v>2932023277</v>
      </c>
      <c r="Z45" s="139">
        <v>118.03</v>
      </c>
      <c r="AA45" s="62">
        <v>4968353278</v>
      </c>
    </row>
    <row r="46" spans="1:27" ht="12.75">
      <c r="A46" s="249" t="s">
        <v>171</v>
      </c>
      <c r="B46" s="182"/>
      <c r="C46" s="155">
        <v>3061960</v>
      </c>
      <c r="D46" s="155"/>
      <c r="E46" s="59">
        <v>369182715</v>
      </c>
      <c r="F46" s="60">
        <v>369182715</v>
      </c>
      <c r="G46" s="60">
        <v>2749778</v>
      </c>
      <c r="H46" s="60">
        <v>2749778</v>
      </c>
      <c r="I46" s="60">
        <v>3061960</v>
      </c>
      <c r="J46" s="60">
        <v>3061960</v>
      </c>
      <c r="K46" s="60">
        <v>3061960</v>
      </c>
      <c r="L46" s="60">
        <v>3061960</v>
      </c>
      <c r="M46" s="60">
        <v>3061960</v>
      </c>
      <c r="N46" s="60">
        <v>3061960</v>
      </c>
      <c r="O46" s="60"/>
      <c r="P46" s="60"/>
      <c r="Q46" s="60"/>
      <c r="R46" s="60"/>
      <c r="S46" s="60"/>
      <c r="T46" s="60"/>
      <c r="U46" s="60"/>
      <c r="V46" s="60"/>
      <c r="W46" s="60">
        <v>3061960</v>
      </c>
      <c r="X46" s="60">
        <v>184591358</v>
      </c>
      <c r="Y46" s="60">
        <v>-181529398</v>
      </c>
      <c r="Z46" s="139">
        <v>-98.34</v>
      </c>
      <c r="AA46" s="62">
        <v>369182715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5316363148</v>
      </c>
      <c r="D48" s="217">
        <f>SUM(D45:D47)</f>
        <v>0</v>
      </c>
      <c r="E48" s="264">
        <f t="shared" si="7"/>
        <v>5337535993</v>
      </c>
      <c r="F48" s="219">
        <f t="shared" si="7"/>
        <v>5337535993</v>
      </c>
      <c r="G48" s="219">
        <f t="shared" si="7"/>
        <v>5250783005</v>
      </c>
      <c r="H48" s="219">
        <f t="shared" si="7"/>
        <v>5142051620</v>
      </c>
      <c r="I48" s="219">
        <f t="shared" si="7"/>
        <v>5412668957</v>
      </c>
      <c r="J48" s="219">
        <f t="shared" si="7"/>
        <v>5412668957</v>
      </c>
      <c r="K48" s="219">
        <f t="shared" si="7"/>
        <v>5405497897</v>
      </c>
      <c r="L48" s="219">
        <f t="shared" si="7"/>
        <v>5366590669</v>
      </c>
      <c r="M48" s="219">
        <f t="shared" si="7"/>
        <v>5419261876</v>
      </c>
      <c r="N48" s="219">
        <f t="shared" si="7"/>
        <v>5419261876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5419261876</v>
      </c>
      <c r="X48" s="219">
        <f t="shared" si="7"/>
        <v>2668767997</v>
      </c>
      <c r="Y48" s="219">
        <f t="shared" si="7"/>
        <v>2750493879</v>
      </c>
      <c r="Z48" s="265">
        <f>+IF(X48&lt;&gt;0,+(Y48/X48)*100,0)</f>
        <v>103.06230748015072</v>
      </c>
      <c r="AA48" s="232">
        <f>SUM(AA45:AA47)</f>
        <v>5337535993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444673996</v>
      </c>
      <c r="D6" s="155"/>
      <c r="E6" s="59">
        <v>464964332</v>
      </c>
      <c r="F6" s="60">
        <v>464964332</v>
      </c>
      <c r="G6" s="60">
        <v>37627589</v>
      </c>
      <c r="H6" s="60">
        <v>37046730</v>
      </c>
      <c r="I6" s="60">
        <v>36423796</v>
      </c>
      <c r="J6" s="60">
        <v>111098115</v>
      </c>
      <c r="K6" s="60">
        <v>36285719</v>
      </c>
      <c r="L6" s="60">
        <v>36083314</v>
      </c>
      <c r="M6" s="60">
        <v>36263331</v>
      </c>
      <c r="N6" s="60">
        <v>108632364</v>
      </c>
      <c r="O6" s="60"/>
      <c r="P6" s="60"/>
      <c r="Q6" s="60"/>
      <c r="R6" s="60"/>
      <c r="S6" s="60"/>
      <c r="T6" s="60"/>
      <c r="U6" s="60"/>
      <c r="V6" s="60"/>
      <c r="W6" s="60">
        <v>219730479</v>
      </c>
      <c r="X6" s="60">
        <v>253129688</v>
      </c>
      <c r="Y6" s="60">
        <v>-33399209</v>
      </c>
      <c r="Z6" s="140">
        <v>-13.19</v>
      </c>
      <c r="AA6" s="62">
        <v>464964332</v>
      </c>
    </row>
    <row r="7" spans="1:27" ht="12.75">
      <c r="A7" s="249" t="s">
        <v>32</v>
      </c>
      <c r="B7" s="182"/>
      <c r="C7" s="155">
        <v>1823519981</v>
      </c>
      <c r="D7" s="155"/>
      <c r="E7" s="59">
        <v>1957075979</v>
      </c>
      <c r="F7" s="60">
        <v>1957075979</v>
      </c>
      <c r="G7" s="60">
        <v>154080639</v>
      </c>
      <c r="H7" s="60">
        <v>178820136</v>
      </c>
      <c r="I7" s="60">
        <v>182964214</v>
      </c>
      <c r="J7" s="60">
        <v>515864989</v>
      </c>
      <c r="K7" s="60">
        <v>145800820</v>
      </c>
      <c r="L7" s="60">
        <v>149698374</v>
      </c>
      <c r="M7" s="60">
        <v>150312999</v>
      </c>
      <c r="N7" s="60">
        <v>445812193</v>
      </c>
      <c r="O7" s="60"/>
      <c r="P7" s="60"/>
      <c r="Q7" s="60"/>
      <c r="R7" s="60"/>
      <c r="S7" s="60"/>
      <c r="T7" s="60"/>
      <c r="U7" s="60"/>
      <c r="V7" s="60"/>
      <c r="W7" s="60">
        <v>961677182</v>
      </c>
      <c r="X7" s="60">
        <v>970799427</v>
      </c>
      <c r="Y7" s="60">
        <v>-9122245</v>
      </c>
      <c r="Z7" s="140">
        <v>-0.94</v>
      </c>
      <c r="AA7" s="62">
        <v>1957075979</v>
      </c>
    </row>
    <row r="8" spans="1:27" ht="12.75">
      <c r="A8" s="249" t="s">
        <v>178</v>
      </c>
      <c r="B8" s="182"/>
      <c r="C8" s="155">
        <v>64699651</v>
      </c>
      <c r="D8" s="155"/>
      <c r="E8" s="59">
        <v>64867524</v>
      </c>
      <c r="F8" s="60">
        <v>64867524</v>
      </c>
      <c r="G8" s="60">
        <v>4736386</v>
      </c>
      <c r="H8" s="60">
        <v>12714131</v>
      </c>
      <c r="I8" s="60">
        <v>8838065</v>
      </c>
      <c r="J8" s="60">
        <v>26288582</v>
      </c>
      <c r="K8" s="60">
        <v>10268512</v>
      </c>
      <c r="L8" s="60">
        <v>6832938</v>
      </c>
      <c r="M8" s="60">
        <v>16836083</v>
      </c>
      <c r="N8" s="60">
        <v>33937533</v>
      </c>
      <c r="O8" s="60"/>
      <c r="P8" s="60"/>
      <c r="Q8" s="60"/>
      <c r="R8" s="60"/>
      <c r="S8" s="60"/>
      <c r="T8" s="60"/>
      <c r="U8" s="60"/>
      <c r="V8" s="60"/>
      <c r="W8" s="60">
        <v>60226115</v>
      </c>
      <c r="X8" s="60">
        <v>33920370</v>
      </c>
      <c r="Y8" s="60">
        <v>26305745</v>
      </c>
      <c r="Z8" s="140">
        <v>77.55</v>
      </c>
      <c r="AA8" s="62">
        <v>64867524</v>
      </c>
    </row>
    <row r="9" spans="1:27" ht="12.75">
      <c r="A9" s="249" t="s">
        <v>179</v>
      </c>
      <c r="B9" s="182"/>
      <c r="C9" s="155">
        <v>321424452</v>
      </c>
      <c r="D9" s="155"/>
      <c r="E9" s="59">
        <v>356638300</v>
      </c>
      <c r="F9" s="60">
        <v>356638300</v>
      </c>
      <c r="G9" s="60">
        <v>140240000</v>
      </c>
      <c r="H9" s="60">
        <v>3948000</v>
      </c>
      <c r="I9" s="60"/>
      <c r="J9" s="60">
        <v>144188000</v>
      </c>
      <c r="K9" s="60">
        <v>192000</v>
      </c>
      <c r="L9" s="60">
        <v>14378000</v>
      </c>
      <c r="M9" s="60">
        <v>103832000</v>
      </c>
      <c r="N9" s="60">
        <v>118402000</v>
      </c>
      <c r="O9" s="60"/>
      <c r="P9" s="60"/>
      <c r="Q9" s="60"/>
      <c r="R9" s="60"/>
      <c r="S9" s="60"/>
      <c r="T9" s="60"/>
      <c r="U9" s="60"/>
      <c r="V9" s="60"/>
      <c r="W9" s="60">
        <v>262590000</v>
      </c>
      <c r="X9" s="60">
        <v>268006200</v>
      </c>
      <c r="Y9" s="60">
        <v>-5416200</v>
      </c>
      <c r="Z9" s="140">
        <v>-2.02</v>
      </c>
      <c r="AA9" s="62">
        <v>356638300</v>
      </c>
    </row>
    <row r="10" spans="1:27" ht="12.75">
      <c r="A10" s="249" t="s">
        <v>180</v>
      </c>
      <c r="B10" s="182"/>
      <c r="C10" s="155">
        <v>141903256</v>
      </c>
      <c r="D10" s="155"/>
      <c r="E10" s="59">
        <v>129223800</v>
      </c>
      <c r="F10" s="60">
        <v>129223800</v>
      </c>
      <c r="G10" s="60">
        <v>30000000</v>
      </c>
      <c r="H10" s="60"/>
      <c r="I10" s="60">
        <v>2616500</v>
      </c>
      <c r="J10" s="60">
        <v>32616500</v>
      </c>
      <c r="K10" s="60"/>
      <c r="L10" s="60">
        <v>2617000</v>
      </c>
      <c r="M10" s="60">
        <v>40000000</v>
      </c>
      <c r="N10" s="60">
        <v>42617000</v>
      </c>
      <c r="O10" s="60"/>
      <c r="P10" s="60"/>
      <c r="Q10" s="60"/>
      <c r="R10" s="60"/>
      <c r="S10" s="60"/>
      <c r="T10" s="60"/>
      <c r="U10" s="60"/>
      <c r="V10" s="60"/>
      <c r="W10" s="60">
        <v>75233500</v>
      </c>
      <c r="X10" s="60">
        <v>71244300</v>
      </c>
      <c r="Y10" s="60">
        <v>3989200</v>
      </c>
      <c r="Z10" s="140">
        <v>5.6</v>
      </c>
      <c r="AA10" s="62">
        <v>129223800</v>
      </c>
    </row>
    <row r="11" spans="1:27" ht="12.75">
      <c r="A11" s="249" t="s">
        <v>181</v>
      </c>
      <c r="B11" s="182"/>
      <c r="C11" s="155">
        <v>76158690</v>
      </c>
      <c r="D11" s="155"/>
      <c r="E11" s="59">
        <v>58397900</v>
      </c>
      <c r="F11" s="60">
        <v>58397900</v>
      </c>
      <c r="G11" s="60">
        <v>2055464</v>
      </c>
      <c r="H11" s="60">
        <v>3619740</v>
      </c>
      <c r="I11" s="60">
        <v>4786570</v>
      </c>
      <c r="J11" s="60">
        <v>10461774</v>
      </c>
      <c r="K11" s="60">
        <v>4255653</v>
      </c>
      <c r="L11" s="60">
        <v>3013916</v>
      </c>
      <c r="M11" s="60">
        <v>4260479</v>
      </c>
      <c r="N11" s="60">
        <v>11530048</v>
      </c>
      <c r="O11" s="60"/>
      <c r="P11" s="60"/>
      <c r="Q11" s="60"/>
      <c r="R11" s="60"/>
      <c r="S11" s="60"/>
      <c r="T11" s="60"/>
      <c r="U11" s="60"/>
      <c r="V11" s="60"/>
      <c r="W11" s="60">
        <v>21991822</v>
      </c>
      <c r="X11" s="60">
        <v>14278700</v>
      </c>
      <c r="Y11" s="60">
        <v>7713122</v>
      </c>
      <c r="Z11" s="140">
        <v>54.02</v>
      </c>
      <c r="AA11" s="62">
        <v>58397900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-2474343653</v>
      </c>
      <c r="D14" s="155"/>
      <c r="E14" s="59">
        <v>-2407515636</v>
      </c>
      <c r="F14" s="60">
        <v>-2407515636</v>
      </c>
      <c r="G14" s="60">
        <v>-208056962</v>
      </c>
      <c r="H14" s="60">
        <v>-222048362</v>
      </c>
      <c r="I14" s="60">
        <v>-238149229</v>
      </c>
      <c r="J14" s="60">
        <v>-668254553</v>
      </c>
      <c r="K14" s="60">
        <v>-158947945</v>
      </c>
      <c r="L14" s="60">
        <v>-193007532</v>
      </c>
      <c r="M14" s="60">
        <v>-219230449</v>
      </c>
      <c r="N14" s="60">
        <v>-571185926</v>
      </c>
      <c r="O14" s="60"/>
      <c r="P14" s="60"/>
      <c r="Q14" s="60"/>
      <c r="R14" s="60"/>
      <c r="S14" s="60"/>
      <c r="T14" s="60"/>
      <c r="U14" s="60"/>
      <c r="V14" s="60"/>
      <c r="W14" s="60">
        <v>-1239440479</v>
      </c>
      <c r="X14" s="60">
        <v>-1139021714</v>
      </c>
      <c r="Y14" s="60">
        <v>-100418765</v>
      </c>
      <c r="Z14" s="140">
        <v>8.82</v>
      </c>
      <c r="AA14" s="62">
        <v>-2407515636</v>
      </c>
    </row>
    <row r="15" spans="1:27" ht="12.75">
      <c r="A15" s="249" t="s">
        <v>40</v>
      </c>
      <c r="B15" s="182"/>
      <c r="C15" s="155">
        <v>-67690845</v>
      </c>
      <c r="D15" s="155"/>
      <c r="E15" s="59">
        <v>-67884000</v>
      </c>
      <c r="F15" s="60">
        <v>-67884000</v>
      </c>
      <c r="G15" s="60">
        <v>-3816947</v>
      </c>
      <c r="H15" s="60"/>
      <c r="I15" s="60"/>
      <c r="J15" s="60">
        <v>-3816947</v>
      </c>
      <c r="K15" s="60"/>
      <c r="L15" s="60"/>
      <c r="M15" s="60">
        <v>-27960061</v>
      </c>
      <c r="N15" s="60">
        <v>-27960061</v>
      </c>
      <c r="O15" s="60"/>
      <c r="P15" s="60"/>
      <c r="Q15" s="60"/>
      <c r="R15" s="60"/>
      <c r="S15" s="60"/>
      <c r="T15" s="60"/>
      <c r="U15" s="60"/>
      <c r="V15" s="60"/>
      <c r="W15" s="60">
        <v>-31777008</v>
      </c>
      <c r="X15" s="60">
        <v>-27933703</v>
      </c>
      <c r="Y15" s="60">
        <v>-3843305</v>
      </c>
      <c r="Z15" s="140">
        <v>13.76</v>
      </c>
      <c r="AA15" s="62">
        <v>-67884000</v>
      </c>
    </row>
    <row r="16" spans="1:27" ht="12.75">
      <c r="A16" s="249" t="s">
        <v>42</v>
      </c>
      <c r="B16" s="182"/>
      <c r="C16" s="155">
        <v>-11517223</v>
      </c>
      <c r="D16" s="155"/>
      <c r="E16" s="59">
        <v>-12533600</v>
      </c>
      <c r="F16" s="60">
        <v>-12533600</v>
      </c>
      <c r="G16" s="60">
        <v>-4903991</v>
      </c>
      <c r="H16" s="60">
        <v>-994266</v>
      </c>
      <c r="I16" s="60">
        <v>-1348076</v>
      </c>
      <c r="J16" s="60">
        <v>-7246333</v>
      </c>
      <c r="K16" s="60">
        <v>-563106</v>
      </c>
      <c r="L16" s="60">
        <v>-1141210</v>
      </c>
      <c r="M16" s="60">
        <v>-462504</v>
      </c>
      <c r="N16" s="60">
        <v>-2166820</v>
      </c>
      <c r="O16" s="60"/>
      <c r="P16" s="60"/>
      <c r="Q16" s="60"/>
      <c r="R16" s="60"/>
      <c r="S16" s="60"/>
      <c r="T16" s="60"/>
      <c r="U16" s="60"/>
      <c r="V16" s="60"/>
      <c r="W16" s="60">
        <v>-9413153</v>
      </c>
      <c r="X16" s="60">
        <v>-6119200</v>
      </c>
      <c r="Y16" s="60">
        <v>-3293953</v>
      </c>
      <c r="Z16" s="140">
        <v>53.83</v>
      </c>
      <c r="AA16" s="62">
        <v>-12533600</v>
      </c>
    </row>
    <row r="17" spans="1:27" ht="12.75">
      <c r="A17" s="250" t="s">
        <v>185</v>
      </c>
      <c r="B17" s="251"/>
      <c r="C17" s="168">
        <f aca="true" t="shared" si="0" ref="C17:Y17">SUM(C6:C16)</f>
        <v>318828305</v>
      </c>
      <c r="D17" s="168">
        <f t="shared" si="0"/>
        <v>0</v>
      </c>
      <c r="E17" s="72">
        <f t="shared" si="0"/>
        <v>543234599</v>
      </c>
      <c r="F17" s="73">
        <f t="shared" si="0"/>
        <v>543234599</v>
      </c>
      <c r="G17" s="73">
        <f t="shared" si="0"/>
        <v>151962178</v>
      </c>
      <c r="H17" s="73">
        <f t="shared" si="0"/>
        <v>13106109</v>
      </c>
      <c r="I17" s="73">
        <f t="shared" si="0"/>
        <v>-3868160</v>
      </c>
      <c r="J17" s="73">
        <f t="shared" si="0"/>
        <v>161200127</v>
      </c>
      <c r="K17" s="73">
        <f t="shared" si="0"/>
        <v>37291653</v>
      </c>
      <c r="L17" s="73">
        <f t="shared" si="0"/>
        <v>18474800</v>
      </c>
      <c r="M17" s="73">
        <f t="shared" si="0"/>
        <v>103851878</v>
      </c>
      <c r="N17" s="73">
        <f t="shared" si="0"/>
        <v>159618331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320818458</v>
      </c>
      <c r="X17" s="73">
        <f t="shared" si="0"/>
        <v>438304068</v>
      </c>
      <c r="Y17" s="73">
        <f t="shared" si="0"/>
        <v>-117485610</v>
      </c>
      <c r="Z17" s="170">
        <f>+IF(X17&lt;&gt;0,+(Y17/X17)*100,0)</f>
        <v>-26.804590369441883</v>
      </c>
      <c r="AA17" s="74">
        <f>SUM(AA6:AA16)</f>
        <v>543234599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680000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32736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-500090362</v>
      </c>
      <c r="D26" s="155"/>
      <c r="E26" s="59">
        <v>-525178722</v>
      </c>
      <c r="F26" s="60">
        <v>-525178722</v>
      </c>
      <c r="G26" s="60">
        <v>-80844211</v>
      </c>
      <c r="H26" s="60">
        <v>-25219295</v>
      </c>
      <c r="I26" s="60">
        <v>-33175838</v>
      </c>
      <c r="J26" s="60">
        <v>-139239344</v>
      </c>
      <c r="K26" s="60">
        <v>-41192954</v>
      </c>
      <c r="L26" s="60">
        <v>-38969484</v>
      </c>
      <c r="M26" s="60">
        <v>-74896611</v>
      </c>
      <c r="N26" s="60">
        <v>-155059049</v>
      </c>
      <c r="O26" s="60"/>
      <c r="P26" s="60"/>
      <c r="Q26" s="60"/>
      <c r="R26" s="60"/>
      <c r="S26" s="60"/>
      <c r="T26" s="60"/>
      <c r="U26" s="60"/>
      <c r="V26" s="60"/>
      <c r="W26" s="60">
        <v>-294298393</v>
      </c>
      <c r="X26" s="60">
        <v>-229194021</v>
      </c>
      <c r="Y26" s="60">
        <v>-65104372</v>
      </c>
      <c r="Z26" s="140">
        <v>28.41</v>
      </c>
      <c r="AA26" s="62">
        <v>-525178722</v>
      </c>
    </row>
    <row r="27" spans="1:27" ht="12.75">
      <c r="A27" s="250" t="s">
        <v>192</v>
      </c>
      <c r="B27" s="251"/>
      <c r="C27" s="168">
        <f aca="true" t="shared" si="1" ref="C27:Y27">SUM(C21:C26)</f>
        <v>-499377626</v>
      </c>
      <c r="D27" s="168">
        <f>SUM(D21:D26)</f>
        <v>0</v>
      </c>
      <c r="E27" s="72">
        <f t="shared" si="1"/>
        <v>-525178722</v>
      </c>
      <c r="F27" s="73">
        <f t="shared" si="1"/>
        <v>-525178722</v>
      </c>
      <c r="G27" s="73">
        <f t="shared" si="1"/>
        <v>-80844211</v>
      </c>
      <c r="H27" s="73">
        <f t="shared" si="1"/>
        <v>-25219295</v>
      </c>
      <c r="I27" s="73">
        <f t="shared" si="1"/>
        <v>-33175838</v>
      </c>
      <c r="J27" s="73">
        <f t="shared" si="1"/>
        <v>-139239344</v>
      </c>
      <c r="K27" s="73">
        <f t="shared" si="1"/>
        <v>-41192954</v>
      </c>
      <c r="L27" s="73">
        <f t="shared" si="1"/>
        <v>-38969484</v>
      </c>
      <c r="M27" s="73">
        <f t="shared" si="1"/>
        <v>-74896611</v>
      </c>
      <c r="N27" s="73">
        <f t="shared" si="1"/>
        <v>-155059049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-294298393</v>
      </c>
      <c r="X27" s="73">
        <f t="shared" si="1"/>
        <v>-229194021</v>
      </c>
      <c r="Y27" s="73">
        <f t="shared" si="1"/>
        <v>-65104372</v>
      </c>
      <c r="Z27" s="170">
        <f>+IF(X27&lt;&gt;0,+(Y27/X27)*100,0)</f>
        <v>28.405789870059483</v>
      </c>
      <c r="AA27" s="74">
        <f>SUM(AA21:AA26)</f>
        <v>-525178722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310000000</v>
      </c>
      <c r="F32" s="60">
        <v>310000000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310000000</v>
      </c>
      <c r="Y32" s="60">
        <v>-310000000</v>
      </c>
      <c r="Z32" s="140">
        <v>-100</v>
      </c>
      <c r="AA32" s="62">
        <v>310000000</v>
      </c>
    </row>
    <row r="33" spans="1:27" ht="12.75">
      <c r="A33" s="249" t="s">
        <v>196</v>
      </c>
      <c r="B33" s="182"/>
      <c r="C33" s="155">
        <v>82040332</v>
      </c>
      <c r="D33" s="155"/>
      <c r="E33" s="59"/>
      <c r="F33" s="60"/>
      <c r="G33" s="60">
        <v>205530</v>
      </c>
      <c r="H33" s="159">
        <v>177226</v>
      </c>
      <c r="I33" s="159">
        <v>1366460</v>
      </c>
      <c r="J33" s="159">
        <v>1749216</v>
      </c>
      <c r="K33" s="60">
        <v>139640</v>
      </c>
      <c r="L33" s="60">
        <v>1213780</v>
      </c>
      <c r="M33" s="60">
        <v>753750</v>
      </c>
      <c r="N33" s="60">
        <v>2107170</v>
      </c>
      <c r="O33" s="159"/>
      <c r="P33" s="159"/>
      <c r="Q33" s="159"/>
      <c r="R33" s="60"/>
      <c r="S33" s="60"/>
      <c r="T33" s="60"/>
      <c r="U33" s="60"/>
      <c r="V33" s="159"/>
      <c r="W33" s="159">
        <v>3856386</v>
      </c>
      <c r="X33" s="159"/>
      <c r="Y33" s="60">
        <v>3856386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-156184530</v>
      </c>
      <c r="D35" s="155"/>
      <c r="E35" s="59">
        <v>-156143900</v>
      </c>
      <c r="F35" s="60">
        <v>-156143900</v>
      </c>
      <c r="G35" s="60">
        <v>-28295497</v>
      </c>
      <c r="H35" s="60"/>
      <c r="I35" s="60"/>
      <c r="J35" s="60">
        <v>-28295497</v>
      </c>
      <c r="K35" s="60"/>
      <c r="L35" s="60"/>
      <c r="M35" s="60">
        <v>-82440840</v>
      </c>
      <c r="N35" s="60">
        <v>-82440840</v>
      </c>
      <c r="O35" s="60"/>
      <c r="P35" s="60"/>
      <c r="Q35" s="60"/>
      <c r="R35" s="60"/>
      <c r="S35" s="60"/>
      <c r="T35" s="60"/>
      <c r="U35" s="60"/>
      <c r="V35" s="60"/>
      <c r="W35" s="60">
        <v>-110736337</v>
      </c>
      <c r="X35" s="60">
        <v>-82471731</v>
      </c>
      <c r="Y35" s="60">
        <v>-28264606</v>
      </c>
      <c r="Z35" s="140">
        <v>34.27</v>
      </c>
      <c r="AA35" s="62">
        <v>-156143900</v>
      </c>
    </row>
    <row r="36" spans="1:27" ht="12.75">
      <c r="A36" s="250" t="s">
        <v>198</v>
      </c>
      <c r="B36" s="251"/>
      <c r="C36" s="168">
        <f aca="true" t="shared" si="2" ref="C36:Y36">SUM(C31:C35)</f>
        <v>-74144198</v>
      </c>
      <c r="D36" s="168">
        <f>SUM(D31:D35)</f>
        <v>0</v>
      </c>
      <c r="E36" s="72">
        <f t="shared" si="2"/>
        <v>153856100</v>
      </c>
      <c r="F36" s="73">
        <f t="shared" si="2"/>
        <v>153856100</v>
      </c>
      <c r="G36" s="73">
        <f t="shared" si="2"/>
        <v>-28089967</v>
      </c>
      <c r="H36" s="73">
        <f t="shared" si="2"/>
        <v>177226</v>
      </c>
      <c r="I36" s="73">
        <f t="shared" si="2"/>
        <v>1366460</v>
      </c>
      <c r="J36" s="73">
        <f t="shared" si="2"/>
        <v>-26546281</v>
      </c>
      <c r="K36" s="73">
        <f t="shared" si="2"/>
        <v>139640</v>
      </c>
      <c r="L36" s="73">
        <f t="shared" si="2"/>
        <v>1213780</v>
      </c>
      <c r="M36" s="73">
        <f t="shared" si="2"/>
        <v>-81687090</v>
      </c>
      <c r="N36" s="73">
        <f t="shared" si="2"/>
        <v>-80333670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-106879951</v>
      </c>
      <c r="X36" s="73">
        <f t="shared" si="2"/>
        <v>227528269</v>
      </c>
      <c r="Y36" s="73">
        <f t="shared" si="2"/>
        <v>-334408220</v>
      </c>
      <c r="Z36" s="170">
        <f>+IF(X36&lt;&gt;0,+(Y36/X36)*100,0)</f>
        <v>-146.97436123860282</v>
      </c>
      <c r="AA36" s="74">
        <f>SUM(AA31:AA35)</f>
        <v>153856100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-254693519</v>
      </c>
      <c r="D38" s="153">
        <f>+D17+D27+D36</f>
        <v>0</v>
      </c>
      <c r="E38" s="99">
        <f t="shared" si="3"/>
        <v>171911977</v>
      </c>
      <c r="F38" s="100">
        <f t="shared" si="3"/>
        <v>171911977</v>
      </c>
      <c r="G38" s="100">
        <f t="shared" si="3"/>
        <v>43028000</v>
      </c>
      <c r="H38" s="100">
        <f t="shared" si="3"/>
        <v>-11935960</v>
      </c>
      <c r="I38" s="100">
        <f t="shared" si="3"/>
        <v>-35677538</v>
      </c>
      <c r="J38" s="100">
        <f t="shared" si="3"/>
        <v>-4585498</v>
      </c>
      <c r="K38" s="100">
        <f t="shared" si="3"/>
        <v>-3761661</v>
      </c>
      <c r="L38" s="100">
        <f t="shared" si="3"/>
        <v>-19280904</v>
      </c>
      <c r="M38" s="100">
        <f t="shared" si="3"/>
        <v>-52731823</v>
      </c>
      <c r="N38" s="100">
        <f t="shared" si="3"/>
        <v>-75774388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-80359886</v>
      </c>
      <c r="X38" s="100">
        <f t="shared" si="3"/>
        <v>436638316</v>
      </c>
      <c r="Y38" s="100">
        <f t="shared" si="3"/>
        <v>-516998202</v>
      </c>
      <c r="Z38" s="137">
        <f>+IF(X38&lt;&gt;0,+(Y38/X38)*100,0)</f>
        <v>-118.40422222588454</v>
      </c>
      <c r="AA38" s="102">
        <f>+AA17+AA27+AA36</f>
        <v>171911977</v>
      </c>
    </row>
    <row r="39" spans="1:27" ht="12.75">
      <c r="A39" s="249" t="s">
        <v>200</v>
      </c>
      <c r="B39" s="182"/>
      <c r="C39" s="153">
        <v>715115759</v>
      </c>
      <c r="D39" s="153"/>
      <c r="E39" s="99">
        <v>466876244</v>
      </c>
      <c r="F39" s="100">
        <v>466876244</v>
      </c>
      <c r="G39" s="100">
        <v>458929000</v>
      </c>
      <c r="H39" s="100">
        <v>501957000</v>
      </c>
      <c r="I39" s="100">
        <v>490021040</v>
      </c>
      <c r="J39" s="100">
        <v>458929000</v>
      </c>
      <c r="K39" s="100">
        <v>454343502</v>
      </c>
      <c r="L39" s="100">
        <v>450581841</v>
      </c>
      <c r="M39" s="100">
        <v>431300937</v>
      </c>
      <c r="N39" s="100">
        <v>454343502</v>
      </c>
      <c r="O39" s="100"/>
      <c r="P39" s="100"/>
      <c r="Q39" s="100"/>
      <c r="R39" s="100"/>
      <c r="S39" s="100"/>
      <c r="T39" s="100"/>
      <c r="U39" s="100"/>
      <c r="V39" s="100"/>
      <c r="W39" s="100">
        <v>458929000</v>
      </c>
      <c r="X39" s="100">
        <v>466876244</v>
      </c>
      <c r="Y39" s="100">
        <v>-7947244</v>
      </c>
      <c r="Z39" s="137">
        <v>-1.7</v>
      </c>
      <c r="AA39" s="102">
        <v>466876244</v>
      </c>
    </row>
    <row r="40" spans="1:27" ht="12.75">
      <c r="A40" s="269" t="s">
        <v>201</v>
      </c>
      <c r="B40" s="256"/>
      <c r="C40" s="257">
        <v>460422240</v>
      </c>
      <c r="D40" s="257"/>
      <c r="E40" s="258">
        <v>638788221</v>
      </c>
      <c r="F40" s="259">
        <v>638788221</v>
      </c>
      <c r="G40" s="259">
        <v>501957000</v>
      </c>
      <c r="H40" s="259">
        <v>490021040</v>
      </c>
      <c r="I40" s="259">
        <v>454343502</v>
      </c>
      <c r="J40" s="259">
        <v>454343502</v>
      </c>
      <c r="K40" s="259">
        <v>450581841</v>
      </c>
      <c r="L40" s="259">
        <v>431300937</v>
      </c>
      <c r="M40" s="259">
        <v>378569114</v>
      </c>
      <c r="N40" s="259">
        <v>378569114</v>
      </c>
      <c r="O40" s="259"/>
      <c r="P40" s="259"/>
      <c r="Q40" s="259"/>
      <c r="R40" s="259"/>
      <c r="S40" s="259"/>
      <c r="T40" s="259"/>
      <c r="U40" s="259"/>
      <c r="V40" s="259"/>
      <c r="W40" s="259">
        <v>378569114</v>
      </c>
      <c r="X40" s="259">
        <v>903514560</v>
      </c>
      <c r="Y40" s="259">
        <v>-524945446</v>
      </c>
      <c r="Z40" s="260">
        <v>-58.1</v>
      </c>
      <c r="AA40" s="261">
        <v>638788221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367570776</v>
      </c>
      <c r="D5" s="200">
        <f t="shared" si="0"/>
        <v>0</v>
      </c>
      <c r="E5" s="106">
        <f t="shared" si="0"/>
        <v>356792300</v>
      </c>
      <c r="F5" s="106">
        <f t="shared" si="0"/>
        <v>356792300</v>
      </c>
      <c r="G5" s="106">
        <f t="shared" si="0"/>
        <v>5131877</v>
      </c>
      <c r="H5" s="106">
        <f t="shared" si="0"/>
        <v>6037572</v>
      </c>
      <c r="I5" s="106">
        <f t="shared" si="0"/>
        <v>16616631</v>
      </c>
      <c r="J5" s="106">
        <f t="shared" si="0"/>
        <v>27786080</v>
      </c>
      <c r="K5" s="106">
        <f t="shared" si="0"/>
        <v>21865832</v>
      </c>
      <c r="L5" s="106">
        <f t="shared" si="0"/>
        <v>25540426</v>
      </c>
      <c r="M5" s="106">
        <f t="shared" si="0"/>
        <v>48671087</v>
      </c>
      <c r="N5" s="106">
        <f t="shared" si="0"/>
        <v>96077345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123863425</v>
      </c>
      <c r="X5" s="106">
        <f t="shared" si="0"/>
        <v>178396150</v>
      </c>
      <c r="Y5" s="106">
        <f t="shared" si="0"/>
        <v>-54532725</v>
      </c>
      <c r="Z5" s="201">
        <f>+IF(X5&lt;&gt;0,+(Y5/X5)*100,0)</f>
        <v>-30.568330650633435</v>
      </c>
      <c r="AA5" s="199">
        <f>SUM(AA11:AA18)</f>
        <v>356792300</v>
      </c>
    </row>
    <row r="6" spans="1:27" ht="12.75">
      <c r="A6" s="291" t="s">
        <v>206</v>
      </c>
      <c r="B6" s="142"/>
      <c r="C6" s="62">
        <v>14503839</v>
      </c>
      <c r="D6" s="156"/>
      <c r="E6" s="60">
        <v>75214200</v>
      </c>
      <c r="F6" s="60">
        <v>75214200</v>
      </c>
      <c r="G6" s="60"/>
      <c r="H6" s="60">
        <v>251677</v>
      </c>
      <c r="I6" s="60">
        <v>547860</v>
      </c>
      <c r="J6" s="60">
        <v>799537</v>
      </c>
      <c r="K6" s="60">
        <v>429013</v>
      </c>
      <c r="L6" s="60">
        <v>708487</v>
      </c>
      <c r="M6" s="60">
        <v>1237718</v>
      </c>
      <c r="N6" s="60">
        <v>2375218</v>
      </c>
      <c r="O6" s="60"/>
      <c r="P6" s="60"/>
      <c r="Q6" s="60"/>
      <c r="R6" s="60"/>
      <c r="S6" s="60"/>
      <c r="T6" s="60"/>
      <c r="U6" s="60"/>
      <c r="V6" s="60"/>
      <c r="W6" s="60">
        <v>3174755</v>
      </c>
      <c r="X6" s="60">
        <v>37607100</v>
      </c>
      <c r="Y6" s="60">
        <v>-34432345</v>
      </c>
      <c r="Z6" s="140">
        <v>-91.56</v>
      </c>
      <c r="AA6" s="155">
        <v>75214200</v>
      </c>
    </row>
    <row r="7" spans="1:27" ht="12.75">
      <c r="A7" s="291" t="s">
        <v>207</v>
      </c>
      <c r="B7" s="142"/>
      <c r="C7" s="62">
        <v>19188009</v>
      </c>
      <c r="D7" s="156"/>
      <c r="E7" s="60">
        <v>28900000</v>
      </c>
      <c r="F7" s="60">
        <v>28900000</v>
      </c>
      <c r="G7" s="60"/>
      <c r="H7" s="60"/>
      <c r="I7" s="60">
        <v>924876</v>
      </c>
      <c r="J7" s="60">
        <v>924876</v>
      </c>
      <c r="K7" s="60">
        <v>3283393</v>
      </c>
      <c r="L7" s="60">
        <v>10684019</v>
      </c>
      <c r="M7" s="60">
        <v>5063558</v>
      </c>
      <c r="N7" s="60">
        <v>19030970</v>
      </c>
      <c r="O7" s="60"/>
      <c r="P7" s="60"/>
      <c r="Q7" s="60"/>
      <c r="R7" s="60"/>
      <c r="S7" s="60"/>
      <c r="T7" s="60"/>
      <c r="U7" s="60"/>
      <c r="V7" s="60"/>
      <c r="W7" s="60">
        <v>19955846</v>
      </c>
      <c r="X7" s="60">
        <v>14450000</v>
      </c>
      <c r="Y7" s="60">
        <v>5505846</v>
      </c>
      <c r="Z7" s="140">
        <v>38.1</v>
      </c>
      <c r="AA7" s="155">
        <v>28900000</v>
      </c>
    </row>
    <row r="8" spans="1:27" ht="12.75">
      <c r="A8" s="291" t="s">
        <v>208</v>
      </c>
      <c r="B8" s="142"/>
      <c r="C8" s="62">
        <v>74297843</v>
      </c>
      <c r="D8" s="156"/>
      <c r="E8" s="60">
        <v>53173200</v>
      </c>
      <c r="F8" s="60">
        <v>53173200</v>
      </c>
      <c r="G8" s="60">
        <v>165100</v>
      </c>
      <c r="H8" s="60">
        <v>2031156</v>
      </c>
      <c r="I8" s="60">
        <v>3145305</v>
      </c>
      <c r="J8" s="60">
        <v>5341561</v>
      </c>
      <c r="K8" s="60">
        <v>3956067</v>
      </c>
      <c r="L8" s="60">
        <v>7579177</v>
      </c>
      <c r="M8" s="60">
        <v>8012073</v>
      </c>
      <c r="N8" s="60">
        <v>19547317</v>
      </c>
      <c r="O8" s="60"/>
      <c r="P8" s="60"/>
      <c r="Q8" s="60"/>
      <c r="R8" s="60"/>
      <c r="S8" s="60"/>
      <c r="T8" s="60"/>
      <c r="U8" s="60"/>
      <c r="V8" s="60"/>
      <c r="W8" s="60">
        <v>24888878</v>
      </c>
      <c r="X8" s="60">
        <v>26586600</v>
      </c>
      <c r="Y8" s="60">
        <v>-1697722</v>
      </c>
      <c r="Z8" s="140">
        <v>-6.39</v>
      </c>
      <c r="AA8" s="155">
        <v>53173200</v>
      </c>
    </row>
    <row r="9" spans="1:27" ht="12.75">
      <c r="A9" s="291" t="s">
        <v>209</v>
      </c>
      <c r="B9" s="142"/>
      <c r="C9" s="62">
        <v>75755435</v>
      </c>
      <c r="D9" s="156"/>
      <c r="E9" s="60">
        <v>38473200</v>
      </c>
      <c r="F9" s="60">
        <v>38473200</v>
      </c>
      <c r="G9" s="60">
        <v>4784579</v>
      </c>
      <c r="H9" s="60">
        <v>2999734</v>
      </c>
      <c r="I9" s="60">
        <v>4730866</v>
      </c>
      <c r="J9" s="60">
        <v>12515179</v>
      </c>
      <c r="K9" s="60">
        <v>4645566</v>
      </c>
      <c r="L9" s="60">
        <v>5026860</v>
      </c>
      <c r="M9" s="60">
        <v>8214060</v>
      </c>
      <c r="N9" s="60">
        <v>17886486</v>
      </c>
      <c r="O9" s="60"/>
      <c r="P9" s="60"/>
      <c r="Q9" s="60"/>
      <c r="R9" s="60"/>
      <c r="S9" s="60"/>
      <c r="T9" s="60"/>
      <c r="U9" s="60"/>
      <c r="V9" s="60"/>
      <c r="W9" s="60">
        <v>30401665</v>
      </c>
      <c r="X9" s="60">
        <v>19236600</v>
      </c>
      <c r="Y9" s="60">
        <v>11165065</v>
      </c>
      <c r="Z9" s="140">
        <v>58.04</v>
      </c>
      <c r="AA9" s="155">
        <v>38473200</v>
      </c>
    </row>
    <row r="10" spans="1:27" ht="12.75">
      <c r="A10" s="291" t="s">
        <v>210</v>
      </c>
      <c r="B10" s="142"/>
      <c r="C10" s="62">
        <v>32578908</v>
      </c>
      <c r="D10" s="156"/>
      <c r="E10" s="60">
        <v>2731000</v>
      </c>
      <c r="F10" s="60">
        <v>2731000</v>
      </c>
      <c r="G10" s="60"/>
      <c r="H10" s="60"/>
      <c r="I10" s="60">
        <v>416374</v>
      </c>
      <c r="J10" s="60">
        <v>416374</v>
      </c>
      <c r="K10" s="60">
        <v>439361</v>
      </c>
      <c r="L10" s="60">
        <v>254311</v>
      </c>
      <c r="M10" s="60">
        <v>610674</v>
      </c>
      <c r="N10" s="60">
        <v>1304346</v>
      </c>
      <c r="O10" s="60"/>
      <c r="P10" s="60"/>
      <c r="Q10" s="60"/>
      <c r="R10" s="60"/>
      <c r="S10" s="60"/>
      <c r="T10" s="60"/>
      <c r="U10" s="60"/>
      <c r="V10" s="60"/>
      <c r="W10" s="60">
        <v>1720720</v>
      </c>
      <c r="X10" s="60">
        <v>1365500</v>
      </c>
      <c r="Y10" s="60">
        <v>355220</v>
      </c>
      <c r="Z10" s="140">
        <v>26.01</v>
      </c>
      <c r="AA10" s="155">
        <v>2731000</v>
      </c>
    </row>
    <row r="11" spans="1:27" ht="12.75">
      <c r="A11" s="292" t="s">
        <v>211</v>
      </c>
      <c r="B11" s="142"/>
      <c r="C11" s="293">
        <f aca="true" t="shared" si="1" ref="C11:Y11">SUM(C6:C10)</f>
        <v>216324034</v>
      </c>
      <c r="D11" s="294">
        <f t="shared" si="1"/>
        <v>0</v>
      </c>
      <c r="E11" s="295">
        <f t="shared" si="1"/>
        <v>198491600</v>
      </c>
      <c r="F11" s="295">
        <f t="shared" si="1"/>
        <v>198491600</v>
      </c>
      <c r="G11" s="295">
        <f t="shared" si="1"/>
        <v>4949679</v>
      </c>
      <c r="H11" s="295">
        <f t="shared" si="1"/>
        <v>5282567</v>
      </c>
      <c r="I11" s="295">
        <f t="shared" si="1"/>
        <v>9765281</v>
      </c>
      <c r="J11" s="295">
        <f t="shared" si="1"/>
        <v>19997527</v>
      </c>
      <c r="K11" s="295">
        <f t="shared" si="1"/>
        <v>12753400</v>
      </c>
      <c r="L11" s="295">
        <f t="shared" si="1"/>
        <v>24252854</v>
      </c>
      <c r="M11" s="295">
        <f t="shared" si="1"/>
        <v>23138083</v>
      </c>
      <c r="N11" s="295">
        <f t="shared" si="1"/>
        <v>60144337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80141864</v>
      </c>
      <c r="X11" s="295">
        <f t="shared" si="1"/>
        <v>99245800</v>
      </c>
      <c r="Y11" s="295">
        <f t="shared" si="1"/>
        <v>-19103936</v>
      </c>
      <c r="Z11" s="296">
        <f>+IF(X11&lt;&gt;0,+(Y11/X11)*100,0)</f>
        <v>-19.249112808804</v>
      </c>
      <c r="AA11" s="297">
        <f>SUM(AA6:AA10)</f>
        <v>198491600</v>
      </c>
    </row>
    <row r="12" spans="1:27" ht="12.75">
      <c r="A12" s="298" t="s">
        <v>212</v>
      </c>
      <c r="B12" s="136"/>
      <c r="C12" s="62">
        <v>40191784</v>
      </c>
      <c r="D12" s="156"/>
      <c r="E12" s="60">
        <v>24304400</v>
      </c>
      <c r="F12" s="60">
        <v>24304400</v>
      </c>
      <c r="G12" s="60">
        <v>182198</v>
      </c>
      <c r="H12" s="60">
        <v>496803</v>
      </c>
      <c r="I12" s="60">
        <v>5219787</v>
      </c>
      <c r="J12" s="60">
        <v>5898788</v>
      </c>
      <c r="K12" s="60">
        <v>1627296</v>
      </c>
      <c r="L12" s="60">
        <v>-1535258</v>
      </c>
      <c r="M12" s="60">
        <v>1247085</v>
      </c>
      <c r="N12" s="60">
        <v>1339123</v>
      </c>
      <c r="O12" s="60"/>
      <c r="P12" s="60"/>
      <c r="Q12" s="60"/>
      <c r="R12" s="60"/>
      <c r="S12" s="60"/>
      <c r="T12" s="60"/>
      <c r="U12" s="60"/>
      <c r="V12" s="60"/>
      <c r="W12" s="60">
        <v>7237911</v>
      </c>
      <c r="X12" s="60">
        <v>12152200</v>
      </c>
      <c r="Y12" s="60">
        <v>-4914289</v>
      </c>
      <c r="Z12" s="140">
        <v>-40.44</v>
      </c>
      <c r="AA12" s="155">
        <v>24304400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75546005</v>
      </c>
      <c r="D15" s="156"/>
      <c r="E15" s="60">
        <v>73290300</v>
      </c>
      <c r="F15" s="60">
        <v>73290300</v>
      </c>
      <c r="G15" s="60"/>
      <c r="H15" s="60">
        <v>215520</v>
      </c>
      <c r="I15" s="60">
        <v>1631563</v>
      </c>
      <c r="J15" s="60">
        <v>1847083</v>
      </c>
      <c r="K15" s="60">
        <v>7485136</v>
      </c>
      <c r="L15" s="60">
        <v>2596451</v>
      </c>
      <c r="M15" s="60">
        <v>2017300</v>
      </c>
      <c r="N15" s="60">
        <v>12098887</v>
      </c>
      <c r="O15" s="60"/>
      <c r="P15" s="60"/>
      <c r="Q15" s="60"/>
      <c r="R15" s="60"/>
      <c r="S15" s="60"/>
      <c r="T15" s="60"/>
      <c r="U15" s="60"/>
      <c r="V15" s="60"/>
      <c r="W15" s="60">
        <v>13945970</v>
      </c>
      <c r="X15" s="60">
        <v>36645150</v>
      </c>
      <c r="Y15" s="60">
        <v>-22699180</v>
      </c>
      <c r="Z15" s="140">
        <v>-61.94</v>
      </c>
      <c r="AA15" s="155">
        <v>73290300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35508953</v>
      </c>
      <c r="D18" s="276"/>
      <c r="E18" s="82">
        <v>60706000</v>
      </c>
      <c r="F18" s="82">
        <v>60706000</v>
      </c>
      <c r="G18" s="82"/>
      <c r="H18" s="82">
        <v>42682</v>
      </c>
      <c r="I18" s="82"/>
      <c r="J18" s="82">
        <v>42682</v>
      </c>
      <c r="K18" s="82"/>
      <c r="L18" s="82">
        <v>226379</v>
      </c>
      <c r="M18" s="82">
        <v>22268619</v>
      </c>
      <c r="N18" s="82">
        <v>22494998</v>
      </c>
      <c r="O18" s="82"/>
      <c r="P18" s="82"/>
      <c r="Q18" s="82"/>
      <c r="R18" s="82"/>
      <c r="S18" s="82"/>
      <c r="T18" s="82"/>
      <c r="U18" s="82"/>
      <c r="V18" s="82"/>
      <c r="W18" s="82">
        <v>22537680</v>
      </c>
      <c r="X18" s="82">
        <v>30353000</v>
      </c>
      <c r="Y18" s="82">
        <v>-7815320</v>
      </c>
      <c r="Z18" s="270">
        <v>-25.75</v>
      </c>
      <c r="AA18" s="278">
        <v>60706000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132950186</v>
      </c>
      <c r="D20" s="154">
        <f t="shared" si="2"/>
        <v>0</v>
      </c>
      <c r="E20" s="100">
        <f t="shared" si="2"/>
        <v>168368500</v>
      </c>
      <c r="F20" s="100">
        <f t="shared" si="2"/>
        <v>168368500</v>
      </c>
      <c r="G20" s="100">
        <f t="shared" si="2"/>
        <v>1938933</v>
      </c>
      <c r="H20" s="100">
        <f t="shared" si="2"/>
        <v>12699078</v>
      </c>
      <c r="I20" s="100">
        <f t="shared" si="2"/>
        <v>14582020</v>
      </c>
      <c r="J20" s="100">
        <f t="shared" si="2"/>
        <v>29220031</v>
      </c>
      <c r="K20" s="100">
        <f t="shared" si="2"/>
        <v>15840943</v>
      </c>
      <c r="L20" s="100">
        <f t="shared" si="2"/>
        <v>14548722</v>
      </c>
      <c r="M20" s="100">
        <f t="shared" si="2"/>
        <v>17712440</v>
      </c>
      <c r="N20" s="100">
        <f t="shared" si="2"/>
        <v>48102105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77322136</v>
      </c>
      <c r="X20" s="100">
        <f t="shared" si="2"/>
        <v>84184250</v>
      </c>
      <c r="Y20" s="100">
        <f t="shared" si="2"/>
        <v>-6862114</v>
      </c>
      <c r="Z20" s="137">
        <f>+IF(X20&lt;&gt;0,+(Y20/X20)*100,0)</f>
        <v>-8.15130383652524</v>
      </c>
      <c r="AA20" s="153">
        <f>SUM(AA26:AA33)</f>
        <v>168368500</v>
      </c>
    </row>
    <row r="21" spans="1:27" ht="12.75">
      <c r="A21" s="291" t="s">
        <v>206</v>
      </c>
      <c r="B21" s="142"/>
      <c r="C21" s="62">
        <v>43089986</v>
      </c>
      <c r="D21" s="156"/>
      <c r="E21" s="60">
        <v>56540000</v>
      </c>
      <c r="F21" s="60">
        <v>56540000</v>
      </c>
      <c r="G21" s="60">
        <v>1105084</v>
      </c>
      <c r="H21" s="60">
        <v>7086109</v>
      </c>
      <c r="I21" s="60">
        <v>9833130</v>
      </c>
      <c r="J21" s="60">
        <v>18024323</v>
      </c>
      <c r="K21" s="60">
        <v>5711341</v>
      </c>
      <c r="L21" s="60">
        <v>11936932</v>
      </c>
      <c r="M21" s="60">
        <v>8195820</v>
      </c>
      <c r="N21" s="60">
        <v>25844093</v>
      </c>
      <c r="O21" s="60"/>
      <c r="P21" s="60"/>
      <c r="Q21" s="60"/>
      <c r="R21" s="60"/>
      <c r="S21" s="60"/>
      <c r="T21" s="60"/>
      <c r="U21" s="60"/>
      <c r="V21" s="60"/>
      <c r="W21" s="60">
        <v>43868416</v>
      </c>
      <c r="X21" s="60">
        <v>28270000</v>
      </c>
      <c r="Y21" s="60">
        <v>15598416</v>
      </c>
      <c r="Z21" s="140">
        <v>55.18</v>
      </c>
      <c r="AA21" s="155">
        <v>56540000</v>
      </c>
    </row>
    <row r="22" spans="1:27" ht="12.75">
      <c r="A22" s="291" t="s">
        <v>207</v>
      </c>
      <c r="B22" s="142"/>
      <c r="C22" s="62">
        <v>38107141</v>
      </c>
      <c r="D22" s="156"/>
      <c r="E22" s="60">
        <v>55889000</v>
      </c>
      <c r="F22" s="60">
        <v>55889000</v>
      </c>
      <c r="G22" s="60">
        <v>499931</v>
      </c>
      <c r="H22" s="60">
        <v>1575649</v>
      </c>
      <c r="I22" s="60">
        <v>846638</v>
      </c>
      <c r="J22" s="60">
        <v>2922218</v>
      </c>
      <c r="K22" s="60">
        <v>1568939</v>
      </c>
      <c r="L22" s="60">
        <v>266371</v>
      </c>
      <c r="M22" s="60">
        <v>7386125</v>
      </c>
      <c r="N22" s="60">
        <v>9221435</v>
      </c>
      <c r="O22" s="60"/>
      <c r="P22" s="60"/>
      <c r="Q22" s="60"/>
      <c r="R22" s="60"/>
      <c r="S22" s="60"/>
      <c r="T22" s="60"/>
      <c r="U22" s="60"/>
      <c r="V22" s="60"/>
      <c r="W22" s="60">
        <v>12143653</v>
      </c>
      <c r="X22" s="60">
        <v>27944500</v>
      </c>
      <c r="Y22" s="60">
        <v>-15800847</v>
      </c>
      <c r="Z22" s="140">
        <v>-56.54</v>
      </c>
      <c r="AA22" s="155">
        <v>55889000</v>
      </c>
    </row>
    <row r="23" spans="1:27" ht="12.75">
      <c r="A23" s="291" t="s">
        <v>208</v>
      </c>
      <c r="B23" s="142"/>
      <c r="C23" s="62">
        <v>9503045</v>
      </c>
      <c r="D23" s="156"/>
      <c r="E23" s="60">
        <v>13500000</v>
      </c>
      <c r="F23" s="60">
        <v>13500000</v>
      </c>
      <c r="G23" s="60"/>
      <c r="H23" s="60">
        <v>1794233</v>
      </c>
      <c r="I23" s="60"/>
      <c r="J23" s="60">
        <v>1794233</v>
      </c>
      <c r="K23" s="60">
        <v>2015800</v>
      </c>
      <c r="L23" s="60">
        <v>153186</v>
      </c>
      <c r="M23" s="60"/>
      <c r="N23" s="60">
        <v>2168986</v>
      </c>
      <c r="O23" s="60"/>
      <c r="P23" s="60"/>
      <c r="Q23" s="60"/>
      <c r="R23" s="60"/>
      <c r="S23" s="60"/>
      <c r="T23" s="60"/>
      <c r="U23" s="60"/>
      <c r="V23" s="60"/>
      <c r="W23" s="60">
        <v>3963219</v>
      </c>
      <c r="X23" s="60">
        <v>6750000</v>
      </c>
      <c r="Y23" s="60">
        <v>-2786781</v>
      </c>
      <c r="Z23" s="140">
        <v>-41.29</v>
      </c>
      <c r="AA23" s="155">
        <v>13500000</v>
      </c>
    </row>
    <row r="24" spans="1:27" ht="12.75">
      <c r="A24" s="291" t="s">
        <v>209</v>
      </c>
      <c r="B24" s="142"/>
      <c r="C24" s="62">
        <v>10423724</v>
      </c>
      <c r="D24" s="156"/>
      <c r="E24" s="60">
        <v>9650000</v>
      </c>
      <c r="F24" s="60">
        <v>9650000</v>
      </c>
      <c r="G24" s="60"/>
      <c r="H24" s="60"/>
      <c r="I24" s="60">
        <v>625003</v>
      </c>
      <c r="J24" s="60">
        <v>625003</v>
      </c>
      <c r="K24" s="60">
        <v>5064601</v>
      </c>
      <c r="L24" s="60">
        <v>811636</v>
      </c>
      <c r="M24" s="60">
        <v>8100</v>
      </c>
      <c r="N24" s="60">
        <v>5884337</v>
      </c>
      <c r="O24" s="60"/>
      <c r="P24" s="60"/>
      <c r="Q24" s="60"/>
      <c r="R24" s="60"/>
      <c r="S24" s="60"/>
      <c r="T24" s="60"/>
      <c r="U24" s="60"/>
      <c r="V24" s="60"/>
      <c r="W24" s="60">
        <v>6509340</v>
      </c>
      <c r="X24" s="60">
        <v>4825000</v>
      </c>
      <c r="Y24" s="60">
        <v>1684340</v>
      </c>
      <c r="Z24" s="140">
        <v>34.91</v>
      </c>
      <c r="AA24" s="155">
        <v>9650000</v>
      </c>
    </row>
    <row r="25" spans="1:27" ht="12.75">
      <c r="A25" s="291" t="s">
        <v>210</v>
      </c>
      <c r="B25" s="142"/>
      <c r="C25" s="62">
        <v>529252</v>
      </c>
      <c r="D25" s="156"/>
      <c r="E25" s="60">
        <v>3500000</v>
      </c>
      <c r="F25" s="60">
        <v>3500000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1750000</v>
      </c>
      <c r="Y25" s="60">
        <v>-1750000</v>
      </c>
      <c r="Z25" s="140">
        <v>-100</v>
      </c>
      <c r="AA25" s="155">
        <v>3500000</v>
      </c>
    </row>
    <row r="26" spans="1:27" ht="12.75">
      <c r="A26" s="292" t="s">
        <v>211</v>
      </c>
      <c r="B26" s="302"/>
      <c r="C26" s="293">
        <f aca="true" t="shared" si="3" ref="C26:Y26">SUM(C21:C25)</f>
        <v>101653148</v>
      </c>
      <c r="D26" s="294">
        <f t="shared" si="3"/>
        <v>0</v>
      </c>
      <c r="E26" s="295">
        <f t="shared" si="3"/>
        <v>139079000</v>
      </c>
      <c r="F26" s="295">
        <f t="shared" si="3"/>
        <v>139079000</v>
      </c>
      <c r="G26" s="295">
        <f t="shared" si="3"/>
        <v>1605015</v>
      </c>
      <c r="H26" s="295">
        <f t="shared" si="3"/>
        <v>10455991</v>
      </c>
      <c r="I26" s="295">
        <f t="shared" si="3"/>
        <v>11304771</v>
      </c>
      <c r="J26" s="295">
        <f t="shared" si="3"/>
        <v>23365777</v>
      </c>
      <c r="K26" s="295">
        <f t="shared" si="3"/>
        <v>14360681</v>
      </c>
      <c r="L26" s="295">
        <f t="shared" si="3"/>
        <v>13168125</v>
      </c>
      <c r="M26" s="295">
        <f t="shared" si="3"/>
        <v>15590045</v>
      </c>
      <c r="N26" s="295">
        <f t="shared" si="3"/>
        <v>43118851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66484628</v>
      </c>
      <c r="X26" s="295">
        <f t="shared" si="3"/>
        <v>69539500</v>
      </c>
      <c r="Y26" s="295">
        <f t="shared" si="3"/>
        <v>-3054872</v>
      </c>
      <c r="Z26" s="296">
        <f>+IF(X26&lt;&gt;0,+(Y26/X26)*100,0)</f>
        <v>-4.393002538125813</v>
      </c>
      <c r="AA26" s="297">
        <f>SUM(AA21:AA25)</f>
        <v>139079000</v>
      </c>
    </row>
    <row r="27" spans="1:27" ht="12.75">
      <c r="A27" s="298" t="s">
        <v>212</v>
      </c>
      <c r="B27" s="147"/>
      <c r="C27" s="62">
        <v>3937145</v>
      </c>
      <c r="D27" s="156"/>
      <c r="E27" s="60">
        <v>8687500</v>
      </c>
      <c r="F27" s="60">
        <v>8687500</v>
      </c>
      <c r="G27" s="60"/>
      <c r="H27" s="60"/>
      <c r="I27" s="60">
        <v>768657</v>
      </c>
      <c r="J27" s="60">
        <v>768657</v>
      </c>
      <c r="K27" s="60">
        <v>210410</v>
      </c>
      <c r="L27" s="60">
        <v>489388</v>
      </c>
      <c r="M27" s="60">
        <v>620600</v>
      </c>
      <c r="N27" s="60">
        <v>1320398</v>
      </c>
      <c r="O27" s="60"/>
      <c r="P27" s="60"/>
      <c r="Q27" s="60"/>
      <c r="R27" s="60"/>
      <c r="S27" s="60"/>
      <c r="T27" s="60"/>
      <c r="U27" s="60"/>
      <c r="V27" s="60"/>
      <c r="W27" s="60">
        <v>2089055</v>
      </c>
      <c r="X27" s="60">
        <v>4343750</v>
      </c>
      <c r="Y27" s="60">
        <v>-2254695</v>
      </c>
      <c r="Z27" s="140">
        <v>-51.91</v>
      </c>
      <c r="AA27" s="155">
        <v>8687500</v>
      </c>
    </row>
    <row r="28" spans="1:27" ht="12.75">
      <c r="A28" s="298" t="s">
        <v>213</v>
      </c>
      <c r="B28" s="147"/>
      <c r="C28" s="273"/>
      <c r="D28" s="274"/>
      <c r="E28" s="275">
        <v>245000</v>
      </c>
      <c r="F28" s="275">
        <v>245000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122500</v>
      </c>
      <c r="Y28" s="275">
        <v>-122500</v>
      </c>
      <c r="Z28" s="140">
        <v>-100</v>
      </c>
      <c r="AA28" s="277">
        <v>245000</v>
      </c>
    </row>
    <row r="29" spans="1:27" ht="12.75">
      <c r="A29" s="298" t="s">
        <v>214</v>
      </c>
      <c r="B29" s="147"/>
      <c r="C29" s="62">
        <v>113500</v>
      </c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27246393</v>
      </c>
      <c r="D30" s="156"/>
      <c r="E30" s="60">
        <v>20357000</v>
      </c>
      <c r="F30" s="60">
        <v>20357000</v>
      </c>
      <c r="G30" s="60">
        <v>333918</v>
      </c>
      <c r="H30" s="60">
        <v>2243087</v>
      </c>
      <c r="I30" s="60">
        <v>2508592</v>
      </c>
      <c r="J30" s="60">
        <v>5085597</v>
      </c>
      <c r="K30" s="60">
        <v>1269852</v>
      </c>
      <c r="L30" s="60">
        <v>891209</v>
      </c>
      <c r="M30" s="60">
        <v>1501795</v>
      </c>
      <c r="N30" s="60">
        <v>3662856</v>
      </c>
      <c r="O30" s="60"/>
      <c r="P30" s="60"/>
      <c r="Q30" s="60"/>
      <c r="R30" s="60"/>
      <c r="S30" s="60"/>
      <c r="T30" s="60"/>
      <c r="U30" s="60"/>
      <c r="V30" s="60"/>
      <c r="W30" s="60">
        <v>8748453</v>
      </c>
      <c r="X30" s="60">
        <v>10178500</v>
      </c>
      <c r="Y30" s="60">
        <v>-1430047</v>
      </c>
      <c r="Z30" s="140">
        <v>-14.05</v>
      </c>
      <c r="AA30" s="155">
        <v>20357000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57593825</v>
      </c>
      <c r="D36" s="156">
        <f t="shared" si="4"/>
        <v>0</v>
      </c>
      <c r="E36" s="60">
        <f t="shared" si="4"/>
        <v>131754200</v>
      </c>
      <c r="F36" s="60">
        <f t="shared" si="4"/>
        <v>131754200</v>
      </c>
      <c r="G36" s="60">
        <f t="shared" si="4"/>
        <v>1105084</v>
      </c>
      <c r="H36" s="60">
        <f t="shared" si="4"/>
        <v>7337786</v>
      </c>
      <c r="I36" s="60">
        <f t="shared" si="4"/>
        <v>10380990</v>
      </c>
      <c r="J36" s="60">
        <f t="shared" si="4"/>
        <v>18823860</v>
      </c>
      <c r="K36" s="60">
        <f t="shared" si="4"/>
        <v>6140354</v>
      </c>
      <c r="L36" s="60">
        <f t="shared" si="4"/>
        <v>12645419</v>
      </c>
      <c r="M36" s="60">
        <f t="shared" si="4"/>
        <v>9433538</v>
      </c>
      <c r="N36" s="60">
        <f t="shared" si="4"/>
        <v>28219311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47043171</v>
      </c>
      <c r="X36" s="60">
        <f t="shared" si="4"/>
        <v>65877100</v>
      </c>
      <c r="Y36" s="60">
        <f t="shared" si="4"/>
        <v>-18833929</v>
      </c>
      <c r="Z36" s="140">
        <f aca="true" t="shared" si="5" ref="Z36:Z49">+IF(X36&lt;&gt;0,+(Y36/X36)*100,0)</f>
        <v>-28.589493162267317</v>
      </c>
      <c r="AA36" s="155">
        <f>AA6+AA21</f>
        <v>131754200</v>
      </c>
    </row>
    <row r="37" spans="1:27" ht="12.75">
      <c r="A37" s="291" t="s">
        <v>207</v>
      </c>
      <c r="B37" s="142"/>
      <c r="C37" s="62">
        <f t="shared" si="4"/>
        <v>57295150</v>
      </c>
      <c r="D37" s="156">
        <f t="shared" si="4"/>
        <v>0</v>
      </c>
      <c r="E37" s="60">
        <f t="shared" si="4"/>
        <v>84789000</v>
      </c>
      <c r="F37" s="60">
        <f t="shared" si="4"/>
        <v>84789000</v>
      </c>
      <c r="G37" s="60">
        <f t="shared" si="4"/>
        <v>499931</v>
      </c>
      <c r="H37" s="60">
        <f t="shared" si="4"/>
        <v>1575649</v>
      </c>
      <c r="I37" s="60">
        <f t="shared" si="4"/>
        <v>1771514</v>
      </c>
      <c r="J37" s="60">
        <f t="shared" si="4"/>
        <v>3847094</v>
      </c>
      <c r="K37" s="60">
        <f t="shared" si="4"/>
        <v>4852332</v>
      </c>
      <c r="L37" s="60">
        <f t="shared" si="4"/>
        <v>10950390</v>
      </c>
      <c r="M37" s="60">
        <f t="shared" si="4"/>
        <v>12449683</v>
      </c>
      <c r="N37" s="60">
        <f t="shared" si="4"/>
        <v>28252405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32099499</v>
      </c>
      <c r="X37" s="60">
        <f t="shared" si="4"/>
        <v>42394500</v>
      </c>
      <c r="Y37" s="60">
        <f t="shared" si="4"/>
        <v>-10295001</v>
      </c>
      <c r="Z37" s="140">
        <f t="shared" si="5"/>
        <v>-24.283812758730498</v>
      </c>
      <c r="AA37" s="155">
        <f>AA7+AA22</f>
        <v>84789000</v>
      </c>
    </row>
    <row r="38" spans="1:27" ht="12.75">
      <c r="A38" s="291" t="s">
        <v>208</v>
      </c>
      <c r="B38" s="142"/>
      <c r="C38" s="62">
        <f t="shared" si="4"/>
        <v>83800888</v>
      </c>
      <c r="D38" s="156">
        <f t="shared" si="4"/>
        <v>0</v>
      </c>
      <c r="E38" s="60">
        <f t="shared" si="4"/>
        <v>66673200</v>
      </c>
      <c r="F38" s="60">
        <f t="shared" si="4"/>
        <v>66673200</v>
      </c>
      <c r="G38" s="60">
        <f t="shared" si="4"/>
        <v>165100</v>
      </c>
      <c r="H38" s="60">
        <f t="shared" si="4"/>
        <v>3825389</v>
      </c>
      <c r="I38" s="60">
        <f t="shared" si="4"/>
        <v>3145305</v>
      </c>
      <c r="J38" s="60">
        <f t="shared" si="4"/>
        <v>7135794</v>
      </c>
      <c r="K38" s="60">
        <f t="shared" si="4"/>
        <v>5971867</v>
      </c>
      <c r="L38" s="60">
        <f t="shared" si="4"/>
        <v>7732363</v>
      </c>
      <c r="M38" s="60">
        <f t="shared" si="4"/>
        <v>8012073</v>
      </c>
      <c r="N38" s="60">
        <f t="shared" si="4"/>
        <v>21716303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28852097</v>
      </c>
      <c r="X38" s="60">
        <f t="shared" si="4"/>
        <v>33336600</v>
      </c>
      <c r="Y38" s="60">
        <f t="shared" si="4"/>
        <v>-4484503</v>
      </c>
      <c r="Z38" s="140">
        <f t="shared" si="5"/>
        <v>-13.45219068531284</v>
      </c>
      <c r="AA38" s="155">
        <f>AA8+AA23</f>
        <v>66673200</v>
      </c>
    </row>
    <row r="39" spans="1:27" ht="12.75">
      <c r="A39" s="291" t="s">
        <v>209</v>
      </c>
      <c r="B39" s="142"/>
      <c r="C39" s="62">
        <f t="shared" si="4"/>
        <v>86179159</v>
      </c>
      <c r="D39" s="156">
        <f t="shared" si="4"/>
        <v>0</v>
      </c>
      <c r="E39" s="60">
        <f t="shared" si="4"/>
        <v>48123200</v>
      </c>
      <c r="F39" s="60">
        <f t="shared" si="4"/>
        <v>48123200</v>
      </c>
      <c r="G39" s="60">
        <f t="shared" si="4"/>
        <v>4784579</v>
      </c>
      <c r="H39" s="60">
        <f t="shared" si="4"/>
        <v>2999734</v>
      </c>
      <c r="I39" s="60">
        <f t="shared" si="4"/>
        <v>5355869</v>
      </c>
      <c r="J39" s="60">
        <f t="shared" si="4"/>
        <v>13140182</v>
      </c>
      <c r="K39" s="60">
        <f t="shared" si="4"/>
        <v>9710167</v>
      </c>
      <c r="L39" s="60">
        <f t="shared" si="4"/>
        <v>5838496</v>
      </c>
      <c r="M39" s="60">
        <f t="shared" si="4"/>
        <v>8222160</v>
      </c>
      <c r="N39" s="60">
        <f t="shared" si="4"/>
        <v>23770823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36911005</v>
      </c>
      <c r="X39" s="60">
        <f t="shared" si="4"/>
        <v>24061600</v>
      </c>
      <c r="Y39" s="60">
        <f t="shared" si="4"/>
        <v>12849405</v>
      </c>
      <c r="Z39" s="140">
        <f t="shared" si="5"/>
        <v>53.40212205339628</v>
      </c>
      <c r="AA39" s="155">
        <f>AA9+AA24</f>
        <v>48123200</v>
      </c>
    </row>
    <row r="40" spans="1:27" ht="12.75">
      <c r="A40" s="291" t="s">
        <v>210</v>
      </c>
      <c r="B40" s="142"/>
      <c r="C40" s="62">
        <f t="shared" si="4"/>
        <v>33108160</v>
      </c>
      <c r="D40" s="156">
        <f t="shared" si="4"/>
        <v>0</v>
      </c>
      <c r="E40" s="60">
        <f t="shared" si="4"/>
        <v>6231000</v>
      </c>
      <c r="F40" s="60">
        <f t="shared" si="4"/>
        <v>6231000</v>
      </c>
      <c r="G40" s="60">
        <f t="shared" si="4"/>
        <v>0</v>
      </c>
      <c r="H40" s="60">
        <f t="shared" si="4"/>
        <v>0</v>
      </c>
      <c r="I40" s="60">
        <f t="shared" si="4"/>
        <v>416374</v>
      </c>
      <c r="J40" s="60">
        <f t="shared" si="4"/>
        <v>416374</v>
      </c>
      <c r="K40" s="60">
        <f t="shared" si="4"/>
        <v>439361</v>
      </c>
      <c r="L40" s="60">
        <f t="shared" si="4"/>
        <v>254311</v>
      </c>
      <c r="M40" s="60">
        <f t="shared" si="4"/>
        <v>610674</v>
      </c>
      <c r="N40" s="60">
        <f t="shared" si="4"/>
        <v>1304346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1720720</v>
      </c>
      <c r="X40" s="60">
        <f t="shared" si="4"/>
        <v>3115500</v>
      </c>
      <c r="Y40" s="60">
        <f t="shared" si="4"/>
        <v>-1394780</v>
      </c>
      <c r="Z40" s="140">
        <f t="shared" si="5"/>
        <v>-44.76905793612582</v>
      </c>
      <c r="AA40" s="155">
        <f>AA10+AA25</f>
        <v>6231000</v>
      </c>
    </row>
    <row r="41" spans="1:27" ht="12.75">
      <c r="A41" s="292" t="s">
        <v>211</v>
      </c>
      <c r="B41" s="142"/>
      <c r="C41" s="293">
        <f aca="true" t="shared" si="6" ref="C41:Y41">SUM(C36:C40)</f>
        <v>317977182</v>
      </c>
      <c r="D41" s="294">
        <f t="shared" si="6"/>
        <v>0</v>
      </c>
      <c r="E41" s="295">
        <f t="shared" si="6"/>
        <v>337570600</v>
      </c>
      <c r="F41" s="295">
        <f t="shared" si="6"/>
        <v>337570600</v>
      </c>
      <c r="G41" s="295">
        <f t="shared" si="6"/>
        <v>6554694</v>
      </c>
      <c r="H41" s="295">
        <f t="shared" si="6"/>
        <v>15738558</v>
      </c>
      <c r="I41" s="295">
        <f t="shared" si="6"/>
        <v>21070052</v>
      </c>
      <c r="J41" s="295">
        <f t="shared" si="6"/>
        <v>43363304</v>
      </c>
      <c r="K41" s="295">
        <f t="shared" si="6"/>
        <v>27114081</v>
      </c>
      <c r="L41" s="295">
        <f t="shared" si="6"/>
        <v>37420979</v>
      </c>
      <c r="M41" s="295">
        <f t="shared" si="6"/>
        <v>38728128</v>
      </c>
      <c r="N41" s="295">
        <f t="shared" si="6"/>
        <v>103263188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146626492</v>
      </c>
      <c r="X41" s="295">
        <f t="shared" si="6"/>
        <v>168785300</v>
      </c>
      <c r="Y41" s="295">
        <f t="shared" si="6"/>
        <v>-22158808</v>
      </c>
      <c r="Z41" s="296">
        <f t="shared" si="5"/>
        <v>-13.128399214860536</v>
      </c>
      <c r="AA41" s="297">
        <f>SUM(AA36:AA40)</f>
        <v>337570600</v>
      </c>
    </row>
    <row r="42" spans="1:27" ht="12.75">
      <c r="A42" s="298" t="s">
        <v>212</v>
      </c>
      <c r="B42" s="136"/>
      <c r="C42" s="95">
        <f aca="true" t="shared" si="7" ref="C42:Y48">C12+C27</f>
        <v>44128929</v>
      </c>
      <c r="D42" s="129">
        <f t="shared" si="7"/>
        <v>0</v>
      </c>
      <c r="E42" s="54">
        <f t="shared" si="7"/>
        <v>32991900</v>
      </c>
      <c r="F42" s="54">
        <f t="shared" si="7"/>
        <v>32991900</v>
      </c>
      <c r="G42" s="54">
        <f t="shared" si="7"/>
        <v>182198</v>
      </c>
      <c r="H42" s="54">
        <f t="shared" si="7"/>
        <v>496803</v>
      </c>
      <c r="I42" s="54">
        <f t="shared" si="7"/>
        <v>5988444</v>
      </c>
      <c r="J42" s="54">
        <f t="shared" si="7"/>
        <v>6667445</v>
      </c>
      <c r="K42" s="54">
        <f t="shared" si="7"/>
        <v>1837706</v>
      </c>
      <c r="L42" s="54">
        <f t="shared" si="7"/>
        <v>-1045870</v>
      </c>
      <c r="M42" s="54">
        <f t="shared" si="7"/>
        <v>1867685</v>
      </c>
      <c r="N42" s="54">
        <f t="shared" si="7"/>
        <v>2659521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9326966</v>
      </c>
      <c r="X42" s="54">
        <f t="shared" si="7"/>
        <v>16495950</v>
      </c>
      <c r="Y42" s="54">
        <f t="shared" si="7"/>
        <v>-7168984</v>
      </c>
      <c r="Z42" s="184">
        <f t="shared" si="5"/>
        <v>-43.45905510140368</v>
      </c>
      <c r="AA42" s="130">
        <f aca="true" t="shared" si="8" ref="AA42:AA48">AA12+AA27</f>
        <v>32991900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245000</v>
      </c>
      <c r="F43" s="305">
        <f t="shared" si="7"/>
        <v>245000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122500</v>
      </c>
      <c r="Y43" s="305">
        <f t="shared" si="7"/>
        <v>-122500</v>
      </c>
      <c r="Z43" s="306">
        <f t="shared" si="5"/>
        <v>-100</v>
      </c>
      <c r="AA43" s="307">
        <f t="shared" si="8"/>
        <v>245000</v>
      </c>
    </row>
    <row r="44" spans="1:27" ht="12.75">
      <c r="A44" s="298" t="s">
        <v>214</v>
      </c>
      <c r="B44" s="136"/>
      <c r="C44" s="95">
        <f t="shared" si="7"/>
        <v>113500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102792398</v>
      </c>
      <c r="D45" s="129">
        <f t="shared" si="7"/>
        <v>0</v>
      </c>
      <c r="E45" s="54">
        <f t="shared" si="7"/>
        <v>93647300</v>
      </c>
      <c r="F45" s="54">
        <f t="shared" si="7"/>
        <v>93647300</v>
      </c>
      <c r="G45" s="54">
        <f t="shared" si="7"/>
        <v>333918</v>
      </c>
      <c r="H45" s="54">
        <f t="shared" si="7"/>
        <v>2458607</v>
      </c>
      <c r="I45" s="54">
        <f t="shared" si="7"/>
        <v>4140155</v>
      </c>
      <c r="J45" s="54">
        <f t="shared" si="7"/>
        <v>6932680</v>
      </c>
      <c r="K45" s="54">
        <f t="shared" si="7"/>
        <v>8754988</v>
      </c>
      <c r="L45" s="54">
        <f t="shared" si="7"/>
        <v>3487660</v>
      </c>
      <c r="M45" s="54">
        <f t="shared" si="7"/>
        <v>3519095</v>
      </c>
      <c r="N45" s="54">
        <f t="shared" si="7"/>
        <v>15761743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22694423</v>
      </c>
      <c r="X45" s="54">
        <f t="shared" si="7"/>
        <v>46823650</v>
      </c>
      <c r="Y45" s="54">
        <f t="shared" si="7"/>
        <v>-24129227</v>
      </c>
      <c r="Z45" s="184">
        <f t="shared" si="5"/>
        <v>-51.53213600392109</v>
      </c>
      <c r="AA45" s="130">
        <f t="shared" si="8"/>
        <v>93647300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35508953</v>
      </c>
      <c r="D48" s="129">
        <f t="shared" si="7"/>
        <v>0</v>
      </c>
      <c r="E48" s="54">
        <f t="shared" si="7"/>
        <v>60706000</v>
      </c>
      <c r="F48" s="54">
        <f t="shared" si="7"/>
        <v>60706000</v>
      </c>
      <c r="G48" s="54">
        <f t="shared" si="7"/>
        <v>0</v>
      </c>
      <c r="H48" s="54">
        <f t="shared" si="7"/>
        <v>42682</v>
      </c>
      <c r="I48" s="54">
        <f t="shared" si="7"/>
        <v>0</v>
      </c>
      <c r="J48" s="54">
        <f t="shared" si="7"/>
        <v>42682</v>
      </c>
      <c r="K48" s="54">
        <f t="shared" si="7"/>
        <v>0</v>
      </c>
      <c r="L48" s="54">
        <f t="shared" si="7"/>
        <v>226379</v>
      </c>
      <c r="M48" s="54">
        <f t="shared" si="7"/>
        <v>22268619</v>
      </c>
      <c r="N48" s="54">
        <f t="shared" si="7"/>
        <v>22494998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22537680</v>
      </c>
      <c r="X48" s="54">
        <f t="shared" si="7"/>
        <v>30353000</v>
      </c>
      <c r="Y48" s="54">
        <f t="shared" si="7"/>
        <v>-7815320</v>
      </c>
      <c r="Z48" s="184">
        <f t="shared" si="5"/>
        <v>-25.748097387408166</v>
      </c>
      <c r="AA48" s="130">
        <f t="shared" si="8"/>
        <v>60706000</v>
      </c>
    </row>
    <row r="49" spans="1:27" ht="12.75">
      <c r="A49" s="308" t="s">
        <v>221</v>
      </c>
      <c r="B49" s="149"/>
      <c r="C49" s="239">
        <f aca="true" t="shared" si="9" ref="C49:Y49">SUM(C41:C48)</f>
        <v>500520962</v>
      </c>
      <c r="D49" s="218">
        <f t="shared" si="9"/>
        <v>0</v>
      </c>
      <c r="E49" s="220">
        <f t="shared" si="9"/>
        <v>525160800</v>
      </c>
      <c r="F49" s="220">
        <f t="shared" si="9"/>
        <v>525160800</v>
      </c>
      <c r="G49" s="220">
        <f t="shared" si="9"/>
        <v>7070810</v>
      </c>
      <c r="H49" s="220">
        <f t="shared" si="9"/>
        <v>18736650</v>
      </c>
      <c r="I49" s="220">
        <f t="shared" si="9"/>
        <v>31198651</v>
      </c>
      <c r="J49" s="220">
        <f t="shared" si="9"/>
        <v>57006111</v>
      </c>
      <c r="K49" s="220">
        <f t="shared" si="9"/>
        <v>37706775</v>
      </c>
      <c r="L49" s="220">
        <f t="shared" si="9"/>
        <v>40089148</v>
      </c>
      <c r="M49" s="220">
        <f t="shared" si="9"/>
        <v>66383527</v>
      </c>
      <c r="N49" s="220">
        <f t="shared" si="9"/>
        <v>144179450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201185561</v>
      </c>
      <c r="X49" s="220">
        <f t="shared" si="9"/>
        <v>262580400</v>
      </c>
      <c r="Y49" s="220">
        <f t="shared" si="9"/>
        <v>-61394839</v>
      </c>
      <c r="Z49" s="221">
        <f t="shared" si="5"/>
        <v>-23.38134872214377</v>
      </c>
      <c r="AA49" s="222">
        <f>SUM(AA41:AA48)</f>
        <v>525160800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417132841</v>
      </c>
      <c r="D51" s="129">
        <f t="shared" si="10"/>
        <v>0</v>
      </c>
      <c r="E51" s="54">
        <f t="shared" si="10"/>
        <v>608208300</v>
      </c>
      <c r="F51" s="54">
        <f t="shared" si="10"/>
        <v>608208300</v>
      </c>
      <c r="G51" s="54">
        <f t="shared" si="10"/>
        <v>42490218</v>
      </c>
      <c r="H51" s="54">
        <f t="shared" si="10"/>
        <v>64979766</v>
      </c>
      <c r="I51" s="54">
        <f t="shared" si="10"/>
        <v>66981015</v>
      </c>
      <c r="J51" s="54">
        <f t="shared" si="10"/>
        <v>174450999</v>
      </c>
      <c r="K51" s="54">
        <f t="shared" si="10"/>
        <v>31788815</v>
      </c>
      <c r="L51" s="54">
        <f t="shared" si="10"/>
        <v>32966215</v>
      </c>
      <c r="M51" s="54">
        <f t="shared" si="10"/>
        <v>30846571</v>
      </c>
      <c r="N51" s="54">
        <f t="shared" si="10"/>
        <v>95601601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270052600</v>
      </c>
      <c r="X51" s="54">
        <f t="shared" si="10"/>
        <v>304104150</v>
      </c>
      <c r="Y51" s="54">
        <f t="shared" si="10"/>
        <v>-34051550</v>
      </c>
      <c r="Z51" s="184">
        <f>+IF(X51&lt;&gt;0,+(Y51/X51)*100,0)</f>
        <v>-11.197331572094626</v>
      </c>
      <c r="AA51" s="130">
        <f>SUM(AA57:AA61)</f>
        <v>608208300</v>
      </c>
    </row>
    <row r="52" spans="1:27" ht="12.75">
      <c r="A52" s="310" t="s">
        <v>206</v>
      </c>
      <c r="B52" s="142"/>
      <c r="C52" s="62">
        <v>93288980</v>
      </c>
      <c r="D52" s="156"/>
      <c r="E52" s="60">
        <v>134000200</v>
      </c>
      <c r="F52" s="60">
        <v>134000200</v>
      </c>
      <c r="G52" s="60">
        <v>9011983</v>
      </c>
      <c r="H52" s="60">
        <v>15597110</v>
      </c>
      <c r="I52" s="60">
        <v>15124067</v>
      </c>
      <c r="J52" s="60">
        <v>39733160</v>
      </c>
      <c r="K52" s="60">
        <v>6406131</v>
      </c>
      <c r="L52" s="60">
        <v>11476197</v>
      </c>
      <c r="M52" s="60">
        <v>6652986</v>
      </c>
      <c r="N52" s="60">
        <v>24535314</v>
      </c>
      <c r="O52" s="60"/>
      <c r="P52" s="60"/>
      <c r="Q52" s="60"/>
      <c r="R52" s="60"/>
      <c r="S52" s="60"/>
      <c r="T52" s="60"/>
      <c r="U52" s="60"/>
      <c r="V52" s="60"/>
      <c r="W52" s="60">
        <v>64268474</v>
      </c>
      <c r="X52" s="60">
        <v>67000100</v>
      </c>
      <c r="Y52" s="60">
        <v>-2731626</v>
      </c>
      <c r="Z52" s="140">
        <v>-4.08</v>
      </c>
      <c r="AA52" s="155">
        <v>134000200</v>
      </c>
    </row>
    <row r="53" spans="1:27" ht="12.75">
      <c r="A53" s="310" t="s">
        <v>207</v>
      </c>
      <c r="B53" s="142"/>
      <c r="C53" s="62">
        <v>62039697</v>
      </c>
      <c r="D53" s="156"/>
      <c r="E53" s="60">
        <v>160750000</v>
      </c>
      <c r="F53" s="60">
        <v>160750000</v>
      </c>
      <c r="G53" s="60">
        <v>10554682</v>
      </c>
      <c r="H53" s="60">
        <v>17304121</v>
      </c>
      <c r="I53" s="60">
        <v>16946098</v>
      </c>
      <c r="J53" s="60">
        <v>44804901</v>
      </c>
      <c r="K53" s="60">
        <v>6686299</v>
      </c>
      <c r="L53" s="60">
        <v>11776919</v>
      </c>
      <c r="M53" s="60">
        <v>11810416</v>
      </c>
      <c r="N53" s="60">
        <v>30273634</v>
      </c>
      <c r="O53" s="60"/>
      <c r="P53" s="60"/>
      <c r="Q53" s="60"/>
      <c r="R53" s="60"/>
      <c r="S53" s="60"/>
      <c r="T53" s="60"/>
      <c r="U53" s="60"/>
      <c r="V53" s="60"/>
      <c r="W53" s="60">
        <v>75078535</v>
      </c>
      <c r="X53" s="60">
        <v>80375000</v>
      </c>
      <c r="Y53" s="60">
        <v>-5296465</v>
      </c>
      <c r="Z53" s="140">
        <v>-6.59</v>
      </c>
      <c r="AA53" s="155">
        <v>160750000</v>
      </c>
    </row>
    <row r="54" spans="1:27" ht="12.75">
      <c r="A54" s="310" t="s">
        <v>208</v>
      </c>
      <c r="B54" s="142"/>
      <c r="C54" s="62">
        <v>108762197</v>
      </c>
      <c r="D54" s="156"/>
      <c r="E54" s="60">
        <v>105918100</v>
      </c>
      <c r="F54" s="60">
        <v>105918100</v>
      </c>
      <c r="G54" s="60">
        <v>8437720</v>
      </c>
      <c r="H54" s="60">
        <v>2074164</v>
      </c>
      <c r="I54" s="60">
        <v>1621940</v>
      </c>
      <c r="J54" s="60">
        <v>12133824</v>
      </c>
      <c r="K54" s="60">
        <v>1985213</v>
      </c>
      <c r="L54" s="60">
        <v>1343583</v>
      </c>
      <c r="M54" s="60">
        <v>2170898</v>
      </c>
      <c r="N54" s="60">
        <v>5499694</v>
      </c>
      <c r="O54" s="60"/>
      <c r="P54" s="60"/>
      <c r="Q54" s="60"/>
      <c r="R54" s="60"/>
      <c r="S54" s="60"/>
      <c r="T54" s="60"/>
      <c r="U54" s="60"/>
      <c r="V54" s="60"/>
      <c r="W54" s="60">
        <v>17633518</v>
      </c>
      <c r="X54" s="60">
        <v>52959050</v>
      </c>
      <c r="Y54" s="60">
        <v>-35325532</v>
      </c>
      <c r="Z54" s="140">
        <v>-66.7</v>
      </c>
      <c r="AA54" s="155">
        <v>105918100</v>
      </c>
    </row>
    <row r="55" spans="1:27" ht="12.75">
      <c r="A55" s="310" t="s">
        <v>209</v>
      </c>
      <c r="B55" s="142"/>
      <c r="C55" s="62">
        <v>30046283</v>
      </c>
      <c r="D55" s="156"/>
      <c r="E55" s="60">
        <v>65302600</v>
      </c>
      <c r="F55" s="60">
        <v>65302600</v>
      </c>
      <c r="G55" s="60">
        <v>4295971</v>
      </c>
      <c r="H55" s="60">
        <v>8345354</v>
      </c>
      <c r="I55" s="60">
        <v>12688266</v>
      </c>
      <c r="J55" s="60">
        <v>25329591</v>
      </c>
      <c r="K55" s="60">
        <v>3052813</v>
      </c>
      <c r="L55" s="60">
        <v>1851315</v>
      </c>
      <c r="M55" s="60">
        <v>2197650</v>
      </c>
      <c r="N55" s="60">
        <v>7101778</v>
      </c>
      <c r="O55" s="60"/>
      <c r="P55" s="60"/>
      <c r="Q55" s="60"/>
      <c r="R55" s="60"/>
      <c r="S55" s="60"/>
      <c r="T55" s="60"/>
      <c r="U55" s="60"/>
      <c r="V55" s="60"/>
      <c r="W55" s="60">
        <v>32431369</v>
      </c>
      <c r="X55" s="60">
        <v>32651300</v>
      </c>
      <c r="Y55" s="60">
        <v>-219931</v>
      </c>
      <c r="Z55" s="140">
        <v>-0.67</v>
      </c>
      <c r="AA55" s="155">
        <v>65302600</v>
      </c>
    </row>
    <row r="56" spans="1:27" ht="12.75">
      <c r="A56" s="310" t="s">
        <v>210</v>
      </c>
      <c r="B56" s="142"/>
      <c r="C56" s="62">
        <v>7038104</v>
      </c>
      <c r="D56" s="156"/>
      <c r="E56" s="60">
        <v>5868700</v>
      </c>
      <c r="F56" s="60">
        <v>5868700</v>
      </c>
      <c r="G56" s="60">
        <v>195780</v>
      </c>
      <c r="H56" s="60">
        <v>106284</v>
      </c>
      <c r="I56" s="60">
        <v>105000</v>
      </c>
      <c r="J56" s="60">
        <v>407064</v>
      </c>
      <c r="K56" s="60">
        <v>1077338</v>
      </c>
      <c r="L56" s="60">
        <v>234991</v>
      </c>
      <c r="M56" s="60">
        <v>3433</v>
      </c>
      <c r="N56" s="60">
        <v>1315762</v>
      </c>
      <c r="O56" s="60"/>
      <c r="P56" s="60"/>
      <c r="Q56" s="60"/>
      <c r="R56" s="60"/>
      <c r="S56" s="60"/>
      <c r="T56" s="60"/>
      <c r="U56" s="60"/>
      <c r="V56" s="60"/>
      <c r="W56" s="60">
        <v>1722826</v>
      </c>
      <c r="X56" s="60">
        <v>2934350</v>
      </c>
      <c r="Y56" s="60">
        <v>-1211524</v>
      </c>
      <c r="Z56" s="140">
        <v>-41.29</v>
      </c>
      <c r="AA56" s="155">
        <v>5868700</v>
      </c>
    </row>
    <row r="57" spans="1:27" ht="12.75">
      <c r="A57" s="138" t="s">
        <v>211</v>
      </c>
      <c r="B57" s="142"/>
      <c r="C57" s="293">
        <f aca="true" t="shared" si="11" ref="C57:Y57">SUM(C52:C56)</f>
        <v>301175261</v>
      </c>
      <c r="D57" s="294">
        <f t="shared" si="11"/>
        <v>0</v>
      </c>
      <c r="E57" s="295">
        <f t="shared" si="11"/>
        <v>471839600</v>
      </c>
      <c r="F57" s="295">
        <f t="shared" si="11"/>
        <v>471839600</v>
      </c>
      <c r="G57" s="295">
        <f t="shared" si="11"/>
        <v>32496136</v>
      </c>
      <c r="H57" s="295">
        <f t="shared" si="11"/>
        <v>43427033</v>
      </c>
      <c r="I57" s="295">
        <f t="shared" si="11"/>
        <v>46485371</v>
      </c>
      <c r="J57" s="295">
        <f t="shared" si="11"/>
        <v>122408540</v>
      </c>
      <c r="K57" s="295">
        <f t="shared" si="11"/>
        <v>19207794</v>
      </c>
      <c r="L57" s="295">
        <f t="shared" si="11"/>
        <v>26683005</v>
      </c>
      <c r="M57" s="295">
        <f t="shared" si="11"/>
        <v>22835383</v>
      </c>
      <c r="N57" s="295">
        <f t="shared" si="11"/>
        <v>68726182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191134722</v>
      </c>
      <c r="X57" s="295">
        <f t="shared" si="11"/>
        <v>235919800</v>
      </c>
      <c r="Y57" s="295">
        <f t="shared" si="11"/>
        <v>-44785078</v>
      </c>
      <c r="Z57" s="296">
        <f>+IF(X57&lt;&gt;0,+(Y57/X57)*100,0)</f>
        <v>-18.98317902948375</v>
      </c>
      <c r="AA57" s="297">
        <f>SUM(AA52:AA56)</f>
        <v>471839600</v>
      </c>
    </row>
    <row r="58" spans="1:27" ht="12.75">
      <c r="A58" s="311" t="s">
        <v>212</v>
      </c>
      <c r="B58" s="136"/>
      <c r="C58" s="62">
        <v>62042849</v>
      </c>
      <c r="D58" s="156"/>
      <c r="E58" s="60">
        <v>97195800</v>
      </c>
      <c r="F58" s="60">
        <v>97195800</v>
      </c>
      <c r="G58" s="60">
        <v>5814319</v>
      </c>
      <c r="H58" s="60">
        <v>10786987</v>
      </c>
      <c r="I58" s="60">
        <v>11599422</v>
      </c>
      <c r="J58" s="60">
        <v>28200728</v>
      </c>
      <c r="K58" s="60">
        <v>5355630</v>
      </c>
      <c r="L58" s="60">
        <v>3656459</v>
      </c>
      <c r="M58" s="60">
        <v>5203981</v>
      </c>
      <c r="N58" s="60">
        <v>14216070</v>
      </c>
      <c r="O58" s="60"/>
      <c r="P58" s="60"/>
      <c r="Q58" s="60"/>
      <c r="R58" s="60"/>
      <c r="S58" s="60"/>
      <c r="T58" s="60"/>
      <c r="U58" s="60"/>
      <c r="V58" s="60"/>
      <c r="W58" s="60">
        <v>42416798</v>
      </c>
      <c r="X58" s="60">
        <v>48597900</v>
      </c>
      <c r="Y58" s="60">
        <v>-6181102</v>
      </c>
      <c r="Z58" s="140">
        <v>-12.72</v>
      </c>
      <c r="AA58" s="155">
        <v>97195800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53914731</v>
      </c>
      <c r="D61" s="156"/>
      <c r="E61" s="60">
        <v>39172900</v>
      </c>
      <c r="F61" s="60">
        <v>39172900</v>
      </c>
      <c r="G61" s="60">
        <v>4179763</v>
      </c>
      <c r="H61" s="60">
        <v>10765746</v>
      </c>
      <c r="I61" s="60">
        <v>8896222</v>
      </c>
      <c r="J61" s="60">
        <v>23841731</v>
      </c>
      <c r="K61" s="60">
        <v>7225391</v>
      </c>
      <c r="L61" s="60">
        <v>2626751</v>
      </c>
      <c r="M61" s="60">
        <v>2807207</v>
      </c>
      <c r="N61" s="60">
        <v>12659349</v>
      </c>
      <c r="O61" s="60"/>
      <c r="P61" s="60"/>
      <c r="Q61" s="60"/>
      <c r="R61" s="60"/>
      <c r="S61" s="60"/>
      <c r="T61" s="60"/>
      <c r="U61" s="60"/>
      <c r="V61" s="60"/>
      <c r="W61" s="60">
        <v>36501080</v>
      </c>
      <c r="X61" s="60">
        <v>19586450</v>
      </c>
      <c r="Y61" s="60">
        <v>16914630</v>
      </c>
      <c r="Z61" s="140">
        <v>86.36</v>
      </c>
      <c r="AA61" s="155">
        <v>39172900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431150500</v>
      </c>
      <c r="F65" s="60"/>
      <c r="G65" s="60">
        <v>33142400</v>
      </c>
      <c r="H65" s="60">
        <v>47763072</v>
      </c>
      <c r="I65" s="60">
        <v>44175582</v>
      </c>
      <c r="J65" s="60">
        <v>125081054</v>
      </c>
      <c r="K65" s="60">
        <v>16058860</v>
      </c>
      <c r="L65" s="60">
        <v>14300190</v>
      </c>
      <c r="M65" s="60">
        <v>17418183</v>
      </c>
      <c r="N65" s="60">
        <v>47777233</v>
      </c>
      <c r="O65" s="60"/>
      <c r="P65" s="60"/>
      <c r="Q65" s="60"/>
      <c r="R65" s="60"/>
      <c r="S65" s="60"/>
      <c r="T65" s="60"/>
      <c r="U65" s="60"/>
      <c r="V65" s="60"/>
      <c r="W65" s="60">
        <v>172858287</v>
      </c>
      <c r="X65" s="60"/>
      <c r="Y65" s="60">
        <v>172858287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77717200</v>
      </c>
      <c r="F66" s="275"/>
      <c r="G66" s="275">
        <v>2100190</v>
      </c>
      <c r="H66" s="275">
        <v>8384366</v>
      </c>
      <c r="I66" s="275">
        <v>9738006</v>
      </c>
      <c r="J66" s="275">
        <v>20222562</v>
      </c>
      <c r="K66" s="275">
        <v>7130440</v>
      </c>
      <c r="L66" s="275">
        <v>10122919</v>
      </c>
      <c r="M66" s="275">
        <v>7464665</v>
      </c>
      <c r="N66" s="275">
        <v>24718024</v>
      </c>
      <c r="O66" s="275"/>
      <c r="P66" s="275"/>
      <c r="Q66" s="275"/>
      <c r="R66" s="275"/>
      <c r="S66" s="275"/>
      <c r="T66" s="275"/>
      <c r="U66" s="275"/>
      <c r="V66" s="275"/>
      <c r="W66" s="275">
        <v>44940586</v>
      </c>
      <c r="X66" s="275"/>
      <c r="Y66" s="275">
        <v>44940586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99340600</v>
      </c>
      <c r="F67" s="60"/>
      <c r="G67" s="60">
        <v>4459829</v>
      </c>
      <c r="H67" s="60">
        <v>5071606</v>
      </c>
      <c r="I67" s="60">
        <v>9544377</v>
      </c>
      <c r="J67" s="60">
        <v>19075812</v>
      </c>
      <c r="K67" s="60">
        <v>7169668</v>
      </c>
      <c r="L67" s="60">
        <v>8209418</v>
      </c>
      <c r="M67" s="60">
        <v>5482132</v>
      </c>
      <c r="N67" s="60">
        <v>20861218</v>
      </c>
      <c r="O67" s="60"/>
      <c r="P67" s="60"/>
      <c r="Q67" s="60"/>
      <c r="R67" s="60"/>
      <c r="S67" s="60"/>
      <c r="T67" s="60"/>
      <c r="U67" s="60"/>
      <c r="V67" s="60"/>
      <c r="W67" s="60">
        <v>39937030</v>
      </c>
      <c r="X67" s="60"/>
      <c r="Y67" s="60">
        <v>39937030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2787800</v>
      </c>
      <c r="H68" s="60">
        <v>3760725</v>
      </c>
      <c r="I68" s="60">
        <v>3523050</v>
      </c>
      <c r="J68" s="60">
        <v>10071575</v>
      </c>
      <c r="K68" s="60">
        <v>1429847</v>
      </c>
      <c r="L68" s="60">
        <v>333688</v>
      </c>
      <c r="M68" s="60">
        <v>481591</v>
      </c>
      <c r="N68" s="60">
        <v>2245126</v>
      </c>
      <c r="O68" s="60"/>
      <c r="P68" s="60"/>
      <c r="Q68" s="60"/>
      <c r="R68" s="60"/>
      <c r="S68" s="60"/>
      <c r="T68" s="60"/>
      <c r="U68" s="60"/>
      <c r="V68" s="60"/>
      <c r="W68" s="60">
        <v>12316701</v>
      </c>
      <c r="X68" s="60"/>
      <c r="Y68" s="60">
        <v>12316701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608208300</v>
      </c>
      <c r="F69" s="220">
        <f t="shared" si="12"/>
        <v>0</v>
      </c>
      <c r="G69" s="220">
        <f t="shared" si="12"/>
        <v>42490219</v>
      </c>
      <c r="H69" s="220">
        <f t="shared" si="12"/>
        <v>64979769</v>
      </c>
      <c r="I69" s="220">
        <f t="shared" si="12"/>
        <v>66981015</v>
      </c>
      <c r="J69" s="220">
        <f t="shared" si="12"/>
        <v>174451003</v>
      </c>
      <c r="K69" s="220">
        <f t="shared" si="12"/>
        <v>31788815</v>
      </c>
      <c r="L69" s="220">
        <f t="shared" si="12"/>
        <v>32966215</v>
      </c>
      <c r="M69" s="220">
        <f t="shared" si="12"/>
        <v>30846571</v>
      </c>
      <c r="N69" s="220">
        <f t="shared" si="12"/>
        <v>95601601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270052604</v>
      </c>
      <c r="X69" s="220">
        <f t="shared" si="12"/>
        <v>0</v>
      </c>
      <c r="Y69" s="220">
        <f t="shared" si="12"/>
        <v>270052604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216324034</v>
      </c>
      <c r="D5" s="357">
        <f t="shared" si="0"/>
        <v>0</v>
      </c>
      <c r="E5" s="356">
        <f t="shared" si="0"/>
        <v>198491600</v>
      </c>
      <c r="F5" s="358">
        <f t="shared" si="0"/>
        <v>198491600</v>
      </c>
      <c r="G5" s="358">
        <f t="shared" si="0"/>
        <v>4949679</v>
      </c>
      <c r="H5" s="356">
        <f t="shared" si="0"/>
        <v>5282567</v>
      </c>
      <c r="I5" s="356">
        <f t="shared" si="0"/>
        <v>9765281</v>
      </c>
      <c r="J5" s="358">
        <f t="shared" si="0"/>
        <v>19997527</v>
      </c>
      <c r="K5" s="358">
        <f t="shared" si="0"/>
        <v>12753400</v>
      </c>
      <c r="L5" s="356">
        <f t="shared" si="0"/>
        <v>24252854</v>
      </c>
      <c r="M5" s="356">
        <f t="shared" si="0"/>
        <v>23138083</v>
      </c>
      <c r="N5" s="358">
        <f t="shared" si="0"/>
        <v>60144337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80141864</v>
      </c>
      <c r="X5" s="356">
        <f t="shared" si="0"/>
        <v>99245800</v>
      </c>
      <c r="Y5" s="358">
        <f t="shared" si="0"/>
        <v>-19103936</v>
      </c>
      <c r="Z5" s="359">
        <f>+IF(X5&lt;&gt;0,+(Y5/X5)*100,0)</f>
        <v>-19.249112808804</v>
      </c>
      <c r="AA5" s="360">
        <f>+AA6+AA8+AA11+AA13+AA15</f>
        <v>198491600</v>
      </c>
    </row>
    <row r="6" spans="1:27" ht="12.75">
      <c r="A6" s="361" t="s">
        <v>206</v>
      </c>
      <c r="B6" s="142"/>
      <c r="C6" s="60">
        <f>+C7</f>
        <v>14503839</v>
      </c>
      <c r="D6" s="340">
        <f aca="true" t="shared" si="1" ref="D6:AA6">+D7</f>
        <v>0</v>
      </c>
      <c r="E6" s="60">
        <f t="shared" si="1"/>
        <v>75214200</v>
      </c>
      <c r="F6" s="59">
        <f t="shared" si="1"/>
        <v>75214200</v>
      </c>
      <c r="G6" s="59">
        <f t="shared" si="1"/>
        <v>0</v>
      </c>
      <c r="H6" s="60">
        <f t="shared" si="1"/>
        <v>251677</v>
      </c>
      <c r="I6" s="60">
        <f t="shared" si="1"/>
        <v>547860</v>
      </c>
      <c r="J6" s="59">
        <f t="shared" si="1"/>
        <v>799537</v>
      </c>
      <c r="K6" s="59">
        <f t="shared" si="1"/>
        <v>429013</v>
      </c>
      <c r="L6" s="60">
        <f t="shared" si="1"/>
        <v>708487</v>
      </c>
      <c r="M6" s="60">
        <f t="shared" si="1"/>
        <v>1237718</v>
      </c>
      <c r="N6" s="59">
        <f t="shared" si="1"/>
        <v>2375218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3174755</v>
      </c>
      <c r="X6" s="60">
        <f t="shared" si="1"/>
        <v>37607100</v>
      </c>
      <c r="Y6" s="59">
        <f t="shared" si="1"/>
        <v>-34432345</v>
      </c>
      <c r="Z6" s="61">
        <f>+IF(X6&lt;&gt;0,+(Y6/X6)*100,0)</f>
        <v>-91.55809674237045</v>
      </c>
      <c r="AA6" s="62">
        <f t="shared" si="1"/>
        <v>75214200</v>
      </c>
    </row>
    <row r="7" spans="1:27" ht="12.75">
      <c r="A7" s="291" t="s">
        <v>230</v>
      </c>
      <c r="B7" s="142"/>
      <c r="C7" s="60">
        <v>14503839</v>
      </c>
      <c r="D7" s="340"/>
      <c r="E7" s="60">
        <v>75214200</v>
      </c>
      <c r="F7" s="59">
        <v>75214200</v>
      </c>
      <c r="G7" s="59"/>
      <c r="H7" s="60">
        <v>251677</v>
      </c>
      <c r="I7" s="60">
        <v>547860</v>
      </c>
      <c r="J7" s="59">
        <v>799537</v>
      </c>
      <c r="K7" s="59">
        <v>429013</v>
      </c>
      <c r="L7" s="60">
        <v>708487</v>
      </c>
      <c r="M7" s="60">
        <v>1237718</v>
      </c>
      <c r="N7" s="59">
        <v>2375218</v>
      </c>
      <c r="O7" s="59"/>
      <c r="P7" s="60"/>
      <c r="Q7" s="60"/>
      <c r="R7" s="59"/>
      <c r="S7" s="59"/>
      <c r="T7" s="60"/>
      <c r="U7" s="60"/>
      <c r="V7" s="59"/>
      <c r="W7" s="59">
        <v>3174755</v>
      </c>
      <c r="X7" s="60">
        <v>37607100</v>
      </c>
      <c r="Y7" s="59">
        <v>-34432345</v>
      </c>
      <c r="Z7" s="61">
        <v>-91.56</v>
      </c>
      <c r="AA7" s="62">
        <v>75214200</v>
      </c>
    </row>
    <row r="8" spans="1:27" ht="12.75">
      <c r="A8" s="361" t="s">
        <v>207</v>
      </c>
      <c r="B8" s="142"/>
      <c r="C8" s="60">
        <f aca="true" t="shared" si="2" ref="C8:Y8">SUM(C9:C10)</f>
        <v>19188009</v>
      </c>
      <c r="D8" s="340">
        <f t="shared" si="2"/>
        <v>0</v>
      </c>
      <c r="E8" s="60">
        <f t="shared" si="2"/>
        <v>28900000</v>
      </c>
      <c r="F8" s="59">
        <f t="shared" si="2"/>
        <v>28900000</v>
      </c>
      <c r="G8" s="59">
        <f t="shared" si="2"/>
        <v>0</v>
      </c>
      <c r="H8" s="60">
        <f t="shared" si="2"/>
        <v>0</v>
      </c>
      <c r="I8" s="60">
        <f t="shared" si="2"/>
        <v>924876</v>
      </c>
      <c r="J8" s="59">
        <f t="shared" si="2"/>
        <v>924876</v>
      </c>
      <c r="K8" s="59">
        <f t="shared" si="2"/>
        <v>3283393</v>
      </c>
      <c r="L8" s="60">
        <f t="shared" si="2"/>
        <v>10684019</v>
      </c>
      <c r="M8" s="60">
        <f t="shared" si="2"/>
        <v>5063558</v>
      </c>
      <c r="N8" s="59">
        <f t="shared" si="2"/>
        <v>19030970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19955846</v>
      </c>
      <c r="X8" s="60">
        <f t="shared" si="2"/>
        <v>14450000</v>
      </c>
      <c r="Y8" s="59">
        <f t="shared" si="2"/>
        <v>5505846</v>
      </c>
      <c r="Z8" s="61">
        <f>+IF(X8&lt;&gt;0,+(Y8/X8)*100,0)</f>
        <v>38.10274048442906</v>
      </c>
      <c r="AA8" s="62">
        <f>SUM(AA9:AA10)</f>
        <v>28900000</v>
      </c>
    </row>
    <row r="9" spans="1:27" ht="12.75">
      <c r="A9" s="291" t="s">
        <v>231</v>
      </c>
      <c r="B9" s="142"/>
      <c r="C9" s="60">
        <v>17853466</v>
      </c>
      <c r="D9" s="340"/>
      <c r="E9" s="60">
        <v>28900000</v>
      </c>
      <c r="F9" s="59">
        <v>28900000</v>
      </c>
      <c r="G9" s="59"/>
      <c r="H9" s="60"/>
      <c r="I9" s="60">
        <v>924876</v>
      </c>
      <c r="J9" s="59">
        <v>924876</v>
      </c>
      <c r="K9" s="59">
        <v>3283393</v>
      </c>
      <c r="L9" s="60">
        <v>10684019</v>
      </c>
      <c r="M9" s="60">
        <v>5063558</v>
      </c>
      <c r="N9" s="59">
        <v>19030970</v>
      </c>
      <c r="O9" s="59"/>
      <c r="P9" s="60"/>
      <c r="Q9" s="60"/>
      <c r="R9" s="59"/>
      <c r="S9" s="59"/>
      <c r="T9" s="60"/>
      <c r="U9" s="60"/>
      <c r="V9" s="59"/>
      <c r="W9" s="59">
        <v>19955846</v>
      </c>
      <c r="X9" s="60">
        <v>14450000</v>
      </c>
      <c r="Y9" s="59">
        <v>5505846</v>
      </c>
      <c r="Z9" s="61">
        <v>38.1</v>
      </c>
      <c r="AA9" s="62">
        <v>28900000</v>
      </c>
    </row>
    <row r="10" spans="1:27" ht="12.75">
      <c r="A10" s="291" t="s">
        <v>232</v>
      </c>
      <c r="B10" s="142"/>
      <c r="C10" s="60">
        <v>1334543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74297843</v>
      </c>
      <c r="D11" s="363">
        <f aca="true" t="shared" si="3" ref="D11:AA11">+D12</f>
        <v>0</v>
      </c>
      <c r="E11" s="362">
        <f t="shared" si="3"/>
        <v>53173200</v>
      </c>
      <c r="F11" s="364">
        <f t="shared" si="3"/>
        <v>53173200</v>
      </c>
      <c r="G11" s="364">
        <f t="shared" si="3"/>
        <v>165100</v>
      </c>
      <c r="H11" s="362">
        <f t="shared" si="3"/>
        <v>2031156</v>
      </c>
      <c r="I11" s="362">
        <f t="shared" si="3"/>
        <v>3145305</v>
      </c>
      <c r="J11" s="364">
        <f t="shared" si="3"/>
        <v>5341561</v>
      </c>
      <c r="K11" s="364">
        <f t="shared" si="3"/>
        <v>3956067</v>
      </c>
      <c r="L11" s="362">
        <f t="shared" si="3"/>
        <v>7579177</v>
      </c>
      <c r="M11" s="362">
        <f t="shared" si="3"/>
        <v>8012073</v>
      </c>
      <c r="N11" s="364">
        <f t="shared" si="3"/>
        <v>19547317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24888878</v>
      </c>
      <c r="X11" s="362">
        <f t="shared" si="3"/>
        <v>26586600</v>
      </c>
      <c r="Y11" s="364">
        <f t="shared" si="3"/>
        <v>-1697722</v>
      </c>
      <c r="Z11" s="365">
        <f>+IF(X11&lt;&gt;0,+(Y11/X11)*100,0)</f>
        <v>-6.385630355141311</v>
      </c>
      <c r="AA11" s="366">
        <f t="shared" si="3"/>
        <v>53173200</v>
      </c>
    </row>
    <row r="12" spans="1:27" ht="12.75">
      <c r="A12" s="291" t="s">
        <v>233</v>
      </c>
      <c r="B12" s="136"/>
      <c r="C12" s="60">
        <v>74297843</v>
      </c>
      <c r="D12" s="340"/>
      <c r="E12" s="60">
        <v>53173200</v>
      </c>
      <c r="F12" s="59">
        <v>53173200</v>
      </c>
      <c r="G12" s="59">
        <v>165100</v>
      </c>
      <c r="H12" s="60">
        <v>2031156</v>
      </c>
      <c r="I12" s="60">
        <v>3145305</v>
      </c>
      <c r="J12" s="59">
        <v>5341561</v>
      </c>
      <c r="K12" s="59">
        <v>3956067</v>
      </c>
      <c r="L12" s="60">
        <v>7579177</v>
      </c>
      <c r="M12" s="60">
        <v>8012073</v>
      </c>
      <c r="N12" s="59">
        <v>19547317</v>
      </c>
      <c r="O12" s="59"/>
      <c r="P12" s="60"/>
      <c r="Q12" s="60"/>
      <c r="R12" s="59"/>
      <c r="S12" s="59"/>
      <c r="T12" s="60"/>
      <c r="U12" s="60"/>
      <c r="V12" s="59"/>
      <c r="W12" s="59">
        <v>24888878</v>
      </c>
      <c r="X12" s="60">
        <v>26586600</v>
      </c>
      <c r="Y12" s="59">
        <v>-1697722</v>
      </c>
      <c r="Z12" s="61">
        <v>-6.39</v>
      </c>
      <c r="AA12" s="62">
        <v>53173200</v>
      </c>
    </row>
    <row r="13" spans="1:27" ht="12.75">
      <c r="A13" s="361" t="s">
        <v>209</v>
      </c>
      <c r="B13" s="136"/>
      <c r="C13" s="275">
        <f>+C14</f>
        <v>75755435</v>
      </c>
      <c r="D13" s="341">
        <f aca="true" t="shared" si="4" ref="D13:AA13">+D14</f>
        <v>0</v>
      </c>
      <c r="E13" s="275">
        <f t="shared" si="4"/>
        <v>38473200</v>
      </c>
      <c r="F13" s="342">
        <f t="shared" si="4"/>
        <v>38473200</v>
      </c>
      <c r="G13" s="342">
        <f t="shared" si="4"/>
        <v>4784579</v>
      </c>
      <c r="H13" s="275">
        <f t="shared" si="4"/>
        <v>2999734</v>
      </c>
      <c r="I13" s="275">
        <f t="shared" si="4"/>
        <v>4730866</v>
      </c>
      <c r="J13" s="342">
        <f t="shared" si="4"/>
        <v>12515179</v>
      </c>
      <c r="K13" s="342">
        <f t="shared" si="4"/>
        <v>4645566</v>
      </c>
      <c r="L13" s="275">
        <f t="shared" si="4"/>
        <v>5026860</v>
      </c>
      <c r="M13" s="275">
        <f t="shared" si="4"/>
        <v>8214060</v>
      </c>
      <c r="N13" s="342">
        <f t="shared" si="4"/>
        <v>17886486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30401665</v>
      </c>
      <c r="X13" s="275">
        <f t="shared" si="4"/>
        <v>19236600</v>
      </c>
      <c r="Y13" s="342">
        <f t="shared" si="4"/>
        <v>11165065</v>
      </c>
      <c r="Z13" s="335">
        <f>+IF(X13&lt;&gt;0,+(Y13/X13)*100,0)</f>
        <v>58.04074004761757</v>
      </c>
      <c r="AA13" s="273">
        <f t="shared" si="4"/>
        <v>38473200</v>
      </c>
    </row>
    <row r="14" spans="1:27" ht="12.75">
      <c r="A14" s="291" t="s">
        <v>234</v>
      </c>
      <c r="B14" s="136"/>
      <c r="C14" s="60">
        <v>75755435</v>
      </c>
      <c r="D14" s="340"/>
      <c r="E14" s="60">
        <v>38473200</v>
      </c>
      <c r="F14" s="59">
        <v>38473200</v>
      </c>
      <c r="G14" s="59">
        <v>4784579</v>
      </c>
      <c r="H14" s="60">
        <v>2999734</v>
      </c>
      <c r="I14" s="60">
        <v>4730866</v>
      </c>
      <c r="J14" s="59">
        <v>12515179</v>
      </c>
      <c r="K14" s="59">
        <v>4645566</v>
      </c>
      <c r="L14" s="60">
        <v>5026860</v>
      </c>
      <c r="M14" s="60">
        <v>8214060</v>
      </c>
      <c r="N14" s="59">
        <v>17886486</v>
      </c>
      <c r="O14" s="59"/>
      <c r="P14" s="60"/>
      <c r="Q14" s="60"/>
      <c r="R14" s="59"/>
      <c r="S14" s="59"/>
      <c r="T14" s="60"/>
      <c r="U14" s="60"/>
      <c r="V14" s="59"/>
      <c r="W14" s="59">
        <v>30401665</v>
      </c>
      <c r="X14" s="60">
        <v>19236600</v>
      </c>
      <c r="Y14" s="59">
        <v>11165065</v>
      </c>
      <c r="Z14" s="61">
        <v>58.04</v>
      </c>
      <c r="AA14" s="62">
        <v>38473200</v>
      </c>
    </row>
    <row r="15" spans="1:27" ht="12.75">
      <c r="A15" s="361" t="s">
        <v>210</v>
      </c>
      <c r="B15" s="136"/>
      <c r="C15" s="60">
        <f aca="true" t="shared" si="5" ref="C15:Y15">SUM(C16:C20)</f>
        <v>32578908</v>
      </c>
      <c r="D15" s="340">
        <f t="shared" si="5"/>
        <v>0</v>
      </c>
      <c r="E15" s="60">
        <f t="shared" si="5"/>
        <v>2731000</v>
      </c>
      <c r="F15" s="59">
        <f t="shared" si="5"/>
        <v>2731000</v>
      </c>
      <c r="G15" s="59">
        <f t="shared" si="5"/>
        <v>0</v>
      </c>
      <c r="H15" s="60">
        <f t="shared" si="5"/>
        <v>0</v>
      </c>
      <c r="I15" s="60">
        <f t="shared" si="5"/>
        <v>416374</v>
      </c>
      <c r="J15" s="59">
        <f t="shared" si="5"/>
        <v>416374</v>
      </c>
      <c r="K15" s="59">
        <f t="shared" si="5"/>
        <v>439361</v>
      </c>
      <c r="L15" s="60">
        <f t="shared" si="5"/>
        <v>254311</v>
      </c>
      <c r="M15" s="60">
        <f t="shared" si="5"/>
        <v>610674</v>
      </c>
      <c r="N15" s="59">
        <f t="shared" si="5"/>
        <v>1304346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1720720</v>
      </c>
      <c r="X15" s="60">
        <f t="shared" si="5"/>
        <v>1365500</v>
      </c>
      <c r="Y15" s="59">
        <f t="shared" si="5"/>
        <v>355220</v>
      </c>
      <c r="Z15" s="61">
        <f>+IF(X15&lt;&gt;0,+(Y15/X15)*100,0)</f>
        <v>26.01391431709996</v>
      </c>
      <c r="AA15" s="62">
        <f>SUM(AA16:AA20)</f>
        <v>2731000</v>
      </c>
    </row>
    <row r="16" spans="1:27" ht="12.75">
      <c r="A16" s="291" t="s">
        <v>235</v>
      </c>
      <c r="B16" s="300"/>
      <c r="C16" s="60">
        <v>266716</v>
      </c>
      <c r="D16" s="340"/>
      <c r="E16" s="60"/>
      <c r="F16" s="59"/>
      <c r="G16" s="59"/>
      <c r="H16" s="60"/>
      <c r="I16" s="60">
        <v>416374</v>
      </c>
      <c r="J16" s="59">
        <v>416374</v>
      </c>
      <c r="K16" s="59">
        <v>143519</v>
      </c>
      <c r="L16" s="60">
        <v>211629</v>
      </c>
      <c r="M16" s="60">
        <v>397076</v>
      </c>
      <c r="N16" s="59">
        <v>752224</v>
      </c>
      <c r="O16" s="59"/>
      <c r="P16" s="60"/>
      <c r="Q16" s="60"/>
      <c r="R16" s="59"/>
      <c r="S16" s="59"/>
      <c r="T16" s="60"/>
      <c r="U16" s="60"/>
      <c r="V16" s="59"/>
      <c r="W16" s="59">
        <v>1168598</v>
      </c>
      <c r="X16" s="60"/>
      <c r="Y16" s="59">
        <v>1168598</v>
      </c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32312192</v>
      </c>
      <c r="D20" s="340"/>
      <c r="E20" s="60">
        <v>2731000</v>
      </c>
      <c r="F20" s="59">
        <v>2731000</v>
      </c>
      <c r="G20" s="59"/>
      <c r="H20" s="60"/>
      <c r="I20" s="60"/>
      <c r="J20" s="59"/>
      <c r="K20" s="59">
        <v>295842</v>
      </c>
      <c r="L20" s="60">
        <v>42682</v>
      </c>
      <c r="M20" s="60">
        <v>213598</v>
      </c>
      <c r="N20" s="59">
        <v>552122</v>
      </c>
      <c r="O20" s="59"/>
      <c r="P20" s="60"/>
      <c r="Q20" s="60"/>
      <c r="R20" s="59"/>
      <c r="S20" s="59"/>
      <c r="T20" s="60"/>
      <c r="U20" s="60"/>
      <c r="V20" s="59"/>
      <c r="W20" s="59">
        <v>552122</v>
      </c>
      <c r="X20" s="60">
        <v>1365500</v>
      </c>
      <c r="Y20" s="59">
        <v>-813378</v>
      </c>
      <c r="Z20" s="61">
        <v>-59.57</v>
      </c>
      <c r="AA20" s="62">
        <v>2731000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40191784</v>
      </c>
      <c r="D22" s="344">
        <f t="shared" si="6"/>
        <v>0</v>
      </c>
      <c r="E22" s="343">
        <f t="shared" si="6"/>
        <v>24304400</v>
      </c>
      <c r="F22" s="345">
        <f t="shared" si="6"/>
        <v>24304400</v>
      </c>
      <c r="G22" s="345">
        <f t="shared" si="6"/>
        <v>182198</v>
      </c>
      <c r="H22" s="343">
        <f t="shared" si="6"/>
        <v>496803</v>
      </c>
      <c r="I22" s="343">
        <f t="shared" si="6"/>
        <v>5219787</v>
      </c>
      <c r="J22" s="345">
        <f t="shared" si="6"/>
        <v>5898788</v>
      </c>
      <c r="K22" s="345">
        <f t="shared" si="6"/>
        <v>1627296</v>
      </c>
      <c r="L22" s="343">
        <f t="shared" si="6"/>
        <v>-1535258</v>
      </c>
      <c r="M22" s="343">
        <f t="shared" si="6"/>
        <v>1247085</v>
      </c>
      <c r="N22" s="345">
        <f t="shared" si="6"/>
        <v>1339123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7237911</v>
      </c>
      <c r="X22" s="343">
        <f t="shared" si="6"/>
        <v>12152200</v>
      </c>
      <c r="Y22" s="345">
        <f t="shared" si="6"/>
        <v>-4914289</v>
      </c>
      <c r="Z22" s="336">
        <f>+IF(X22&lt;&gt;0,+(Y22/X22)*100,0)</f>
        <v>-40.439500666545975</v>
      </c>
      <c r="AA22" s="350">
        <f>SUM(AA23:AA32)</f>
        <v>24304400</v>
      </c>
    </row>
    <row r="23" spans="1:27" ht="12.75">
      <c r="A23" s="361" t="s">
        <v>238</v>
      </c>
      <c r="B23" s="142"/>
      <c r="C23" s="60">
        <v>623473</v>
      </c>
      <c r="D23" s="340"/>
      <c r="E23" s="60">
        <v>1440000</v>
      </c>
      <c r="F23" s="59">
        <v>1440000</v>
      </c>
      <c r="G23" s="59"/>
      <c r="H23" s="60">
        <v>29000</v>
      </c>
      <c r="I23" s="60">
        <v>24360</v>
      </c>
      <c r="J23" s="59">
        <v>53360</v>
      </c>
      <c r="K23" s="59">
        <v>327580</v>
      </c>
      <c r="L23" s="60">
        <v>808775</v>
      </c>
      <c r="M23" s="60">
        <v>328320</v>
      </c>
      <c r="N23" s="59">
        <v>1464675</v>
      </c>
      <c r="O23" s="59"/>
      <c r="P23" s="60"/>
      <c r="Q23" s="60"/>
      <c r="R23" s="59"/>
      <c r="S23" s="59"/>
      <c r="T23" s="60"/>
      <c r="U23" s="60"/>
      <c r="V23" s="59"/>
      <c r="W23" s="59">
        <v>1518035</v>
      </c>
      <c r="X23" s="60">
        <v>720000</v>
      </c>
      <c r="Y23" s="59">
        <v>798035</v>
      </c>
      <c r="Z23" s="61">
        <v>110.84</v>
      </c>
      <c r="AA23" s="62">
        <v>1440000</v>
      </c>
    </row>
    <row r="24" spans="1:27" ht="12.75">
      <c r="A24" s="361" t="s">
        <v>239</v>
      </c>
      <c r="B24" s="142"/>
      <c r="C24" s="60"/>
      <c r="D24" s="340"/>
      <c r="E24" s="60">
        <v>20518400</v>
      </c>
      <c r="F24" s="59">
        <v>20518400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10259200</v>
      </c>
      <c r="Y24" s="59">
        <v>-10259200</v>
      </c>
      <c r="Z24" s="61">
        <v>-100</v>
      </c>
      <c r="AA24" s="62">
        <v>20518400</v>
      </c>
    </row>
    <row r="25" spans="1:27" ht="12.75">
      <c r="A25" s="361" t="s">
        <v>240</v>
      </c>
      <c r="B25" s="142"/>
      <c r="C25" s="60">
        <v>205750</v>
      </c>
      <c r="D25" s="340"/>
      <c r="E25" s="60"/>
      <c r="F25" s="59"/>
      <c r="G25" s="59"/>
      <c r="H25" s="60">
        <v>84560</v>
      </c>
      <c r="I25" s="60">
        <v>73480</v>
      </c>
      <c r="J25" s="59">
        <v>158040</v>
      </c>
      <c r="K25" s="59">
        <v>538472</v>
      </c>
      <c r="L25" s="60">
        <v>117187</v>
      </c>
      <c r="M25" s="60"/>
      <c r="N25" s="59">
        <v>655659</v>
      </c>
      <c r="O25" s="59"/>
      <c r="P25" s="60"/>
      <c r="Q25" s="60"/>
      <c r="R25" s="59"/>
      <c r="S25" s="59"/>
      <c r="T25" s="60"/>
      <c r="U25" s="60"/>
      <c r="V25" s="59"/>
      <c r="W25" s="59">
        <v>813699</v>
      </c>
      <c r="X25" s="60"/>
      <c r="Y25" s="59">
        <v>813699</v>
      </c>
      <c r="Z25" s="61"/>
      <c r="AA25" s="62"/>
    </row>
    <row r="26" spans="1:27" ht="12.75">
      <c r="A26" s="361" t="s">
        <v>241</v>
      </c>
      <c r="B26" s="302"/>
      <c r="C26" s="362">
        <v>84314</v>
      </c>
      <c r="D26" s="363"/>
      <c r="E26" s="362">
        <v>200000</v>
      </c>
      <c r="F26" s="364">
        <v>200000</v>
      </c>
      <c r="G26" s="364"/>
      <c r="H26" s="362">
        <v>391998</v>
      </c>
      <c r="I26" s="362"/>
      <c r="J26" s="364">
        <v>391998</v>
      </c>
      <c r="K26" s="364">
        <v>196000</v>
      </c>
      <c r="L26" s="362">
        <v>-391998</v>
      </c>
      <c r="M26" s="362"/>
      <c r="N26" s="364">
        <v>-195998</v>
      </c>
      <c r="O26" s="364"/>
      <c r="P26" s="362"/>
      <c r="Q26" s="362"/>
      <c r="R26" s="364"/>
      <c r="S26" s="364"/>
      <c r="T26" s="362"/>
      <c r="U26" s="362"/>
      <c r="V26" s="364"/>
      <c r="W26" s="364">
        <v>196000</v>
      </c>
      <c r="X26" s="362">
        <v>100000</v>
      </c>
      <c r="Y26" s="364">
        <v>96000</v>
      </c>
      <c r="Z26" s="365">
        <v>96</v>
      </c>
      <c r="AA26" s="366">
        <v>200000</v>
      </c>
    </row>
    <row r="27" spans="1:27" ht="12.75">
      <c r="A27" s="361" t="s">
        <v>242</v>
      </c>
      <c r="B27" s="147"/>
      <c r="C27" s="60">
        <v>6789994</v>
      </c>
      <c r="D27" s="340"/>
      <c r="E27" s="60">
        <v>600000</v>
      </c>
      <c r="F27" s="59">
        <v>600000</v>
      </c>
      <c r="G27" s="59"/>
      <c r="H27" s="60"/>
      <c r="I27" s="60"/>
      <c r="J27" s="59"/>
      <c r="K27" s="59">
        <v>204834</v>
      </c>
      <c r="L27" s="60">
        <v>265153</v>
      </c>
      <c r="M27" s="60">
        <v>109780</v>
      </c>
      <c r="N27" s="59">
        <v>579767</v>
      </c>
      <c r="O27" s="59"/>
      <c r="P27" s="60"/>
      <c r="Q27" s="60"/>
      <c r="R27" s="59"/>
      <c r="S27" s="59"/>
      <c r="T27" s="60"/>
      <c r="U27" s="60"/>
      <c r="V27" s="59"/>
      <c r="W27" s="59">
        <v>579767</v>
      </c>
      <c r="X27" s="60">
        <v>300000</v>
      </c>
      <c r="Y27" s="59">
        <v>279767</v>
      </c>
      <c r="Z27" s="61">
        <v>93.26</v>
      </c>
      <c r="AA27" s="62">
        <v>600000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32488253</v>
      </c>
      <c r="D32" s="340"/>
      <c r="E32" s="60">
        <v>1546000</v>
      </c>
      <c r="F32" s="59">
        <v>1546000</v>
      </c>
      <c r="G32" s="59">
        <v>182198</v>
      </c>
      <c r="H32" s="60">
        <v>-8755</v>
      </c>
      <c r="I32" s="60">
        <v>5121947</v>
      </c>
      <c r="J32" s="59">
        <v>5295390</v>
      </c>
      <c r="K32" s="59">
        <v>360410</v>
      </c>
      <c r="L32" s="60">
        <v>-2334375</v>
      </c>
      <c r="M32" s="60">
        <v>808985</v>
      </c>
      <c r="N32" s="59">
        <v>-1164980</v>
      </c>
      <c r="O32" s="59"/>
      <c r="P32" s="60"/>
      <c r="Q32" s="60"/>
      <c r="R32" s="59"/>
      <c r="S32" s="59"/>
      <c r="T32" s="60"/>
      <c r="U32" s="60"/>
      <c r="V32" s="59"/>
      <c r="W32" s="59">
        <v>4130410</v>
      </c>
      <c r="X32" s="60">
        <v>773000</v>
      </c>
      <c r="Y32" s="59">
        <v>3357410</v>
      </c>
      <c r="Z32" s="61">
        <v>434.34</v>
      </c>
      <c r="AA32" s="62">
        <v>1546000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75546005</v>
      </c>
      <c r="D40" s="344">
        <f t="shared" si="9"/>
        <v>0</v>
      </c>
      <c r="E40" s="343">
        <f t="shared" si="9"/>
        <v>73290300</v>
      </c>
      <c r="F40" s="345">
        <f t="shared" si="9"/>
        <v>73290300</v>
      </c>
      <c r="G40" s="345">
        <f t="shared" si="9"/>
        <v>0</v>
      </c>
      <c r="H40" s="343">
        <f t="shared" si="9"/>
        <v>215520</v>
      </c>
      <c r="I40" s="343">
        <f t="shared" si="9"/>
        <v>1631563</v>
      </c>
      <c r="J40" s="345">
        <f t="shared" si="9"/>
        <v>1847083</v>
      </c>
      <c r="K40" s="345">
        <f t="shared" si="9"/>
        <v>7485136</v>
      </c>
      <c r="L40" s="343">
        <f t="shared" si="9"/>
        <v>2596451</v>
      </c>
      <c r="M40" s="343">
        <f t="shared" si="9"/>
        <v>2017300</v>
      </c>
      <c r="N40" s="345">
        <f t="shared" si="9"/>
        <v>12098887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13945970</v>
      </c>
      <c r="X40" s="343">
        <f t="shared" si="9"/>
        <v>36645150</v>
      </c>
      <c r="Y40" s="345">
        <f t="shared" si="9"/>
        <v>-22699180</v>
      </c>
      <c r="Z40" s="336">
        <f>+IF(X40&lt;&gt;0,+(Y40/X40)*100,0)</f>
        <v>-61.94320394376882</v>
      </c>
      <c r="AA40" s="350">
        <f>SUM(AA41:AA49)</f>
        <v>73290300</v>
      </c>
    </row>
    <row r="41" spans="1:27" ht="12.75">
      <c r="A41" s="361" t="s">
        <v>249</v>
      </c>
      <c r="B41" s="142"/>
      <c r="C41" s="362">
        <v>22638478</v>
      </c>
      <c r="D41" s="363"/>
      <c r="E41" s="362">
        <v>20808000</v>
      </c>
      <c r="F41" s="364">
        <v>20808000</v>
      </c>
      <c r="G41" s="364"/>
      <c r="H41" s="362"/>
      <c r="I41" s="362"/>
      <c r="J41" s="364"/>
      <c r="K41" s="364">
        <v>4893560</v>
      </c>
      <c r="L41" s="362"/>
      <c r="M41" s="362"/>
      <c r="N41" s="364">
        <v>4893560</v>
      </c>
      <c r="O41" s="364"/>
      <c r="P41" s="362"/>
      <c r="Q41" s="362"/>
      <c r="R41" s="364"/>
      <c r="S41" s="364"/>
      <c r="T41" s="362"/>
      <c r="U41" s="362"/>
      <c r="V41" s="364"/>
      <c r="W41" s="364">
        <v>4893560</v>
      </c>
      <c r="X41" s="362">
        <v>10404000</v>
      </c>
      <c r="Y41" s="364">
        <v>-5510440</v>
      </c>
      <c r="Z41" s="365">
        <v>-52.96</v>
      </c>
      <c r="AA41" s="366">
        <v>20808000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34985925</v>
      </c>
      <c r="D43" s="369"/>
      <c r="E43" s="305">
        <v>5652000</v>
      </c>
      <c r="F43" s="370">
        <v>5652000</v>
      </c>
      <c r="G43" s="370"/>
      <c r="H43" s="305">
        <v>215520</v>
      </c>
      <c r="I43" s="305">
        <v>670448</v>
      </c>
      <c r="J43" s="370">
        <v>885968</v>
      </c>
      <c r="K43" s="370">
        <v>353090</v>
      </c>
      <c r="L43" s="305">
        <v>537133</v>
      </c>
      <c r="M43" s="305">
        <v>573447</v>
      </c>
      <c r="N43" s="370">
        <v>1463670</v>
      </c>
      <c r="O43" s="370"/>
      <c r="P43" s="305"/>
      <c r="Q43" s="305"/>
      <c r="R43" s="370"/>
      <c r="S43" s="370"/>
      <c r="T43" s="305"/>
      <c r="U43" s="305"/>
      <c r="V43" s="370"/>
      <c r="W43" s="370">
        <v>2349638</v>
      </c>
      <c r="X43" s="305">
        <v>2826000</v>
      </c>
      <c r="Y43" s="370">
        <v>-476362</v>
      </c>
      <c r="Z43" s="371">
        <v>-16.86</v>
      </c>
      <c r="AA43" s="303">
        <v>5652000</v>
      </c>
    </row>
    <row r="44" spans="1:27" ht="12.75">
      <c r="A44" s="361" t="s">
        <v>252</v>
      </c>
      <c r="B44" s="136"/>
      <c r="C44" s="60">
        <v>3299551</v>
      </c>
      <c r="D44" s="368"/>
      <c r="E44" s="54">
        <v>7398000</v>
      </c>
      <c r="F44" s="53">
        <v>7398000</v>
      </c>
      <c r="G44" s="53"/>
      <c r="H44" s="54"/>
      <c r="I44" s="54">
        <v>31930</v>
      </c>
      <c r="J44" s="53">
        <v>31930</v>
      </c>
      <c r="K44" s="53">
        <v>33132</v>
      </c>
      <c r="L44" s="54">
        <v>264759</v>
      </c>
      <c r="M44" s="54">
        <v>237002</v>
      </c>
      <c r="N44" s="53">
        <v>534893</v>
      </c>
      <c r="O44" s="53"/>
      <c r="P44" s="54"/>
      <c r="Q44" s="54"/>
      <c r="R44" s="53"/>
      <c r="S44" s="53"/>
      <c r="T44" s="54"/>
      <c r="U44" s="54"/>
      <c r="V44" s="53"/>
      <c r="W44" s="53">
        <v>566823</v>
      </c>
      <c r="X44" s="54">
        <v>3699000</v>
      </c>
      <c r="Y44" s="53">
        <v>-3132177</v>
      </c>
      <c r="Z44" s="94">
        <v>-84.68</v>
      </c>
      <c r="AA44" s="95">
        <v>7398000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14622051</v>
      </c>
      <c r="D47" s="368"/>
      <c r="E47" s="54">
        <v>39005300</v>
      </c>
      <c r="F47" s="53">
        <v>39005300</v>
      </c>
      <c r="G47" s="53"/>
      <c r="H47" s="54"/>
      <c r="I47" s="54">
        <v>929185</v>
      </c>
      <c r="J47" s="53">
        <v>929185</v>
      </c>
      <c r="K47" s="53">
        <v>2205354</v>
      </c>
      <c r="L47" s="54">
        <v>1794559</v>
      </c>
      <c r="M47" s="54">
        <v>1206851</v>
      </c>
      <c r="N47" s="53">
        <v>5206764</v>
      </c>
      <c r="O47" s="53"/>
      <c r="P47" s="54"/>
      <c r="Q47" s="54"/>
      <c r="R47" s="53"/>
      <c r="S47" s="53"/>
      <c r="T47" s="54"/>
      <c r="U47" s="54"/>
      <c r="V47" s="53"/>
      <c r="W47" s="53">
        <v>6135949</v>
      </c>
      <c r="X47" s="54">
        <v>19502650</v>
      </c>
      <c r="Y47" s="53">
        <v>-13366701</v>
      </c>
      <c r="Z47" s="94">
        <v>-68.54</v>
      </c>
      <c r="AA47" s="95">
        <v>39005300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427000</v>
      </c>
      <c r="F49" s="53">
        <v>427000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213500</v>
      </c>
      <c r="Y49" s="53">
        <v>-213500</v>
      </c>
      <c r="Z49" s="94">
        <v>-100</v>
      </c>
      <c r="AA49" s="95">
        <v>427000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35508953</v>
      </c>
      <c r="D57" s="344">
        <f aca="true" t="shared" si="13" ref="D57:AA57">+D58</f>
        <v>0</v>
      </c>
      <c r="E57" s="343">
        <f t="shared" si="13"/>
        <v>60706000</v>
      </c>
      <c r="F57" s="345">
        <f t="shared" si="13"/>
        <v>60706000</v>
      </c>
      <c r="G57" s="345">
        <f t="shared" si="13"/>
        <v>0</v>
      </c>
      <c r="H57" s="343">
        <f t="shared" si="13"/>
        <v>42682</v>
      </c>
      <c r="I57" s="343">
        <f t="shared" si="13"/>
        <v>0</v>
      </c>
      <c r="J57" s="345">
        <f t="shared" si="13"/>
        <v>42682</v>
      </c>
      <c r="K57" s="345">
        <f t="shared" si="13"/>
        <v>0</v>
      </c>
      <c r="L57" s="343">
        <f t="shared" si="13"/>
        <v>226379</v>
      </c>
      <c r="M57" s="343">
        <f t="shared" si="13"/>
        <v>22268619</v>
      </c>
      <c r="N57" s="345">
        <f t="shared" si="13"/>
        <v>22494998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22537680</v>
      </c>
      <c r="X57" s="343">
        <f t="shared" si="13"/>
        <v>30353000</v>
      </c>
      <c r="Y57" s="345">
        <f t="shared" si="13"/>
        <v>-7815320</v>
      </c>
      <c r="Z57" s="336">
        <f>+IF(X57&lt;&gt;0,+(Y57/X57)*100,0)</f>
        <v>-25.748097387408166</v>
      </c>
      <c r="AA57" s="350">
        <f t="shared" si="13"/>
        <v>60706000</v>
      </c>
    </row>
    <row r="58" spans="1:27" ht="12.75">
      <c r="A58" s="361" t="s">
        <v>218</v>
      </c>
      <c r="B58" s="136"/>
      <c r="C58" s="60">
        <v>35508953</v>
      </c>
      <c r="D58" s="340"/>
      <c r="E58" s="60">
        <v>60706000</v>
      </c>
      <c r="F58" s="59">
        <v>60706000</v>
      </c>
      <c r="G58" s="59"/>
      <c r="H58" s="60">
        <v>42682</v>
      </c>
      <c r="I58" s="60"/>
      <c r="J58" s="59">
        <v>42682</v>
      </c>
      <c r="K58" s="59"/>
      <c r="L58" s="60">
        <v>226379</v>
      </c>
      <c r="M58" s="60">
        <v>22268619</v>
      </c>
      <c r="N58" s="59">
        <v>22494998</v>
      </c>
      <c r="O58" s="59"/>
      <c r="P58" s="60"/>
      <c r="Q58" s="60"/>
      <c r="R58" s="59"/>
      <c r="S58" s="59"/>
      <c r="T58" s="60"/>
      <c r="U58" s="60"/>
      <c r="V58" s="59"/>
      <c r="W58" s="59">
        <v>22537680</v>
      </c>
      <c r="X58" s="60">
        <v>30353000</v>
      </c>
      <c r="Y58" s="59">
        <v>-7815320</v>
      </c>
      <c r="Z58" s="61">
        <v>-25.75</v>
      </c>
      <c r="AA58" s="62">
        <v>60706000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367570776</v>
      </c>
      <c r="D60" s="346">
        <f t="shared" si="14"/>
        <v>0</v>
      </c>
      <c r="E60" s="219">
        <f t="shared" si="14"/>
        <v>356792300</v>
      </c>
      <c r="F60" s="264">
        <f t="shared" si="14"/>
        <v>356792300</v>
      </c>
      <c r="G60" s="264">
        <f t="shared" si="14"/>
        <v>5131877</v>
      </c>
      <c r="H60" s="219">
        <f t="shared" si="14"/>
        <v>6037572</v>
      </c>
      <c r="I60" s="219">
        <f t="shared" si="14"/>
        <v>16616631</v>
      </c>
      <c r="J60" s="264">
        <f t="shared" si="14"/>
        <v>27786080</v>
      </c>
      <c r="K60" s="264">
        <f t="shared" si="14"/>
        <v>21865832</v>
      </c>
      <c r="L60" s="219">
        <f t="shared" si="14"/>
        <v>25540426</v>
      </c>
      <c r="M60" s="219">
        <f t="shared" si="14"/>
        <v>48671087</v>
      </c>
      <c r="N60" s="264">
        <f t="shared" si="14"/>
        <v>96077345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123863425</v>
      </c>
      <c r="X60" s="219">
        <f t="shared" si="14"/>
        <v>178396150</v>
      </c>
      <c r="Y60" s="264">
        <f t="shared" si="14"/>
        <v>-54532725</v>
      </c>
      <c r="Z60" s="337">
        <f>+IF(X60&lt;&gt;0,+(Y60/X60)*100,0)</f>
        <v>-30.568330650633435</v>
      </c>
      <c r="AA60" s="232">
        <f>+AA57+AA54+AA51+AA40+AA37+AA34+AA22+AA5</f>
        <v>356792300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101653148</v>
      </c>
      <c r="D5" s="357">
        <f t="shared" si="0"/>
        <v>0</v>
      </c>
      <c r="E5" s="356">
        <f t="shared" si="0"/>
        <v>139079000</v>
      </c>
      <c r="F5" s="358">
        <f t="shared" si="0"/>
        <v>139079000</v>
      </c>
      <c r="G5" s="358">
        <f t="shared" si="0"/>
        <v>1605015</v>
      </c>
      <c r="H5" s="356">
        <f t="shared" si="0"/>
        <v>10455991</v>
      </c>
      <c r="I5" s="356">
        <f t="shared" si="0"/>
        <v>11304771</v>
      </c>
      <c r="J5" s="358">
        <f t="shared" si="0"/>
        <v>23365777</v>
      </c>
      <c r="K5" s="358">
        <f t="shared" si="0"/>
        <v>14360681</v>
      </c>
      <c r="L5" s="356">
        <f t="shared" si="0"/>
        <v>13168125</v>
      </c>
      <c r="M5" s="356">
        <f t="shared" si="0"/>
        <v>15590045</v>
      </c>
      <c r="N5" s="358">
        <f t="shared" si="0"/>
        <v>43118851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66484628</v>
      </c>
      <c r="X5" s="356">
        <f t="shared" si="0"/>
        <v>69539500</v>
      </c>
      <c r="Y5" s="358">
        <f t="shared" si="0"/>
        <v>-3054872</v>
      </c>
      <c r="Z5" s="359">
        <f>+IF(X5&lt;&gt;0,+(Y5/X5)*100,0)</f>
        <v>-4.393002538125813</v>
      </c>
      <c r="AA5" s="360">
        <f>+AA6+AA8+AA11+AA13+AA15</f>
        <v>139079000</v>
      </c>
    </row>
    <row r="6" spans="1:27" ht="12.75">
      <c r="A6" s="361" t="s">
        <v>206</v>
      </c>
      <c r="B6" s="142"/>
      <c r="C6" s="60">
        <f>+C7</f>
        <v>43089986</v>
      </c>
      <c r="D6" s="340">
        <f aca="true" t="shared" si="1" ref="D6:AA6">+D7</f>
        <v>0</v>
      </c>
      <c r="E6" s="60">
        <f t="shared" si="1"/>
        <v>56540000</v>
      </c>
      <c r="F6" s="59">
        <f t="shared" si="1"/>
        <v>56540000</v>
      </c>
      <c r="G6" s="59">
        <f t="shared" si="1"/>
        <v>1105084</v>
      </c>
      <c r="H6" s="60">
        <f t="shared" si="1"/>
        <v>7086109</v>
      </c>
      <c r="I6" s="60">
        <f t="shared" si="1"/>
        <v>9833130</v>
      </c>
      <c r="J6" s="59">
        <f t="shared" si="1"/>
        <v>18024323</v>
      </c>
      <c r="K6" s="59">
        <f t="shared" si="1"/>
        <v>5711341</v>
      </c>
      <c r="L6" s="60">
        <f t="shared" si="1"/>
        <v>11936932</v>
      </c>
      <c r="M6" s="60">
        <f t="shared" si="1"/>
        <v>8195820</v>
      </c>
      <c r="N6" s="59">
        <f t="shared" si="1"/>
        <v>25844093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43868416</v>
      </c>
      <c r="X6" s="60">
        <f t="shared" si="1"/>
        <v>28270000</v>
      </c>
      <c r="Y6" s="59">
        <f t="shared" si="1"/>
        <v>15598416</v>
      </c>
      <c r="Z6" s="61">
        <f>+IF(X6&lt;&gt;0,+(Y6/X6)*100,0)</f>
        <v>55.176568800848955</v>
      </c>
      <c r="AA6" s="62">
        <f t="shared" si="1"/>
        <v>56540000</v>
      </c>
    </row>
    <row r="7" spans="1:27" ht="12.75">
      <c r="A7" s="291" t="s">
        <v>230</v>
      </c>
      <c r="B7" s="142"/>
      <c r="C7" s="60">
        <v>43089986</v>
      </c>
      <c r="D7" s="340"/>
      <c r="E7" s="60">
        <v>56540000</v>
      </c>
      <c r="F7" s="59">
        <v>56540000</v>
      </c>
      <c r="G7" s="59">
        <v>1105084</v>
      </c>
      <c r="H7" s="60">
        <v>7086109</v>
      </c>
      <c r="I7" s="60">
        <v>9833130</v>
      </c>
      <c r="J7" s="59">
        <v>18024323</v>
      </c>
      <c r="K7" s="59">
        <v>5711341</v>
      </c>
      <c r="L7" s="60">
        <v>11936932</v>
      </c>
      <c r="M7" s="60">
        <v>8195820</v>
      </c>
      <c r="N7" s="59">
        <v>25844093</v>
      </c>
      <c r="O7" s="59"/>
      <c r="P7" s="60"/>
      <c r="Q7" s="60"/>
      <c r="R7" s="59"/>
      <c r="S7" s="59"/>
      <c r="T7" s="60"/>
      <c r="U7" s="60"/>
      <c r="V7" s="59"/>
      <c r="W7" s="59">
        <v>43868416</v>
      </c>
      <c r="X7" s="60">
        <v>28270000</v>
      </c>
      <c r="Y7" s="59">
        <v>15598416</v>
      </c>
      <c r="Z7" s="61">
        <v>55.18</v>
      </c>
      <c r="AA7" s="62">
        <v>56540000</v>
      </c>
    </row>
    <row r="8" spans="1:27" ht="12.75">
      <c r="A8" s="361" t="s">
        <v>207</v>
      </c>
      <c r="B8" s="142"/>
      <c r="C8" s="60">
        <f aca="true" t="shared" si="2" ref="C8:Y8">SUM(C9:C10)</f>
        <v>38107141</v>
      </c>
      <c r="D8" s="340">
        <f t="shared" si="2"/>
        <v>0</v>
      </c>
      <c r="E8" s="60">
        <f t="shared" si="2"/>
        <v>55889000</v>
      </c>
      <c r="F8" s="59">
        <f t="shared" si="2"/>
        <v>55889000</v>
      </c>
      <c r="G8" s="59">
        <f t="shared" si="2"/>
        <v>499931</v>
      </c>
      <c r="H8" s="60">
        <f t="shared" si="2"/>
        <v>1575649</v>
      </c>
      <c r="I8" s="60">
        <f t="shared" si="2"/>
        <v>846638</v>
      </c>
      <c r="J8" s="59">
        <f t="shared" si="2"/>
        <v>2922218</v>
      </c>
      <c r="K8" s="59">
        <f t="shared" si="2"/>
        <v>1568939</v>
      </c>
      <c r="L8" s="60">
        <f t="shared" si="2"/>
        <v>266371</v>
      </c>
      <c r="M8" s="60">
        <f t="shared" si="2"/>
        <v>7386125</v>
      </c>
      <c r="N8" s="59">
        <f t="shared" si="2"/>
        <v>9221435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12143653</v>
      </c>
      <c r="X8" s="60">
        <f t="shared" si="2"/>
        <v>27944500</v>
      </c>
      <c r="Y8" s="59">
        <f t="shared" si="2"/>
        <v>-15800847</v>
      </c>
      <c r="Z8" s="61">
        <f>+IF(X8&lt;&gt;0,+(Y8/X8)*100,0)</f>
        <v>-56.54367406824241</v>
      </c>
      <c r="AA8" s="62">
        <f>SUM(AA9:AA10)</f>
        <v>55889000</v>
      </c>
    </row>
    <row r="9" spans="1:27" ht="12.75">
      <c r="A9" s="291" t="s">
        <v>231</v>
      </c>
      <c r="B9" s="142"/>
      <c r="C9" s="60">
        <v>37285028</v>
      </c>
      <c r="D9" s="340"/>
      <c r="E9" s="60">
        <v>55889000</v>
      </c>
      <c r="F9" s="59">
        <v>55889000</v>
      </c>
      <c r="G9" s="59">
        <v>499931</v>
      </c>
      <c r="H9" s="60">
        <v>1575649</v>
      </c>
      <c r="I9" s="60">
        <v>846638</v>
      </c>
      <c r="J9" s="59">
        <v>2922218</v>
      </c>
      <c r="K9" s="59">
        <v>1568939</v>
      </c>
      <c r="L9" s="60">
        <v>266371</v>
      </c>
      <c r="M9" s="60">
        <v>7386125</v>
      </c>
      <c r="N9" s="59">
        <v>9221435</v>
      </c>
      <c r="O9" s="59"/>
      <c r="P9" s="60"/>
      <c r="Q9" s="60"/>
      <c r="R9" s="59"/>
      <c r="S9" s="59"/>
      <c r="T9" s="60"/>
      <c r="U9" s="60"/>
      <c r="V9" s="59"/>
      <c r="W9" s="59">
        <v>12143653</v>
      </c>
      <c r="X9" s="60">
        <v>27944500</v>
      </c>
      <c r="Y9" s="59">
        <v>-15800847</v>
      </c>
      <c r="Z9" s="61">
        <v>-56.54</v>
      </c>
      <c r="AA9" s="62">
        <v>55889000</v>
      </c>
    </row>
    <row r="10" spans="1:27" ht="12.75">
      <c r="A10" s="291" t="s">
        <v>232</v>
      </c>
      <c r="B10" s="142"/>
      <c r="C10" s="60">
        <v>822113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9503045</v>
      </c>
      <c r="D11" s="363">
        <f aca="true" t="shared" si="3" ref="D11:AA11">+D12</f>
        <v>0</v>
      </c>
      <c r="E11" s="362">
        <f t="shared" si="3"/>
        <v>13500000</v>
      </c>
      <c r="F11" s="364">
        <f t="shared" si="3"/>
        <v>13500000</v>
      </c>
      <c r="G11" s="364">
        <f t="shared" si="3"/>
        <v>0</v>
      </c>
      <c r="H11" s="362">
        <f t="shared" si="3"/>
        <v>1794233</v>
      </c>
      <c r="I11" s="362">
        <f t="shared" si="3"/>
        <v>0</v>
      </c>
      <c r="J11" s="364">
        <f t="shared" si="3"/>
        <v>1794233</v>
      </c>
      <c r="K11" s="364">
        <f t="shared" si="3"/>
        <v>2015800</v>
      </c>
      <c r="L11" s="362">
        <f t="shared" si="3"/>
        <v>153186</v>
      </c>
      <c r="M11" s="362">
        <f t="shared" si="3"/>
        <v>0</v>
      </c>
      <c r="N11" s="364">
        <f t="shared" si="3"/>
        <v>2168986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3963219</v>
      </c>
      <c r="X11" s="362">
        <f t="shared" si="3"/>
        <v>6750000</v>
      </c>
      <c r="Y11" s="364">
        <f t="shared" si="3"/>
        <v>-2786781</v>
      </c>
      <c r="Z11" s="365">
        <f>+IF(X11&lt;&gt;0,+(Y11/X11)*100,0)</f>
        <v>-41.28564444444444</v>
      </c>
      <c r="AA11" s="366">
        <f t="shared" si="3"/>
        <v>13500000</v>
      </c>
    </row>
    <row r="12" spans="1:27" ht="12.75">
      <c r="A12" s="291" t="s">
        <v>233</v>
      </c>
      <c r="B12" s="136"/>
      <c r="C12" s="60">
        <v>9503045</v>
      </c>
      <c r="D12" s="340"/>
      <c r="E12" s="60">
        <v>13500000</v>
      </c>
      <c r="F12" s="59">
        <v>13500000</v>
      </c>
      <c r="G12" s="59"/>
      <c r="H12" s="60">
        <v>1794233</v>
      </c>
      <c r="I12" s="60"/>
      <c r="J12" s="59">
        <v>1794233</v>
      </c>
      <c r="K12" s="59">
        <v>2015800</v>
      </c>
      <c r="L12" s="60">
        <v>153186</v>
      </c>
      <c r="M12" s="60"/>
      <c r="N12" s="59">
        <v>2168986</v>
      </c>
      <c r="O12" s="59"/>
      <c r="P12" s="60"/>
      <c r="Q12" s="60"/>
      <c r="R12" s="59"/>
      <c r="S12" s="59"/>
      <c r="T12" s="60"/>
      <c r="U12" s="60"/>
      <c r="V12" s="59"/>
      <c r="W12" s="59">
        <v>3963219</v>
      </c>
      <c r="X12" s="60">
        <v>6750000</v>
      </c>
      <c r="Y12" s="59">
        <v>-2786781</v>
      </c>
      <c r="Z12" s="61">
        <v>-41.29</v>
      </c>
      <c r="AA12" s="62">
        <v>13500000</v>
      </c>
    </row>
    <row r="13" spans="1:27" ht="12.75">
      <c r="A13" s="361" t="s">
        <v>209</v>
      </c>
      <c r="B13" s="136"/>
      <c r="C13" s="275">
        <f>+C14</f>
        <v>10423724</v>
      </c>
      <c r="D13" s="341">
        <f aca="true" t="shared" si="4" ref="D13:AA13">+D14</f>
        <v>0</v>
      </c>
      <c r="E13" s="275">
        <f t="shared" si="4"/>
        <v>9650000</v>
      </c>
      <c r="F13" s="342">
        <f t="shared" si="4"/>
        <v>9650000</v>
      </c>
      <c r="G13" s="342">
        <f t="shared" si="4"/>
        <v>0</v>
      </c>
      <c r="H13" s="275">
        <f t="shared" si="4"/>
        <v>0</v>
      </c>
      <c r="I13" s="275">
        <f t="shared" si="4"/>
        <v>625003</v>
      </c>
      <c r="J13" s="342">
        <f t="shared" si="4"/>
        <v>625003</v>
      </c>
      <c r="K13" s="342">
        <f t="shared" si="4"/>
        <v>5064601</v>
      </c>
      <c r="L13" s="275">
        <f t="shared" si="4"/>
        <v>811636</v>
      </c>
      <c r="M13" s="275">
        <f t="shared" si="4"/>
        <v>8100</v>
      </c>
      <c r="N13" s="342">
        <f t="shared" si="4"/>
        <v>5884337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6509340</v>
      </c>
      <c r="X13" s="275">
        <f t="shared" si="4"/>
        <v>4825000</v>
      </c>
      <c r="Y13" s="342">
        <f t="shared" si="4"/>
        <v>1684340</v>
      </c>
      <c r="Z13" s="335">
        <f>+IF(X13&lt;&gt;0,+(Y13/X13)*100,0)</f>
        <v>34.90860103626943</v>
      </c>
      <c r="AA13" s="273">
        <f t="shared" si="4"/>
        <v>9650000</v>
      </c>
    </row>
    <row r="14" spans="1:27" ht="12.75">
      <c r="A14" s="291" t="s">
        <v>234</v>
      </c>
      <c r="B14" s="136"/>
      <c r="C14" s="60">
        <v>10423724</v>
      </c>
      <c r="D14" s="340"/>
      <c r="E14" s="60">
        <v>9650000</v>
      </c>
      <c r="F14" s="59">
        <v>9650000</v>
      </c>
      <c r="G14" s="59"/>
      <c r="H14" s="60"/>
      <c r="I14" s="60">
        <v>625003</v>
      </c>
      <c r="J14" s="59">
        <v>625003</v>
      </c>
      <c r="K14" s="59">
        <v>5064601</v>
      </c>
      <c r="L14" s="60">
        <v>811636</v>
      </c>
      <c r="M14" s="60">
        <v>8100</v>
      </c>
      <c r="N14" s="59">
        <v>5884337</v>
      </c>
      <c r="O14" s="59"/>
      <c r="P14" s="60"/>
      <c r="Q14" s="60"/>
      <c r="R14" s="59"/>
      <c r="S14" s="59"/>
      <c r="T14" s="60"/>
      <c r="U14" s="60"/>
      <c r="V14" s="59"/>
      <c r="W14" s="59">
        <v>6509340</v>
      </c>
      <c r="X14" s="60">
        <v>4825000</v>
      </c>
      <c r="Y14" s="59">
        <v>1684340</v>
      </c>
      <c r="Z14" s="61">
        <v>34.91</v>
      </c>
      <c r="AA14" s="62">
        <v>9650000</v>
      </c>
    </row>
    <row r="15" spans="1:27" ht="12.75">
      <c r="A15" s="361" t="s">
        <v>210</v>
      </c>
      <c r="B15" s="136"/>
      <c r="C15" s="60">
        <f aca="true" t="shared" si="5" ref="C15:Y15">SUM(C16:C20)</f>
        <v>529252</v>
      </c>
      <c r="D15" s="340">
        <f t="shared" si="5"/>
        <v>0</v>
      </c>
      <c r="E15" s="60">
        <f t="shared" si="5"/>
        <v>3500000</v>
      </c>
      <c r="F15" s="59">
        <f t="shared" si="5"/>
        <v>3500000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1750000</v>
      </c>
      <c r="Y15" s="59">
        <f t="shared" si="5"/>
        <v>-1750000</v>
      </c>
      <c r="Z15" s="61">
        <f>+IF(X15&lt;&gt;0,+(Y15/X15)*100,0)</f>
        <v>-100</v>
      </c>
      <c r="AA15" s="62">
        <f>SUM(AA16:AA20)</f>
        <v>3500000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529252</v>
      </c>
      <c r="D20" s="340"/>
      <c r="E20" s="60">
        <v>3500000</v>
      </c>
      <c r="F20" s="59">
        <v>3500000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1750000</v>
      </c>
      <c r="Y20" s="59">
        <v>-1750000</v>
      </c>
      <c r="Z20" s="61">
        <v>-100</v>
      </c>
      <c r="AA20" s="62">
        <v>3500000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3937145</v>
      </c>
      <c r="D22" s="344">
        <f t="shared" si="6"/>
        <v>0</v>
      </c>
      <c r="E22" s="343">
        <f t="shared" si="6"/>
        <v>8687500</v>
      </c>
      <c r="F22" s="345">
        <f t="shared" si="6"/>
        <v>8687500</v>
      </c>
      <c r="G22" s="345">
        <f t="shared" si="6"/>
        <v>0</v>
      </c>
      <c r="H22" s="343">
        <f t="shared" si="6"/>
        <v>0</v>
      </c>
      <c r="I22" s="343">
        <f t="shared" si="6"/>
        <v>768657</v>
      </c>
      <c r="J22" s="345">
        <f t="shared" si="6"/>
        <v>768657</v>
      </c>
      <c r="K22" s="345">
        <f t="shared" si="6"/>
        <v>210410</v>
      </c>
      <c r="L22" s="343">
        <f t="shared" si="6"/>
        <v>489388</v>
      </c>
      <c r="M22" s="343">
        <f t="shared" si="6"/>
        <v>620600</v>
      </c>
      <c r="N22" s="345">
        <f t="shared" si="6"/>
        <v>1320398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2089055</v>
      </c>
      <c r="X22" s="343">
        <f t="shared" si="6"/>
        <v>4343750</v>
      </c>
      <c r="Y22" s="345">
        <f t="shared" si="6"/>
        <v>-2254695</v>
      </c>
      <c r="Z22" s="336">
        <f>+IF(X22&lt;&gt;0,+(Y22/X22)*100,0)</f>
        <v>-51.90664748201439</v>
      </c>
      <c r="AA22" s="350">
        <f>SUM(AA23:AA32)</f>
        <v>8687500</v>
      </c>
    </row>
    <row r="23" spans="1:27" ht="12.75">
      <c r="A23" s="361" t="s">
        <v>238</v>
      </c>
      <c r="B23" s="142"/>
      <c r="C23" s="60">
        <v>173684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900000</v>
      </c>
      <c r="F24" s="59">
        <v>900000</v>
      </c>
      <c r="G24" s="59"/>
      <c r="H24" s="60"/>
      <c r="I24" s="60">
        <v>167400</v>
      </c>
      <c r="J24" s="59">
        <v>167400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167400</v>
      </c>
      <c r="X24" s="60">
        <v>450000</v>
      </c>
      <c r="Y24" s="59">
        <v>-282600</v>
      </c>
      <c r="Z24" s="61">
        <v>-62.8</v>
      </c>
      <c r="AA24" s="62">
        <v>900000</v>
      </c>
    </row>
    <row r="25" spans="1:27" ht="12.75">
      <c r="A25" s="361" t="s">
        <v>240</v>
      </c>
      <c r="B25" s="142"/>
      <c r="C25" s="60">
        <v>1135325</v>
      </c>
      <c r="D25" s="340"/>
      <c r="E25" s="60">
        <v>2196000</v>
      </c>
      <c r="F25" s="59">
        <v>2196000</v>
      </c>
      <c r="G25" s="59"/>
      <c r="H25" s="60"/>
      <c r="I25" s="60">
        <v>601257</v>
      </c>
      <c r="J25" s="59">
        <v>601257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601257</v>
      </c>
      <c r="X25" s="60">
        <v>1098000</v>
      </c>
      <c r="Y25" s="59">
        <v>-496743</v>
      </c>
      <c r="Z25" s="61">
        <v>-45.24</v>
      </c>
      <c r="AA25" s="62">
        <v>2196000</v>
      </c>
    </row>
    <row r="26" spans="1:27" ht="12.75">
      <c r="A26" s="361" t="s">
        <v>241</v>
      </c>
      <c r="B26" s="302"/>
      <c r="C26" s="362"/>
      <c r="D26" s="363"/>
      <c r="E26" s="362">
        <v>1600000</v>
      </c>
      <c r="F26" s="364">
        <v>1600000</v>
      </c>
      <c r="G26" s="364"/>
      <c r="H26" s="362"/>
      <c r="I26" s="362"/>
      <c r="J26" s="364"/>
      <c r="K26" s="364"/>
      <c r="L26" s="362">
        <v>391998</v>
      </c>
      <c r="M26" s="362"/>
      <c r="N26" s="364">
        <v>391998</v>
      </c>
      <c r="O26" s="364"/>
      <c r="P26" s="362"/>
      <c r="Q26" s="362"/>
      <c r="R26" s="364"/>
      <c r="S26" s="364"/>
      <c r="T26" s="362"/>
      <c r="U26" s="362"/>
      <c r="V26" s="364"/>
      <c r="W26" s="364">
        <v>391998</v>
      </c>
      <c r="X26" s="362">
        <v>800000</v>
      </c>
      <c r="Y26" s="364">
        <v>-408002</v>
      </c>
      <c r="Z26" s="365">
        <v>-51</v>
      </c>
      <c r="AA26" s="366">
        <v>1600000</v>
      </c>
    </row>
    <row r="27" spans="1:27" ht="12.75">
      <c r="A27" s="361" t="s">
        <v>242</v>
      </c>
      <c r="B27" s="147"/>
      <c r="C27" s="60">
        <v>2030292</v>
      </c>
      <c r="D27" s="340"/>
      <c r="E27" s="60">
        <v>2900500</v>
      </c>
      <c r="F27" s="59">
        <v>2900500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1450250</v>
      </c>
      <c r="Y27" s="59">
        <v>-1450250</v>
      </c>
      <c r="Z27" s="61">
        <v>-100</v>
      </c>
      <c r="AA27" s="62">
        <v>2900500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597844</v>
      </c>
      <c r="D32" s="340"/>
      <c r="E32" s="60">
        <v>1091000</v>
      </c>
      <c r="F32" s="59">
        <v>1091000</v>
      </c>
      <c r="G32" s="59"/>
      <c r="H32" s="60"/>
      <c r="I32" s="60"/>
      <c r="J32" s="59"/>
      <c r="K32" s="59">
        <v>210410</v>
      </c>
      <c r="L32" s="60">
        <v>97390</v>
      </c>
      <c r="M32" s="60">
        <v>620600</v>
      </c>
      <c r="N32" s="59">
        <v>928400</v>
      </c>
      <c r="O32" s="59"/>
      <c r="P32" s="60"/>
      <c r="Q32" s="60"/>
      <c r="R32" s="59"/>
      <c r="S32" s="59"/>
      <c r="T32" s="60"/>
      <c r="U32" s="60"/>
      <c r="V32" s="59"/>
      <c r="W32" s="59">
        <v>928400</v>
      </c>
      <c r="X32" s="60">
        <v>545500</v>
      </c>
      <c r="Y32" s="59">
        <v>382900</v>
      </c>
      <c r="Z32" s="61">
        <v>70.19</v>
      </c>
      <c r="AA32" s="62">
        <v>1091000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245000</v>
      </c>
      <c r="F34" s="345">
        <f t="shared" si="7"/>
        <v>245000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122500</v>
      </c>
      <c r="Y34" s="345">
        <f t="shared" si="7"/>
        <v>-122500</v>
      </c>
      <c r="Z34" s="336">
        <f>+IF(X34&lt;&gt;0,+(Y34/X34)*100,0)</f>
        <v>-100</v>
      </c>
      <c r="AA34" s="350">
        <f t="shared" si="7"/>
        <v>245000</v>
      </c>
    </row>
    <row r="35" spans="1:27" ht="12.75">
      <c r="A35" s="361" t="s">
        <v>247</v>
      </c>
      <c r="B35" s="136"/>
      <c r="C35" s="54"/>
      <c r="D35" s="368"/>
      <c r="E35" s="54">
        <v>245000</v>
      </c>
      <c r="F35" s="53">
        <v>245000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122500</v>
      </c>
      <c r="Y35" s="53">
        <v>-122500</v>
      </c>
      <c r="Z35" s="94">
        <v>-100</v>
      </c>
      <c r="AA35" s="95">
        <v>245000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113500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>
        <v>113500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27246393</v>
      </c>
      <c r="D40" s="344">
        <f t="shared" si="9"/>
        <v>0</v>
      </c>
      <c r="E40" s="343">
        <f t="shared" si="9"/>
        <v>20357000</v>
      </c>
      <c r="F40" s="345">
        <f t="shared" si="9"/>
        <v>20357000</v>
      </c>
      <c r="G40" s="345">
        <f t="shared" si="9"/>
        <v>333918</v>
      </c>
      <c r="H40" s="343">
        <f t="shared" si="9"/>
        <v>2243087</v>
      </c>
      <c r="I40" s="343">
        <f t="shared" si="9"/>
        <v>2508592</v>
      </c>
      <c r="J40" s="345">
        <f t="shared" si="9"/>
        <v>5085597</v>
      </c>
      <c r="K40" s="345">
        <f t="shared" si="9"/>
        <v>1269852</v>
      </c>
      <c r="L40" s="343">
        <f t="shared" si="9"/>
        <v>891209</v>
      </c>
      <c r="M40" s="343">
        <f t="shared" si="9"/>
        <v>1501795</v>
      </c>
      <c r="N40" s="345">
        <f t="shared" si="9"/>
        <v>3662856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8748453</v>
      </c>
      <c r="X40" s="343">
        <f t="shared" si="9"/>
        <v>10178500</v>
      </c>
      <c r="Y40" s="345">
        <f t="shared" si="9"/>
        <v>-1430047</v>
      </c>
      <c r="Z40" s="336">
        <f>+IF(X40&lt;&gt;0,+(Y40/X40)*100,0)</f>
        <v>-14.04968315567127</v>
      </c>
      <c r="AA40" s="350">
        <f>SUM(AA41:AA49)</f>
        <v>20357000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14270143</v>
      </c>
      <c r="D43" s="369"/>
      <c r="E43" s="305">
        <v>8180000</v>
      </c>
      <c r="F43" s="370">
        <v>8180000</v>
      </c>
      <c r="G43" s="370"/>
      <c r="H43" s="305">
        <v>68255</v>
      </c>
      <c r="I43" s="305">
        <v>-1706</v>
      </c>
      <c r="J43" s="370">
        <v>66549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66549</v>
      </c>
      <c r="X43" s="305">
        <v>4090000</v>
      </c>
      <c r="Y43" s="370">
        <v>-4023451</v>
      </c>
      <c r="Z43" s="371">
        <v>-98.37</v>
      </c>
      <c r="AA43" s="303">
        <v>8180000</v>
      </c>
    </row>
    <row r="44" spans="1:27" ht="12.75">
      <c r="A44" s="361" t="s">
        <v>252</v>
      </c>
      <c r="B44" s="136"/>
      <c r="C44" s="60"/>
      <c r="D44" s="368"/>
      <c r="E44" s="54">
        <v>380000</v>
      </c>
      <c r="F44" s="53">
        <v>380000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190000</v>
      </c>
      <c r="Y44" s="53">
        <v>-190000</v>
      </c>
      <c r="Z44" s="94">
        <v>-100</v>
      </c>
      <c r="AA44" s="95">
        <v>380000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12976250</v>
      </c>
      <c r="D47" s="368"/>
      <c r="E47" s="54">
        <v>11797000</v>
      </c>
      <c r="F47" s="53">
        <v>11797000</v>
      </c>
      <c r="G47" s="53">
        <v>333918</v>
      </c>
      <c r="H47" s="54">
        <v>2174832</v>
      </c>
      <c r="I47" s="54">
        <v>2510298</v>
      </c>
      <c r="J47" s="53">
        <v>5019048</v>
      </c>
      <c r="K47" s="53">
        <v>1269852</v>
      </c>
      <c r="L47" s="54">
        <v>891209</v>
      </c>
      <c r="M47" s="54">
        <v>1501795</v>
      </c>
      <c r="N47" s="53">
        <v>3662856</v>
      </c>
      <c r="O47" s="53"/>
      <c r="P47" s="54"/>
      <c r="Q47" s="54"/>
      <c r="R47" s="53"/>
      <c r="S47" s="53"/>
      <c r="T47" s="54"/>
      <c r="U47" s="54"/>
      <c r="V47" s="53"/>
      <c r="W47" s="53">
        <v>8681904</v>
      </c>
      <c r="X47" s="54">
        <v>5898500</v>
      </c>
      <c r="Y47" s="53">
        <v>2783404</v>
      </c>
      <c r="Z47" s="94">
        <v>47.19</v>
      </c>
      <c r="AA47" s="95">
        <v>11797000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132950186</v>
      </c>
      <c r="D60" s="346">
        <f t="shared" si="14"/>
        <v>0</v>
      </c>
      <c r="E60" s="219">
        <f t="shared" si="14"/>
        <v>168368500</v>
      </c>
      <c r="F60" s="264">
        <f t="shared" si="14"/>
        <v>168368500</v>
      </c>
      <c r="G60" s="264">
        <f t="shared" si="14"/>
        <v>1938933</v>
      </c>
      <c r="H60" s="219">
        <f t="shared" si="14"/>
        <v>12699078</v>
      </c>
      <c r="I60" s="219">
        <f t="shared" si="14"/>
        <v>14582020</v>
      </c>
      <c r="J60" s="264">
        <f t="shared" si="14"/>
        <v>29220031</v>
      </c>
      <c r="K60" s="264">
        <f t="shared" si="14"/>
        <v>15840943</v>
      </c>
      <c r="L60" s="219">
        <f t="shared" si="14"/>
        <v>14548722</v>
      </c>
      <c r="M60" s="219">
        <f t="shared" si="14"/>
        <v>17712440</v>
      </c>
      <c r="N60" s="264">
        <f t="shared" si="14"/>
        <v>48102105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77322136</v>
      </c>
      <c r="X60" s="219">
        <f t="shared" si="14"/>
        <v>84184250</v>
      </c>
      <c r="Y60" s="264">
        <f t="shared" si="14"/>
        <v>-6862114</v>
      </c>
      <c r="Z60" s="337">
        <f>+IF(X60&lt;&gt;0,+(Y60/X60)*100,0)</f>
        <v>-8.15130383652524</v>
      </c>
      <c r="AA60" s="232">
        <f>+AA57+AA54+AA51+AA40+AA37+AA34+AA22+AA5</f>
        <v>168368500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2019-02-01T06:33:04Z</dcterms:created>
  <dcterms:modified xsi:type="dcterms:W3CDTF">2019-02-01T06:33:07Z</dcterms:modified>
  <cp:category/>
  <cp:version/>
  <cp:contentType/>
  <cp:contentStatus/>
</cp:coreProperties>
</file>