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<sst xmlns="http://schemas.openxmlformats.org/spreadsheetml/2006/main" count="859" uniqueCount="304">
  <si>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Mthonjaneni(KZN285)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</si>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</sst>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12589523</v>
      </c>
      <c r="C5" s="19">
        <v>0</v>
      </c>
      <c r="D5" s="59">
        <v>13849654</v>
      </c>
      <c r="E5" s="60">
        <v>13849654</v>
      </c>
      <c r="F5" s="60">
        <v>4778077</v>
      </c>
      <c r="G5" s="60">
        <v>703781</v>
      </c>
      <c r="H5" s="60">
        <v>1123144</v>
      </c>
      <c r="I5" s="60">
        <v>6605002</v>
      </c>
      <c r="J5" s="60">
        <v>794811</v>
      </c>
      <c r="K5" s="60">
        <v>800826</v>
      </c>
      <c r="L5" s="60">
        <v>52374</v>
      </c>
      <c r="M5" s="60">
        <v>1648011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8253013</v>
      </c>
      <c r="W5" s="60"/>
      <c r="X5" s="60">
        <v>8253013</v>
      </c>
      <c r="Y5" s="61">
        <v>0</v>
      </c>
      <c r="Z5" s="62">
        <v>13849654</v>
      </c>
    </row>
    <row r="6" spans="1:26" ht="12.75">
      <c r="A6" s="58" t="s">
        <v>32</v>
      </c>
      <c r="B6" s="19">
        <v>21984542</v>
      </c>
      <c r="C6" s="19">
        <v>0</v>
      </c>
      <c r="D6" s="59">
        <v>27314129</v>
      </c>
      <c r="E6" s="60">
        <v>27314129</v>
      </c>
      <c r="F6" s="60">
        <v>1480126</v>
      </c>
      <c r="G6" s="60">
        <v>2541689</v>
      </c>
      <c r="H6" s="60">
        <v>1442045</v>
      </c>
      <c r="I6" s="60">
        <v>5463860</v>
      </c>
      <c r="J6" s="60">
        <v>2053042</v>
      </c>
      <c r="K6" s="60">
        <v>1783390</v>
      </c>
      <c r="L6" s="60">
        <v>1858237</v>
      </c>
      <c r="M6" s="60">
        <v>5694669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11158529</v>
      </c>
      <c r="W6" s="60"/>
      <c r="X6" s="60">
        <v>11158529</v>
      </c>
      <c r="Y6" s="61">
        <v>0</v>
      </c>
      <c r="Z6" s="62">
        <v>27314129</v>
      </c>
    </row>
    <row r="7" spans="1:26" ht="12.75">
      <c r="A7" s="58" t="s">
        <v>33</v>
      </c>
      <c r="B7" s="19">
        <v>1367140</v>
      </c>
      <c r="C7" s="19">
        <v>0</v>
      </c>
      <c r="D7" s="59">
        <v>1200000</v>
      </c>
      <c r="E7" s="60">
        <v>1200000</v>
      </c>
      <c r="F7" s="60">
        <v>94811</v>
      </c>
      <c r="G7" s="60">
        <v>63704</v>
      </c>
      <c r="H7" s="60">
        <v>13157</v>
      </c>
      <c r="I7" s="60">
        <v>171672</v>
      </c>
      <c r="J7" s="60">
        <v>1641</v>
      </c>
      <c r="K7" s="60">
        <v>0</v>
      </c>
      <c r="L7" s="60">
        <v>803334</v>
      </c>
      <c r="M7" s="60">
        <v>804975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976647</v>
      </c>
      <c r="W7" s="60"/>
      <c r="X7" s="60">
        <v>976647</v>
      </c>
      <c r="Y7" s="61">
        <v>0</v>
      </c>
      <c r="Z7" s="62">
        <v>1200000</v>
      </c>
    </row>
    <row r="8" spans="1:26" ht="12.75">
      <c r="A8" s="58" t="s">
        <v>34</v>
      </c>
      <c r="B8" s="19">
        <v>79370000</v>
      </c>
      <c r="C8" s="19">
        <v>0</v>
      </c>
      <c r="D8" s="59">
        <v>76672000</v>
      </c>
      <c r="E8" s="60">
        <v>76672000</v>
      </c>
      <c r="F8" s="60">
        <v>29575000</v>
      </c>
      <c r="G8" s="60">
        <v>0</v>
      </c>
      <c r="H8" s="60">
        <v>0</v>
      </c>
      <c r="I8" s="60">
        <v>29575000</v>
      </c>
      <c r="J8" s="60">
        <v>2249951</v>
      </c>
      <c r="K8" s="60">
        <v>0</v>
      </c>
      <c r="L8" s="60">
        <v>25389551</v>
      </c>
      <c r="M8" s="60">
        <v>27639502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57214502</v>
      </c>
      <c r="W8" s="60"/>
      <c r="X8" s="60">
        <v>57214502</v>
      </c>
      <c r="Y8" s="61">
        <v>0</v>
      </c>
      <c r="Z8" s="62">
        <v>76672000</v>
      </c>
    </row>
    <row r="9" spans="1:26" ht="12.75">
      <c r="A9" s="58" t="s">
        <v>35</v>
      </c>
      <c r="B9" s="19">
        <v>11970368</v>
      </c>
      <c r="C9" s="19">
        <v>0</v>
      </c>
      <c r="D9" s="59">
        <v>9184853</v>
      </c>
      <c r="E9" s="60">
        <v>9184853</v>
      </c>
      <c r="F9" s="60">
        <v>269002</v>
      </c>
      <c r="G9" s="60">
        <v>436804</v>
      </c>
      <c r="H9" s="60">
        <v>279329</v>
      </c>
      <c r="I9" s="60">
        <v>985135</v>
      </c>
      <c r="J9" s="60">
        <v>361475</v>
      </c>
      <c r="K9" s="60">
        <v>170089</v>
      </c>
      <c r="L9" s="60">
        <v>268764</v>
      </c>
      <c r="M9" s="60">
        <v>800328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1785463</v>
      </c>
      <c r="W9" s="60"/>
      <c r="X9" s="60">
        <v>1785463</v>
      </c>
      <c r="Y9" s="61">
        <v>0</v>
      </c>
      <c r="Z9" s="62">
        <v>9184853</v>
      </c>
    </row>
    <row r="10" spans="1:26" ht="22.5">
      <c r="A10" s="63" t="s">
        <v>279</v>
      </c>
      <c r="B10" s="64">
        <f>SUM(B5:B9)</f>
        <v>127281573</v>
      </c>
      <c r="C10" s="64">
        <f>SUM(C5:C9)</f>
        <v>0</v>
      </c>
      <c r="D10" s="65">
        <f aca="true" t="shared" si="0" ref="D10:Z10">SUM(D5:D9)</f>
        <v>128220636</v>
      </c>
      <c r="E10" s="66">
        <f t="shared" si="0"/>
        <v>128220636</v>
      </c>
      <c r="F10" s="66">
        <f t="shared" si="0"/>
        <v>36197016</v>
      </c>
      <c r="G10" s="66">
        <f t="shared" si="0"/>
        <v>3745978</v>
      </c>
      <c r="H10" s="66">
        <f t="shared" si="0"/>
        <v>2857675</v>
      </c>
      <c r="I10" s="66">
        <f t="shared" si="0"/>
        <v>42800669</v>
      </c>
      <c r="J10" s="66">
        <f t="shared" si="0"/>
        <v>5460920</v>
      </c>
      <c r="K10" s="66">
        <f t="shared" si="0"/>
        <v>2754305</v>
      </c>
      <c r="L10" s="66">
        <f t="shared" si="0"/>
        <v>28372260</v>
      </c>
      <c r="M10" s="66">
        <f t="shared" si="0"/>
        <v>36587485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79388154</v>
      </c>
      <c r="W10" s="66">
        <f t="shared" si="0"/>
        <v>0</v>
      </c>
      <c r="X10" s="66">
        <f t="shared" si="0"/>
        <v>79388154</v>
      </c>
      <c r="Y10" s="67">
        <f>+IF(W10&lt;&gt;0,(X10/W10)*100,0)</f>
        <v>0</v>
      </c>
      <c r="Z10" s="68">
        <f t="shared" si="0"/>
        <v>128220636</v>
      </c>
    </row>
    <row r="11" spans="1:26" ht="12.75">
      <c r="A11" s="58" t="s">
        <v>37</v>
      </c>
      <c r="B11" s="19">
        <v>42913125</v>
      </c>
      <c r="C11" s="19">
        <v>0</v>
      </c>
      <c r="D11" s="59">
        <v>48579981</v>
      </c>
      <c r="E11" s="60">
        <v>48579981</v>
      </c>
      <c r="F11" s="60">
        <v>3504587</v>
      </c>
      <c r="G11" s="60">
        <v>3458024</v>
      </c>
      <c r="H11" s="60">
        <v>4237846</v>
      </c>
      <c r="I11" s="60">
        <v>11200457</v>
      </c>
      <c r="J11" s="60">
        <v>3829631</v>
      </c>
      <c r="K11" s="60">
        <v>3748833</v>
      </c>
      <c r="L11" s="60">
        <v>6379969</v>
      </c>
      <c r="M11" s="60">
        <v>13958433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25158890</v>
      </c>
      <c r="W11" s="60"/>
      <c r="X11" s="60">
        <v>25158890</v>
      </c>
      <c r="Y11" s="61">
        <v>0</v>
      </c>
      <c r="Z11" s="62">
        <v>48579981</v>
      </c>
    </row>
    <row r="12" spans="1:26" ht="12.75">
      <c r="A12" s="58" t="s">
        <v>38</v>
      </c>
      <c r="B12" s="19">
        <v>7637279</v>
      </c>
      <c r="C12" s="19">
        <v>0</v>
      </c>
      <c r="D12" s="59">
        <v>7885706</v>
      </c>
      <c r="E12" s="60">
        <v>7885706</v>
      </c>
      <c r="F12" s="60">
        <v>619750</v>
      </c>
      <c r="G12" s="60">
        <v>630169</v>
      </c>
      <c r="H12" s="60">
        <v>620691</v>
      </c>
      <c r="I12" s="60">
        <v>1870610</v>
      </c>
      <c r="J12" s="60">
        <v>641042</v>
      </c>
      <c r="K12" s="60">
        <v>669815</v>
      </c>
      <c r="L12" s="60">
        <v>697103</v>
      </c>
      <c r="M12" s="60">
        <v>2007960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3878570</v>
      </c>
      <c r="W12" s="60"/>
      <c r="X12" s="60">
        <v>3878570</v>
      </c>
      <c r="Y12" s="61">
        <v>0</v>
      </c>
      <c r="Z12" s="62">
        <v>7885706</v>
      </c>
    </row>
    <row r="13" spans="1:26" ht="12.75">
      <c r="A13" s="58" t="s">
        <v>280</v>
      </c>
      <c r="B13" s="19">
        <v>15244580</v>
      </c>
      <c r="C13" s="19">
        <v>0</v>
      </c>
      <c r="D13" s="59">
        <v>5252206</v>
      </c>
      <c r="E13" s="60">
        <v>5252206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5252206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26310906</v>
      </c>
      <c r="C15" s="19">
        <v>0</v>
      </c>
      <c r="D15" s="59">
        <v>25752125</v>
      </c>
      <c r="E15" s="60">
        <v>25752125</v>
      </c>
      <c r="F15" s="60">
        <v>2421212</v>
      </c>
      <c r="G15" s="60">
        <v>2476501</v>
      </c>
      <c r="H15" s="60">
        <v>2382409</v>
      </c>
      <c r="I15" s="60">
        <v>7280122</v>
      </c>
      <c r="J15" s="60">
        <v>2161194</v>
      </c>
      <c r="K15" s="60">
        <v>1882007</v>
      </c>
      <c r="L15" s="60">
        <v>1111085</v>
      </c>
      <c r="M15" s="60">
        <v>5154286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12434408</v>
      </c>
      <c r="W15" s="60"/>
      <c r="X15" s="60">
        <v>12434408</v>
      </c>
      <c r="Y15" s="61">
        <v>0</v>
      </c>
      <c r="Z15" s="62">
        <v>25752125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101790</v>
      </c>
      <c r="H16" s="60">
        <v>35794</v>
      </c>
      <c r="I16" s="60">
        <v>137584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137584</v>
      </c>
      <c r="W16" s="60"/>
      <c r="X16" s="60">
        <v>137584</v>
      </c>
      <c r="Y16" s="61">
        <v>0</v>
      </c>
      <c r="Z16" s="62">
        <v>0</v>
      </c>
    </row>
    <row r="17" spans="1:26" ht="12.75">
      <c r="A17" s="58" t="s">
        <v>43</v>
      </c>
      <c r="B17" s="19">
        <v>50185413</v>
      </c>
      <c r="C17" s="19">
        <v>0</v>
      </c>
      <c r="D17" s="59">
        <v>37130435</v>
      </c>
      <c r="E17" s="60">
        <v>37130435</v>
      </c>
      <c r="F17" s="60">
        <v>4536587</v>
      </c>
      <c r="G17" s="60">
        <v>4118224</v>
      </c>
      <c r="H17" s="60">
        <v>3139624</v>
      </c>
      <c r="I17" s="60">
        <v>11794435</v>
      </c>
      <c r="J17" s="60">
        <v>3830169</v>
      </c>
      <c r="K17" s="60">
        <v>1965968</v>
      </c>
      <c r="L17" s="60">
        <v>8857876</v>
      </c>
      <c r="M17" s="60">
        <v>14654013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26448448</v>
      </c>
      <c r="W17" s="60"/>
      <c r="X17" s="60">
        <v>26448448</v>
      </c>
      <c r="Y17" s="61">
        <v>0</v>
      </c>
      <c r="Z17" s="62">
        <v>37130435</v>
      </c>
    </row>
    <row r="18" spans="1:26" ht="12.75">
      <c r="A18" s="70" t="s">
        <v>44</v>
      </c>
      <c r="B18" s="71">
        <f>SUM(B11:B17)</f>
        <v>142291303</v>
      </c>
      <c r="C18" s="71">
        <f>SUM(C11:C17)</f>
        <v>0</v>
      </c>
      <c r="D18" s="72">
        <f aca="true" t="shared" si="1" ref="D18:Z18">SUM(D11:D17)</f>
        <v>124600453</v>
      </c>
      <c r="E18" s="73">
        <f t="shared" si="1"/>
        <v>124600453</v>
      </c>
      <c r="F18" s="73">
        <f t="shared" si="1"/>
        <v>11082136</v>
      </c>
      <c r="G18" s="73">
        <f t="shared" si="1"/>
        <v>10784708</v>
      </c>
      <c r="H18" s="73">
        <f t="shared" si="1"/>
        <v>10416364</v>
      </c>
      <c r="I18" s="73">
        <f t="shared" si="1"/>
        <v>32283208</v>
      </c>
      <c r="J18" s="73">
        <f t="shared" si="1"/>
        <v>10462036</v>
      </c>
      <c r="K18" s="73">
        <f t="shared" si="1"/>
        <v>8266623</v>
      </c>
      <c r="L18" s="73">
        <f t="shared" si="1"/>
        <v>17046033</v>
      </c>
      <c r="M18" s="73">
        <f t="shared" si="1"/>
        <v>35774692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68057900</v>
      </c>
      <c r="W18" s="73">
        <f t="shared" si="1"/>
        <v>0</v>
      </c>
      <c r="X18" s="73">
        <f t="shared" si="1"/>
        <v>68057900</v>
      </c>
      <c r="Y18" s="67">
        <f>+IF(W18&lt;&gt;0,(X18/W18)*100,0)</f>
        <v>0</v>
      </c>
      <c r="Z18" s="74">
        <f t="shared" si="1"/>
        <v>124600453</v>
      </c>
    </row>
    <row r="19" spans="1:26" ht="12.75">
      <c r="A19" s="70" t="s">
        <v>45</v>
      </c>
      <c r="B19" s="75">
        <f>+B10-B18</f>
        <v>-15009730</v>
      </c>
      <c r="C19" s="75">
        <f>+C10-C18</f>
        <v>0</v>
      </c>
      <c r="D19" s="76">
        <f aca="true" t="shared" si="2" ref="D19:Z19">+D10-D18</f>
        <v>3620183</v>
      </c>
      <c r="E19" s="77">
        <f t="shared" si="2"/>
        <v>3620183</v>
      </c>
      <c r="F19" s="77">
        <f t="shared" si="2"/>
        <v>25114880</v>
      </c>
      <c r="G19" s="77">
        <f t="shared" si="2"/>
        <v>-7038730</v>
      </c>
      <c r="H19" s="77">
        <f t="shared" si="2"/>
        <v>-7558689</v>
      </c>
      <c r="I19" s="77">
        <f t="shared" si="2"/>
        <v>10517461</v>
      </c>
      <c r="J19" s="77">
        <f t="shared" si="2"/>
        <v>-5001116</v>
      </c>
      <c r="K19" s="77">
        <f t="shared" si="2"/>
        <v>-5512318</v>
      </c>
      <c r="L19" s="77">
        <f t="shared" si="2"/>
        <v>11326227</v>
      </c>
      <c r="M19" s="77">
        <f t="shared" si="2"/>
        <v>812793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11330254</v>
      </c>
      <c r="W19" s="77">
        <f>IF(E10=E18,0,W10-W18)</f>
        <v>0</v>
      </c>
      <c r="X19" s="77">
        <f t="shared" si="2"/>
        <v>11330254</v>
      </c>
      <c r="Y19" s="78">
        <f>+IF(W19&lt;&gt;0,(X19/W19)*100,0)</f>
        <v>0</v>
      </c>
      <c r="Z19" s="79">
        <f t="shared" si="2"/>
        <v>3620183</v>
      </c>
    </row>
    <row r="20" spans="1:26" ht="12.75">
      <c r="A20" s="58" t="s">
        <v>46</v>
      </c>
      <c r="B20" s="19">
        <v>32278000</v>
      </c>
      <c r="C20" s="19">
        <v>0</v>
      </c>
      <c r="D20" s="59">
        <v>32749000</v>
      </c>
      <c r="E20" s="60">
        <v>32749000</v>
      </c>
      <c r="F20" s="60">
        <v>0</v>
      </c>
      <c r="G20" s="60">
        <v>0</v>
      </c>
      <c r="H20" s="60">
        <v>0</v>
      </c>
      <c r="I20" s="60">
        <v>0</v>
      </c>
      <c r="J20" s="60">
        <v>13355238</v>
      </c>
      <c r="K20" s="60">
        <v>7004844</v>
      </c>
      <c r="L20" s="60">
        <v>10597558</v>
      </c>
      <c r="M20" s="60">
        <v>30957640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30957640</v>
      </c>
      <c r="W20" s="60"/>
      <c r="X20" s="60">
        <v>30957640</v>
      </c>
      <c r="Y20" s="61">
        <v>0</v>
      </c>
      <c r="Z20" s="62">
        <v>32749000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17268270</v>
      </c>
      <c r="C22" s="86">
        <f>SUM(C19:C21)</f>
        <v>0</v>
      </c>
      <c r="D22" s="87">
        <f aca="true" t="shared" si="3" ref="D22:Z22">SUM(D19:D21)</f>
        <v>36369183</v>
      </c>
      <c r="E22" s="88">
        <f t="shared" si="3"/>
        <v>36369183</v>
      </c>
      <c r="F22" s="88">
        <f t="shared" si="3"/>
        <v>25114880</v>
      </c>
      <c r="G22" s="88">
        <f t="shared" si="3"/>
        <v>-7038730</v>
      </c>
      <c r="H22" s="88">
        <f t="shared" si="3"/>
        <v>-7558689</v>
      </c>
      <c r="I22" s="88">
        <f t="shared" si="3"/>
        <v>10517461</v>
      </c>
      <c r="J22" s="88">
        <f t="shared" si="3"/>
        <v>8354122</v>
      </c>
      <c r="K22" s="88">
        <f t="shared" si="3"/>
        <v>1492526</v>
      </c>
      <c r="L22" s="88">
        <f t="shared" si="3"/>
        <v>21923785</v>
      </c>
      <c r="M22" s="88">
        <f t="shared" si="3"/>
        <v>31770433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42287894</v>
      </c>
      <c r="W22" s="88">
        <f t="shared" si="3"/>
        <v>0</v>
      </c>
      <c r="X22" s="88">
        <f t="shared" si="3"/>
        <v>42287894</v>
      </c>
      <c r="Y22" s="89">
        <f>+IF(W22&lt;&gt;0,(X22/W22)*100,0)</f>
        <v>0</v>
      </c>
      <c r="Z22" s="90">
        <f t="shared" si="3"/>
        <v>36369183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17268270</v>
      </c>
      <c r="C24" s="75">
        <f>SUM(C22:C23)</f>
        <v>0</v>
      </c>
      <c r="D24" s="76">
        <f aca="true" t="shared" si="4" ref="D24:Z24">SUM(D22:D23)</f>
        <v>36369183</v>
      </c>
      <c r="E24" s="77">
        <f t="shared" si="4"/>
        <v>36369183</v>
      </c>
      <c r="F24" s="77">
        <f t="shared" si="4"/>
        <v>25114880</v>
      </c>
      <c r="G24" s="77">
        <f t="shared" si="4"/>
        <v>-7038730</v>
      </c>
      <c r="H24" s="77">
        <f t="shared" si="4"/>
        <v>-7558689</v>
      </c>
      <c r="I24" s="77">
        <f t="shared" si="4"/>
        <v>10517461</v>
      </c>
      <c r="J24" s="77">
        <f t="shared" si="4"/>
        <v>8354122</v>
      </c>
      <c r="K24" s="77">
        <f t="shared" si="4"/>
        <v>1492526</v>
      </c>
      <c r="L24" s="77">
        <f t="shared" si="4"/>
        <v>21923785</v>
      </c>
      <c r="M24" s="77">
        <f t="shared" si="4"/>
        <v>31770433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42287894</v>
      </c>
      <c r="W24" s="77">
        <f t="shared" si="4"/>
        <v>0</v>
      </c>
      <c r="X24" s="77">
        <f t="shared" si="4"/>
        <v>42287894</v>
      </c>
      <c r="Y24" s="78">
        <f>+IF(W24&lt;&gt;0,(X24/W24)*100,0)</f>
        <v>0</v>
      </c>
      <c r="Z24" s="79">
        <f t="shared" si="4"/>
        <v>36369183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41734955</v>
      </c>
      <c r="C27" s="22">
        <v>0</v>
      </c>
      <c r="D27" s="99">
        <v>36339000</v>
      </c>
      <c r="E27" s="100">
        <v>36339000</v>
      </c>
      <c r="F27" s="100">
        <v>1289133</v>
      </c>
      <c r="G27" s="100">
        <v>7857742</v>
      </c>
      <c r="H27" s="100">
        <v>984088</v>
      </c>
      <c r="I27" s="100">
        <v>10130963</v>
      </c>
      <c r="J27" s="100">
        <v>1231570</v>
      </c>
      <c r="K27" s="100">
        <v>1331764</v>
      </c>
      <c r="L27" s="100">
        <v>7629195</v>
      </c>
      <c r="M27" s="100">
        <v>10192529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20323492</v>
      </c>
      <c r="W27" s="100">
        <v>18169500</v>
      </c>
      <c r="X27" s="100">
        <v>2153992</v>
      </c>
      <c r="Y27" s="101">
        <v>11.85</v>
      </c>
      <c r="Z27" s="102">
        <v>36339000</v>
      </c>
    </row>
    <row r="28" spans="1:26" ht="12.75">
      <c r="A28" s="103" t="s">
        <v>46</v>
      </c>
      <c r="B28" s="19">
        <v>32278000</v>
      </c>
      <c r="C28" s="19">
        <v>0</v>
      </c>
      <c r="D28" s="59">
        <v>32749000</v>
      </c>
      <c r="E28" s="60">
        <v>32749000</v>
      </c>
      <c r="F28" s="60">
        <v>1282443</v>
      </c>
      <c r="G28" s="60">
        <v>7835347</v>
      </c>
      <c r="H28" s="60">
        <v>952599</v>
      </c>
      <c r="I28" s="60">
        <v>10070389</v>
      </c>
      <c r="J28" s="60">
        <v>1181630</v>
      </c>
      <c r="K28" s="60">
        <v>1331764</v>
      </c>
      <c r="L28" s="60">
        <v>7626305</v>
      </c>
      <c r="M28" s="60">
        <v>10139699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20210088</v>
      </c>
      <c r="W28" s="60">
        <v>16374500</v>
      </c>
      <c r="X28" s="60">
        <v>3835588</v>
      </c>
      <c r="Y28" s="61">
        <v>23.42</v>
      </c>
      <c r="Z28" s="62">
        <v>32749000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9456955</v>
      </c>
      <c r="C31" s="19">
        <v>0</v>
      </c>
      <c r="D31" s="59">
        <v>3590000</v>
      </c>
      <c r="E31" s="60">
        <v>3590000</v>
      </c>
      <c r="F31" s="60">
        <v>6690</v>
      </c>
      <c r="G31" s="60">
        <v>22395</v>
      </c>
      <c r="H31" s="60">
        <v>31489</v>
      </c>
      <c r="I31" s="60">
        <v>60574</v>
      </c>
      <c r="J31" s="60">
        <v>49940</v>
      </c>
      <c r="K31" s="60">
        <v>0</v>
      </c>
      <c r="L31" s="60">
        <v>2890</v>
      </c>
      <c r="M31" s="60">
        <v>52830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113404</v>
      </c>
      <c r="W31" s="60">
        <v>1795000</v>
      </c>
      <c r="X31" s="60">
        <v>-1681596</v>
      </c>
      <c r="Y31" s="61">
        <v>-93.68</v>
      </c>
      <c r="Z31" s="62">
        <v>3590000</v>
      </c>
    </row>
    <row r="32" spans="1:26" ht="12.75">
      <c r="A32" s="70" t="s">
        <v>54</v>
      </c>
      <c r="B32" s="22">
        <f>SUM(B28:B31)</f>
        <v>41734955</v>
      </c>
      <c r="C32" s="22">
        <f>SUM(C28:C31)</f>
        <v>0</v>
      </c>
      <c r="D32" s="99">
        <f aca="true" t="shared" si="5" ref="D32:Z32">SUM(D28:D31)</f>
        <v>36339000</v>
      </c>
      <c r="E32" s="100">
        <f t="shared" si="5"/>
        <v>36339000</v>
      </c>
      <c r="F32" s="100">
        <f t="shared" si="5"/>
        <v>1289133</v>
      </c>
      <c r="G32" s="100">
        <f t="shared" si="5"/>
        <v>7857742</v>
      </c>
      <c r="H32" s="100">
        <f t="shared" si="5"/>
        <v>984088</v>
      </c>
      <c r="I32" s="100">
        <f t="shared" si="5"/>
        <v>10130963</v>
      </c>
      <c r="J32" s="100">
        <f t="shared" si="5"/>
        <v>1231570</v>
      </c>
      <c r="K32" s="100">
        <f t="shared" si="5"/>
        <v>1331764</v>
      </c>
      <c r="L32" s="100">
        <f t="shared" si="5"/>
        <v>7629195</v>
      </c>
      <c r="M32" s="100">
        <f t="shared" si="5"/>
        <v>10192529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20323492</v>
      </c>
      <c r="W32" s="100">
        <f t="shared" si="5"/>
        <v>18169500</v>
      </c>
      <c r="X32" s="100">
        <f t="shared" si="5"/>
        <v>2153992</v>
      </c>
      <c r="Y32" s="101">
        <f>+IF(W32&lt;&gt;0,(X32/W32)*100,0)</f>
        <v>11.854987754203474</v>
      </c>
      <c r="Z32" s="102">
        <f t="shared" si="5"/>
        <v>36339000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51258088</v>
      </c>
      <c r="C35" s="19">
        <v>0</v>
      </c>
      <c r="D35" s="59">
        <v>57293307</v>
      </c>
      <c r="E35" s="60">
        <v>57293307</v>
      </c>
      <c r="F35" s="60">
        <v>51345879</v>
      </c>
      <c r="G35" s="60">
        <v>55276490</v>
      </c>
      <c r="H35" s="60">
        <v>74528845</v>
      </c>
      <c r="I35" s="60">
        <v>74528845</v>
      </c>
      <c r="J35" s="60">
        <v>64144677</v>
      </c>
      <c r="K35" s="60">
        <v>59425543</v>
      </c>
      <c r="L35" s="60">
        <v>66633684</v>
      </c>
      <c r="M35" s="60">
        <v>66633684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66633684</v>
      </c>
      <c r="W35" s="60">
        <v>28646654</v>
      </c>
      <c r="X35" s="60">
        <v>37987030</v>
      </c>
      <c r="Y35" s="61">
        <v>132.61</v>
      </c>
      <c r="Z35" s="62">
        <v>57293307</v>
      </c>
    </row>
    <row r="36" spans="1:26" ht="12.75">
      <c r="A36" s="58" t="s">
        <v>57</v>
      </c>
      <c r="B36" s="19">
        <v>353020379</v>
      </c>
      <c r="C36" s="19">
        <v>0</v>
      </c>
      <c r="D36" s="59">
        <v>286455552</v>
      </c>
      <c r="E36" s="60">
        <v>286455552</v>
      </c>
      <c r="F36" s="60">
        <v>323263908</v>
      </c>
      <c r="G36" s="60">
        <v>37392273</v>
      </c>
      <c r="H36" s="60">
        <v>364267611</v>
      </c>
      <c r="I36" s="60">
        <v>364267611</v>
      </c>
      <c r="J36" s="60">
        <v>366385824</v>
      </c>
      <c r="K36" s="60">
        <v>368454897</v>
      </c>
      <c r="L36" s="60">
        <v>376407539</v>
      </c>
      <c r="M36" s="60">
        <v>376407539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376407539</v>
      </c>
      <c r="W36" s="60">
        <v>143227776</v>
      </c>
      <c r="X36" s="60">
        <v>233179763</v>
      </c>
      <c r="Y36" s="61">
        <v>162.8</v>
      </c>
      <c r="Z36" s="62">
        <v>286455552</v>
      </c>
    </row>
    <row r="37" spans="1:26" ht="12.75">
      <c r="A37" s="58" t="s">
        <v>58</v>
      </c>
      <c r="B37" s="19">
        <v>17100538</v>
      </c>
      <c r="C37" s="19">
        <v>0</v>
      </c>
      <c r="D37" s="59">
        <v>14552511</v>
      </c>
      <c r="E37" s="60">
        <v>14552511</v>
      </c>
      <c r="F37" s="60">
        <v>31083339</v>
      </c>
      <c r="G37" s="60">
        <v>25912095</v>
      </c>
      <c r="H37" s="60">
        <v>41979507</v>
      </c>
      <c r="I37" s="60">
        <v>41979507</v>
      </c>
      <c r="J37" s="60">
        <v>26077427</v>
      </c>
      <c r="K37" s="60">
        <v>28843420</v>
      </c>
      <c r="L37" s="60">
        <v>21793397</v>
      </c>
      <c r="M37" s="60">
        <v>21793397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21793397</v>
      </c>
      <c r="W37" s="60">
        <v>7276256</v>
      </c>
      <c r="X37" s="60">
        <v>14517141</v>
      </c>
      <c r="Y37" s="61">
        <v>199.51</v>
      </c>
      <c r="Z37" s="62">
        <v>14552511</v>
      </c>
    </row>
    <row r="38" spans="1:26" ht="12.75">
      <c r="A38" s="58" t="s">
        <v>59</v>
      </c>
      <c r="B38" s="19">
        <v>7868284</v>
      </c>
      <c r="C38" s="19">
        <v>0</v>
      </c>
      <c r="D38" s="59">
        <v>7379207</v>
      </c>
      <c r="E38" s="60">
        <v>7379207</v>
      </c>
      <c r="F38" s="60">
        <v>6088284</v>
      </c>
      <c r="G38" s="60">
        <v>0</v>
      </c>
      <c r="H38" s="60">
        <v>6153453</v>
      </c>
      <c r="I38" s="60">
        <v>6153453</v>
      </c>
      <c r="J38" s="60">
        <v>6153453</v>
      </c>
      <c r="K38" s="60">
        <v>6153453</v>
      </c>
      <c r="L38" s="60">
        <v>6153453</v>
      </c>
      <c r="M38" s="60">
        <v>6153453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6153453</v>
      </c>
      <c r="W38" s="60">
        <v>3689604</v>
      </c>
      <c r="X38" s="60">
        <v>2463849</v>
      </c>
      <c r="Y38" s="61">
        <v>66.78</v>
      </c>
      <c r="Z38" s="62">
        <v>7379207</v>
      </c>
    </row>
    <row r="39" spans="1:26" ht="12.75">
      <c r="A39" s="58" t="s">
        <v>60</v>
      </c>
      <c r="B39" s="19">
        <v>379309645</v>
      </c>
      <c r="C39" s="19">
        <v>0</v>
      </c>
      <c r="D39" s="59">
        <v>321817141</v>
      </c>
      <c r="E39" s="60">
        <v>321817141</v>
      </c>
      <c r="F39" s="60">
        <v>337438164</v>
      </c>
      <c r="G39" s="60">
        <v>66756668</v>
      </c>
      <c r="H39" s="60">
        <v>390663496</v>
      </c>
      <c r="I39" s="60">
        <v>390663496</v>
      </c>
      <c r="J39" s="60">
        <v>398299621</v>
      </c>
      <c r="K39" s="60">
        <v>392883567</v>
      </c>
      <c r="L39" s="60">
        <v>415094373</v>
      </c>
      <c r="M39" s="60">
        <v>415094373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415094373</v>
      </c>
      <c r="W39" s="60">
        <v>160908571</v>
      </c>
      <c r="X39" s="60">
        <v>254185802</v>
      </c>
      <c r="Y39" s="61">
        <v>157.97</v>
      </c>
      <c r="Z39" s="62">
        <v>321817141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25133220</v>
      </c>
      <c r="C42" s="19">
        <v>0</v>
      </c>
      <c r="D42" s="59">
        <v>37286744</v>
      </c>
      <c r="E42" s="60">
        <v>37286744</v>
      </c>
      <c r="F42" s="60">
        <v>38010749</v>
      </c>
      <c r="G42" s="60">
        <v>-4930436</v>
      </c>
      <c r="H42" s="60">
        <v>-6439030</v>
      </c>
      <c r="I42" s="60">
        <v>26641283</v>
      </c>
      <c r="J42" s="60">
        <v>-6732377</v>
      </c>
      <c r="K42" s="60">
        <v>-3370352</v>
      </c>
      <c r="L42" s="60">
        <v>21922597</v>
      </c>
      <c r="M42" s="60">
        <v>11819868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38461151</v>
      </c>
      <c r="W42" s="60">
        <v>40109346</v>
      </c>
      <c r="X42" s="60">
        <v>-1648195</v>
      </c>
      <c r="Y42" s="61">
        <v>-4.11</v>
      </c>
      <c r="Z42" s="62">
        <v>37286744</v>
      </c>
    </row>
    <row r="43" spans="1:26" ht="12.75">
      <c r="A43" s="58" t="s">
        <v>63</v>
      </c>
      <c r="B43" s="19">
        <v>-41734955</v>
      </c>
      <c r="C43" s="19">
        <v>0</v>
      </c>
      <c r="D43" s="59">
        <v>-27839000</v>
      </c>
      <c r="E43" s="60">
        <v>-27839000</v>
      </c>
      <c r="F43" s="60">
        <v>-1289133</v>
      </c>
      <c r="G43" s="60">
        <v>-7857742</v>
      </c>
      <c r="H43" s="60">
        <v>-984088</v>
      </c>
      <c r="I43" s="60">
        <v>-10130963</v>
      </c>
      <c r="J43" s="60">
        <v>-1231570</v>
      </c>
      <c r="K43" s="60">
        <v>-1331764</v>
      </c>
      <c r="L43" s="60">
        <v>-7629195</v>
      </c>
      <c r="M43" s="60">
        <v>-10192529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-20323492</v>
      </c>
      <c r="W43" s="60">
        <v>-18169500</v>
      </c>
      <c r="X43" s="60">
        <v>-2153992</v>
      </c>
      <c r="Y43" s="61">
        <v>11.85</v>
      </c>
      <c r="Z43" s="62">
        <v>-27839000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3680200</v>
      </c>
      <c r="C45" s="22">
        <v>0</v>
      </c>
      <c r="D45" s="99">
        <v>2896740</v>
      </c>
      <c r="E45" s="100">
        <v>2896740</v>
      </c>
      <c r="F45" s="100">
        <v>40356699</v>
      </c>
      <c r="G45" s="100">
        <v>27568521</v>
      </c>
      <c r="H45" s="100">
        <v>20145403</v>
      </c>
      <c r="I45" s="100">
        <v>20145403</v>
      </c>
      <c r="J45" s="100">
        <v>12181456</v>
      </c>
      <c r="K45" s="100">
        <v>7479340</v>
      </c>
      <c r="L45" s="100">
        <v>21772742</v>
      </c>
      <c r="M45" s="100">
        <v>21772742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21772742</v>
      </c>
      <c r="W45" s="100">
        <v>15388842</v>
      </c>
      <c r="X45" s="100">
        <v>6383900</v>
      </c>
      <c r="Y45" s="101">
        <v>41.48</v>
      </c>
      <c r="Z45" s="102">
        <v>2896740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2724597</v>
      </c>
      <c r="C49" s="52">
        <v>0</v>
      </c>
      <c r="D49" s="129">
        <v>1417255</v>
      </c>
      <c r="E49" s="54">
        <v>1003986</v>
      </c>
      <c r="F49" s="54">
        <v>0</v>
      </c>
      <c r="G49" s="54">
        <v>0</v>
      </c>
      <c r="H49" s="54">
        <v>0</v>
      </c>
      <c r="I49" s="54">
        <v>897617</v>
      </c>
      <c r="J49" s="54">
        <v>0</v>
      </c>
      <c r="K49" s="54">
        <v>0</v>
      </c>
      <c r="L49" s="54">
        <v>0</v>
      </c>
      <c r="M49" s="54">
        <v>-8694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649110</v>
      </c>
      <c r="W49" s="54">
        <v>7712679</v>
      </c>
      <c r="X49" s="54">
        <v>15228385</v>
      </c>
      <c r="Y49" s="54">
        <v>29624935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1241804</v>
      </c>
      <c r="C51" s="52">
        <v>0</v>
      </c>
      <c r="D51" s="129">
        <v>-70406</v>
      </c>
      <c r="E51" s="54">
        <v>1394006</v>
      </c>
      <c r="F51" s="54">
        <v>0</v>
      </c>
      <c r="G51" s="54">
        <v>0</v>
      </c>
      <c r="H51" s="54">
        <v>0</v>
      </c>
      <c r="I51" s="54">
        <v>3547</v>
      </c>
      <c r="J51" s="54">
        <v>0</v>
      </c>
      <c r="K51" s="54">
        <v>0</v>
      </c>
      <c r="L51" s="54">
        <v>0</v>
      </c>
      <c r="M51" s="54">
        <v>7590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109845</v>
      </c>
      <c r="W51" s="54">
        <v>0</v>
      </c>
      <c r="X51" s="54">
        <v>0</v>
      </c>
      <c r="Y51" s="54">
        <v>2686386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98.23886884537191</v>
      </c>
      <c r="C58" s="5">
        <f>IF(C67=0,0,+(C76/C67)*100)</f>
        <v>0</v>
      </c>
      <c r="D58" s="6">
        <f aca="true" t="shared" si="6" ref="D58:Z58">IF(D67=0,0,+(D76/D67)*100)</f>
        <v>77.24553158780377</v>
      </c>
      <c r="E58" s="7">
        <f t="shared" si="6"/>
        <v>77.24553158780377</v>
      </c>
      <c r="F58" s="7">
        <f t="shared" si="6"/>
        <v>38.90961990207093</v>
      </c>
      <c r="G58" s="7">
        <f t="shared" si="6"/>
        <v>77.37076074833887</v>
      </c>
      <c r="H58" s="7">
        <f t="shared" si="6"/>
        <v>127.66681129538604</v>
      </c>
      <c r="I58" s="7">
        <f t="shared" si="6"/>
        <v>68.16679473904388</v>
      </c>
      <c r="J58" s="7">
        <f t="shared" si="6"/>
        <v>82.63623302846335</v>
      </c>
      <c r="K58" s="7">
        <f t="shared" si="6"/>
        <v>141.22720391793874</v>
      </c>
      <c r="L58" s="7">
        <f t="shared" si="6"/>
        <v>79.45078469469627</v>
      </c>
      <c r="M58" s="7">
        <f t="shared" si="6"/>
        <v>101.70138963354087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81.08237872852268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77.24553158780377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59.99999711184121</v>
      </c>
      <c r="E59" s="10">
        <f t="shared" si="7"/>
        <v>59.99999711184121</v>
      </c>
      <c r="F59" s="10">
        <f t="shared" si="7"/>
        <v>17.860511666094958</v>
      </c>
      <c r="G59" s="10">
        <f t="shared" si="7"/>
        <v>75.89136393281433</v>
      </c>
      <c r="H59" s="10">
        <f t="shared" si="7"/>
        <v>119.90474952454895</v>
      </c>
      <c r="I59" s="10">
        <f t="shared" si="7"/>
        <v>41.39591479306138</v>
      </c>
      <c r="J59" s="10">
        <f t="shared" si="7"/>
        <v>89.5193951769666</v>
      </c>
      <c r="K59" s="10">
        <f t="shared" si="7"/>
        <v>233.1737481050815</v>
      </c>
      <c r="L59" s="10">
        <f t="shared" si="7"/>
        <v>770.229503188605</v>
      </c>
      <c r="M59" s="10">
        <f t="shared" si="7"/>
        <v>180.95910767585897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69.26472792421386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59.99999711184121</v>
      </c>
    </row>
    <row r="60" spans="1:26" ht="12.75">
      <c r="A60" s="38" t="s">
        <v>32</v>
      </c>
      <c r="B60" s="12">
        <f t="shared" si="7"/>
        <v>97.32315096671107</v>
      </c>
      <c r="C60" s="12">
        <f t="shared" si="7"/>
        <v>0</v>
      </c>
      <c r="D60" s="3">
        <f t="shared" si="7"/>
        <v>85.98989555918111</v>
      </c>
      <c r="E60" s="13">
        <f t="shared" si="7"/>
        <v>85.98989555918111</v>
      </c>
      <c r="F60" s="13">
        <f t="shared" si="7"/>
        <v>106.85941602268996</v>
      </c>
      <c r="G60" s="13">
        <f t="shared" si="7"/>
        <v>77.20256097421833</v>
      </c>
      <c r="H60" s="13">
        <f t="shared" si="7"/>
        <v>130.47949266493072</v>
      </c>
      <c r="I60" s="13">
        <f t="shared" si="7"/>
        <v>99.29749298115252</v>
      </c>
      <c r="J60" s="13">
        <f t="shared" si="7"/>
        <v>81.34392769363706</v>
      </c>
      <c r="K60" s="13">
        <f t="shared" si="7"/>
        <v>95.77955466835634</v>
      </c>
      <c r="L60" s="13">
        <f t="shared" si="7"/>
        <v>63.21615595857794</v>
      </c>
      <c r="M60" s="13">
        <f t="shared" si="7"/>
        <v>79.94940531223149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89.42334603423086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85.98989555918111</v>
      </c>
    </row>
    <row r="61" spans="1:26" ht="12.75">
      <c r="A61" s="39" t="s">
        <v>103</v>
      </c>
      <c r="B61" s="12">
        <f t="shared" si="7"/>
        <v>97.12775969570778</v>
      </c>
      <c r="C61" s="12">
        <f t="shared" si="7"/>
        <v>0</v>
      </c>
      <c r="D61" s="3">
        <f t="shared" si="7"/>
        <v>84.99999960802124</v>
      </c>
      <c r="E61" s="13">
        <f t="shared" si="7"/>
        <v>84.99999960802124</v>
      </c>
      <c r="F61" s="13">
        <f t="shared" si="7"/>
        <v>108.02448292918432</v>
      </c>
      <c r="G61" s="13">
        <f t="shared" si="7"/>
        <v>72.6210788980778</v>
      </c>
      <c r="H61" s="13">
        <f t="shared" si="7"/>
        <v>135.2799016836897</v>
      </c>
      <c r="I61" s="13">
        <f t="shared" si="7"/>
        <v>98.24268249354579</v>
      </c>
      <c r="J61" s="13">
        <f t="shared" si="7"/>
        <v>113.46955522375337</v>
      </c>
      <c r="K61" s="13">
        <f t="shared" si="7"/>
        <v>97.7453060561169</v>
      </c>
      <c r="L61" s="13">
        <f t="shared" si="7"/>
        <v>62.591497238065166</v>
      </c>
      <c r="M61" s="13">
        <f t="shared" si="7"/>
        <v>89.5697051662147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94.0439354216941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84.99999960802124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94.72206365613958</v>
      </c>
      <c r="G64" s="13">
        <f t="shared" si="7"/>
        <v>161.39402625520302</v>
      </c>
      <c r="H64" s="13">
        <f t="shared" si="7"/>
        <v>82.50720417155839</v>
      </c>
      <c r="I64" s="13">
        <f t="shared" si="7"/>
        <v>112.9457475088142</v>
      </c>
      <c r="J64" s="13">
        <f t="shared" si="7"/>
        <v>75.52149948230709</v>
      </c>
      <c r="K64" s="13">
        <f t="shared" si="7"/>
        <v>71.64121313208783</v>
      </c>
      <c r="L64" s="13">
        <f t="shared" si="7"/>
        <v>71.37903885170942</v>
      </c>
      <c r="M64" s="13">
        <f t="shared" si="7"/>
        <v>72.83558898881432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92.74441797946875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171.8298357523651</v>
      </c>
      <c r="J66" s="16">
        <f t="shared" si="7"/>
        <v>60.21248657037126</v>
      </c>
      <c r="K66" s="16">
        <f t="shared" si="7"/>
        <v>0</v>
      </c>
      <c r="L66" s="16">
        <f t="shared" si="7"/>
        <v>33.96691838556879</v>
      </c>
      <c r="M66" s="16">
        <f t="shared" si="7"/>
        <v>75.53032624421577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94.89735525153773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33415626</v>
      </c>
      <c r="C67" s="24"/>
      <c r="D67" s="25">
        <v>41163783</v>
      </c>
      <c r="E67" s="26">
        <v>41163783</v>
      </c>
      <c r="F67" s="26">
        <v>6258203</v>
      </c>
      <c r="G67" s="26">
        <v>3310372</v>
      </c>
      <c r="H67" s="26">
        <v>2565189</v>
      </c>
      <c r="I67" s="26">
        <v>12133764</v>
      </c>
      <c r="J67" s="26">
        <v>2973508</v>
      </c>
      <c r="K67" s="26">
        <v>2584216</v>
      </c>
      <c r="L67" s="26">
        <v>2042769</v>
      </c>
      <c r="M67" s="26">
        <v>7600493</v>
      </c>
      <c r="N67" s="26"/>
      <c r="O67" s="26"/>
      <c r="P67" s="26"/>
      <c r="Q67" s="26"/>
      <c r="R67" s="26"/>
      <c r="S67" s="26"/>
      <c r="T67" s="26"/>
      <c r="U67" s="26"/>
      <c r="V67" s="26">
        <v>19734257</v>
      </c>
      <c r="W67" s="26"/>
      <c r="X67" s="26"/>
      <c r="Y67" s="25"/>
      <c r="Z67" s="27">
        <v>41163783</v>
      </c>
    </row>
    <row r="68" spans="1:26" ht="12.75" hidden="1">
      <c r="A68" s="37" t="s">
        <v>31</v>
      </c>
      <c r="B68" s="19">
        <v>11431084</v>
      </c>
      <c r="C68" s="19"/>
      <c r="D68" s="20">
        <v>13849654</v>
      </c>
      <c r="E68" s="21">
        <v>13849654</v>
      </c>
      <c r="F68" s="21">
        <v>4778077</v>
      </c>
      <c r="G68" s="21">
        <v>703781</v>
      </c>
      <c r="H68" s="21">
        <v>1123144</v>
      </c>
      <c r="I68" s="21">
        <v>6605002</v>
      </c>
      <c r="J68" s="21">
        <v>794811</v>
      </c>
      <c r="K68" s="21">
        <v>800826</v>
      </c>
      <c r="L68" s="21">
        <v>52374</v>
      </c>
      <c r="M68" s="21">
        <v>1648011</v>
      </c>
      <c r="N68" s="21"/>
      <c r="O68" s="21"/>
      <c r="P68" s="21"/>
      <c r="Q68" s="21"/>
      <c r="R68" s="21"/>
      <c r="S68" s="21"/>
      <c r="T68" s="21"/>
      <c r="U68" s="21"/>
      <c r="V68" s="21">
        <v>8253013</v>
      </c>
      <c r="W68" s="21"/>
      <c r="X68" s="21"/>
      <c r="Y68" s="20"/>
      <c r="Z68" s="23">
        <v>13849654</v>
      </c>
    </row>
    <row r="69" spans="1:26" ht="12.75" hidden="1">
      <c r="A69" s="38" t="s">
        <v>32</v>
      </c>
      <c r="B69" s="19">
        <v>21984542</v>
      </c>
      <c r="C69" s="19"/>
      <c r="D69" s="20">
        <v>27314129</v>
      </c>
      <c r="E69" s="21">
        <v>27314129</v>
      </c>
      <c r="F69" s="21">
        <v>1480126</v>
      </c>
      <c r="G69" s="21">
        <v>2541689</v>
      </c>
      <c r="H69" s="21">
        <v>1442045</v>
      </c>
      <c r="I69" s="21">
        <v>5463860</v>
      </c>
      <c r="J69" s="21">
        <v>2053042</v>
      </c>
      <c r="K69" s="21">
        <v>1783390</v>
      </c>
      <c r="L69" s="21">
        <v>1858237</v>
      </c>
      <c r="M69" s="21">
        <v>5694669</v>
      </c>
      <c r="N69" s="21"/>
      <c r="O69" s="21"/>
      <c r="P69" s="21"/>
      <c r="Q69" s="21"/>
      <c r="R69" s="21"/>
      <c r="S69" s="21"/>
      <c r="T69" s="21"/>
      <c r="U69" s="21"/>
      <c r="V69" s="21">
        <v>11158529</v>
      </c>
      <c r="W69" s="21"/>
      <c r="X69" s="21"/>
      <c r="Y69" s="20"/>
      <c r="Z69" s="23">
        <v>27314129</v>
      </c>
    </row>
    <row r="70" spans="1:26" ht="12.75" hidden="1">
      <c r="A70" s="39" t="s">
        <v>103</v>
      </c>
      <c r="B70" s="19">
        <v>20488989</v>
      </c>
      <c r="C70" s="19"/>
      <c r="D70" s="20">
        <v>25511586</v>
      </c>
      <c r="E70" s="21">
        <v>25511586</v>
      </c>
      <c r="F70" s="21">
        <v>1350492</v>
      </c>
      <c r="G70" s="21">
        <v>2410515</v>
      </c>
      <c r="H70" s="21">
        <v>1310871</v>
      </c>
      <c r="I70" s="21">
        <v>5071878</v>
      </c>
      <c r="J70" s="21">
        <v>1384359</v>
      </c>
      <c r="K70" s="21">
        <v>1649093</v>
      </c>
      <c r="L70" s="21">
        <v>1726145</v>
      </c>
      <c r="M70" s="21">
        <v>4759597</v>
      </c>
      <c r="N70" s="21"/>
      <c r="O70" s="21"/>
      <c r="P70" s="21"/>
      <c r="Q70" s="21"/>
      <c r="R70" s="21"/>
      <c r="S70" s="21"/>
      <c r="T70" s="21"/>
      <c r="U70" s="21"/>
      <c r="V70" s="21">
        <v>9831475</v>
      </c>
      <c r="W70" s="21"/>
      <c r="X70" s="21"/>
      <c r="Y70" s="20"/>
      <c r="Z70" s="23">
        <v>25511586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1495553</v>
      </c>
      <c r="C73" s="19"/>
      <c r="D73" s="20">
        <v>1802543</v>
      </c>
      <c r="E73" s="21">
        <v>1802543</v>
      </c>
      <c r="F73" s="21">
        <v>129634</v>
      </c>
      <c r="G73" s="21">
        <v>131174</v>
      </c>
      <c r="H73" s="21">
        <v>131174</v>
      </c>
      <c r="I73" s="21">
        <v>391982</v>
      </c>
      <c r="J73" s="21">
        <v>131352</v>
      </c>
      <c r="K73" s="21">
        <v>134297</v>
      </c>
      <c r="L73" s="21">
        <v>132092</v>
      </c>
      <c r="M73" s="21">
        <v>397741</v>
      </c>
      <c r="N73" s="21"/>
      <c r="O73" s="21"/>
      <c r="P73" s="21"/>
      <c r="Q73" s="21"/>
      <c r="R73" s="21"/>
      <c r="S73" s="21"/>
      <c r="T73" s="21"/>
      <c r="U73" s="21"/>
      <c r="V73" s="21">
        <v>789723</v>
      </c>
      <c r="W73" s="21"/>
      <c r="X73" s="21"/>
      <c r="Y73" s="20"/>
      <c r="Z73" s="23">
        <v>1802543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>
        <v>537331</v>
      </c>
      <c r="K74" s="21"/>
      <c r="L74" s="21"/>
      <c r="M74" s="21">
        <v>537331</v>
      </c>
      <c r="N74" s="21"/>
      <c r="O74" s="21"/>
      <c r="P74" s="21"/>
      <c r="Q74" s="21"/>
      <c r="R74" s="21"/>
      <c r="S74" s="21"/>
      <c r="T74" s="21"/>
      <c r="U74" s="21"/>
      <c r="V74" s="21">
        <v>537331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>
        <v>64902</v>
      </c>
      <c r="H75" s="30"/>
      <c r="I75" s="30">
        <v>64902</v>
      </c>
      <c r="J75" s="30">
        <v>125655</v>
      </c>
      <c r="K75" s="30"/>
      <c r="L75" s="30">
        <v>132158</v>
      </c>
      <c r="M75" s="30">
        <v>257813</v>
      </c>
      <c r="N75" s="30"/>
      <c r="O75" s="30"/>
      <c r="P75" s="30"/>
      <c r="Q75" s="30"/>
      <c r="R75" s="30"/>
      <c r="S75" s="30"/>
      <c r="T75" s="30"/>
      <c r="U75" s="30"/>
      <c r="V75" s="30">
        <v>322715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32827133</v>
      </c>
      <c r="C76" s="32"/>
      <c r="D76" s="33">
        <v>31797183</v>
      </c>
      <c r="E76" s="34">
        <v>31797183</v>
      </c>
      <c r="F76" s="34">
        <v>2435043</v>
      </c>
      <c r="G76" s="34">
        <v>2561260</v>
      </c>
      <c r="H76" s="34">
        <v>3274895</v>
      </c>
      <c r="I76" s="34">
        <v>8271198</v>
      </c>
      <c r="J76" s="34">
        <v>2457195</v>
      </c>
      <c r="K76" s="34">
        <v>3649616</v>
      </c>
      <c r="L76" s="34">
        <v>1622996</v>
      </c>
      <c r="M76" s="34">
        <v>7729807</v>
      </c>
      <c r="N76" s="34"/>
      <c r="O76" s="34"/>
      <c r="P76" s="34"/>
      <c r="Q76" s="34"/>
      <c r="R76" s="34"/>
      <c r="S76" s="34"/>
      <c r="T76" s="34"/>
      <c r="U76" s="34"/>
      <c r="V76" s="34">
        <v>16001005</v>
      </c>
      <c r="W76" s="34">
        <v>11515357</v>
      </c>
      <c r="X76" s="34"/>
      <c r="Y76" s="33"/>
      <c r="Z76" s="35">
        <v>31797183</v>
      </c>
    </row>
    <row r="77" spans="1:26" ht="12.75" hidden="1">
      <c r="A77" s="37" t="s">
        <v>31</v>
      </c>
      <c r="B77" s="19">
        <v>11431084</v>
      </c>
      <c r="C77" s="19"/>
      <c r="D77" s="20">
        <v>8309792</v>
      </c>
      <c r="E77" s="21">
        <v>8309792</v>
      </c>
      <c r="F77" s="21">
        <v>853389</v>
      </c>
      <c r="G77" s="21">
        <v>534109</v>
      </c>
      <c r="H77" s="21">
        <v>1346703</v>
      </c>
      <c r="I77" s="21">
        <v>2734201</v>
      </c>
      <c r="J77" s="21">
        <v>711510</v>
      </c>
      <c r="K77" s="21">
        <v>1867316</v>
      </c>
      <c r="L77" s="21">
        <v>403400</v>
      </c>
      <c r="M77" s="21">
        <v>2982226</v>
      </c>
      <c r="N77" s="21"/>
      <c r="O77" s="21"/>
      <c r="P77" s="21"/>
      <c r="Q77" s="21"/>
      <c r="R77" s="21"/>
      <c r="S77" s="21"/>
      <c r="T77" s="21"/>
      <c r="U77" s="21"/>
      <c r="V77" s="21">
        <v>5716427</v>
      </c>
      <c r="W77" s="21">
        <v>2713877</v>
      </c>
      <c r="X77" s="21"/>
      <c r="Y77" s="20"/>
      <c r="Z77" s="23">
        <v>8309792</v>
      </c>
    </row>
    <row r="78" spans="1:26" ht="12.75" hidden="1">
      <c r="A78" s="38" t="s">
        <v>32</v>
      </c>
      <c r="B78" s="19">
        <v>21396049</v>
      </c>
      <c r="C78" s="19"/>
      <c r="D78" s="20">
        <v>23487391</v>
      </c>
      <c r="E78" s="21">
        <v>23487391</v>
      </c>
      <c r="F78" s="21">
        <v>1581654</v>
      </c>
      <c r="G78" s="21">
        <v>1962249</v>
      </c>
      <c r="H78" s="21">
        <v>1881573</v>
      </c>
      <c r="I78" s="21">
        <v>5425476</v>
      </c>
      <c r="J78" s="21">
        <v>1670025</v>
      </c>
      <c r="K78" s="21">
        <v>1708123</v>
      </c>
      <c r="L78" s="21">
        <v>1174706</v>
      </c>
      <c r="M78" s="21">
        <v>4552854</v>
      </c>
      <c r="N78" s="21"/>
      <c r="O78" s="21"/>
      <c r="P78" s="21"/>
      <c r="Q78" s="21"/>
      <c r="R78" s="21"/>
      <c r="S78" s="21"/>
      <c r="T78" s="21"/>
      <c r="U78" s="21"/>
      <c r="V78" s="21">
        <v>9978330</v>
      </c>
      <c r="W78" s="21">
        <v>8801480</v>
      </c>
      <c r="X78" s="21"/>
      <c r="Y78" s="20"/>
      <c r="Z78" s="23">
        <v>23487391</v>
      </c>
    </row>
    <row r="79" spans="1:26" ht="12.75" hidden="1">
      <c r="A79" s="39" t="s">
        <v>103</v>
      </c>
      <c r="B79" s="19">
        <v>19900496</v>
      </c>
      <c r="C79" s="19"/>
      <c r="D79" s="20">
        <v>21684848</v>
      </c>
      <c r="E79" s="21">
        <v>21684848</v>
      </c>
      <c r="F79" s="21">
        <v>1458862</v>
      </c>
      <c r="G79" s="21">
        <v>1750542</v>
      </c>
      <c r="H79" s="21">
        <v>1773345</v>
      </c>
      <c r="I79" s="21">
        <v>4982749</v>
      </c>
      <c r="J79" s="21">
        <v>1570826</v>
      </c>
      <c r="K79" s="21">
        <v>1611911</v>
      </c>
      <c r="L79" s="21">
        <v>1080420</v>
      </c>
      <c r="M79" s="21">
        <v>4263157</v>
      </c>
      <c r="N79" s="21"/>
      <c r="O79" s="21"/>
      <c r="P79" s="21"/>
      <c r="Q79" s="21"/>
      <c r="R79" s="21"/>
      <c r="S79" s="21"/>
      <c r="T79" s="21"/>
      <c r="U79" s="21"/>
      <c r="V79" s="21">
        <v>9245906</v>
      </c>
      <c r="W79" s="21">
        <v>8169292</v>
      </c>
      <c r="X79" s="21"/>
      <c r="Y79" s="20"/>
      <c r="Z79" s="23">
        <v>21684848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1495553</v>
      </c>
      <c r="C82" s="19"/>
      <c r="D82" s="20">
        <v>1802543</v>
      </c>
      <c r="E82" s="21">
        <v>1802543</v>
      </c>
      <c r="F82" s="21">
        <v>122792</v>
      </c>
      <c r="G82" s="21">
        <v>211707</v>
      </c>
      <c r="H82" s="21">
        <v>108228</v>
      </c>
      <c r="I82" s="21">
        <v>442727</v>
      </c>
      <c r="J82" s="21">
        <v>99199</v>
      </c>
      <c r="K82" s="21">
        <v>96212</v>
      </c>
      <c r="L82" s="21">
        <v>94286</v>
      </c>
      <c r="M82" s="21">
        <v>289697</v>
      </c>
      <c r="N82" s="21"/>
      <c r="O82" s="21"/>
      <c r="P82" s="21"/>
      <c r="Q82" s="21"/>
      <c r="R82" s="21"/>
      <c r="S82" s="21"/>
      <c r="T82" s="21"/>
      <c r="U82" s="21"/>
      <c r="V82" s="21">
        <v>732424</v>
      </c>
      <c r="W82" s="21">
        <v>632188</v>
      </c>
      <c r="X82" s="21"/>
      <c r="Y82" s="20"/>
      <c r="Z82" s="23">
        <v>1802543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>
        <v>64902</v>
      </c>
      <c r="H84" s="30">
        <v>46619</v>
      </c>
      <c r="I84" s="30">
        <v>111521</v>
      </c>
      <c r="J84" s="30">
        <v>75660</v>
      </c>
      <c r="K84" s="30">
        <v>74177</v>
      </c>
      <c r="L84" s="30">
        <v>44890</v>
      </c>
      <c r="M84" s="30">
        <v>194727</v>
      </c>
      <c r="N84" s="30"/>
      <c r="O84" s="30"/>
      <c r="P84" s="30"/>
      <c r="Q84" s="30"/>
      <c r="R84" s="30"/>
      <c r="S84" s="30"/>
      <c r="T84" s="30"/>
      <c r="U84" s="30"/>
      <c r="V84" s="30">
        <v>306248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800000</v>
      </c>
      <c r="F5" s="358">
        <f t="shared" si="0"/>
        <v>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400000</v>
      </c>
      <c r="Y5" s="358">
        <f t="shared" si="0"/>
        <v>-400000</v>
      </c>
      <c r="Z5" s="359">
        <f>+IF(X5&lt;&gt;0,+(Y5/X5)*100,0)</f>
        <v>-100</v>
      </c>
      <c r="AA5" s="360">
        <f>+AA6+AA8+AA11+AA13+AA15</f>
        <v>800000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</v>
      </c>
      <c r="Y6" s="59">
        <f t="shared" si="1"/>
        <v>-400000</v>
      </c>
      <c r="Z6" s="61">
        <f>+IF(X6&lt;&gt;0,+(Y6/X6)*100,0)</f>
        <v>-100</v>
      </c>
      <c r="AA6" s="62">
        <f t="shared" si="1"/>
        <v>800000</v>
      </c>
    </row>
    <row r="7" spans="1:27" ht="12.75">
      <c r="A7" s="291" t="s">
        <v>230</v>
      </c>
      <c r="B7" s="142"/>
      <c r="C7" s="60"/>
      <c r="D7" s="340"/>
      <c r="E7" s="60">
        <v>800000</v>
      </c>
      <c r="F7" s="59">
        <v>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</v>
      </c>
      <c r="Y7" s="59">
        <v>-400000</v>
      </c>
      <c r="Z7" s="61">
        <v>-100</v>
      </c>
      <c r="AA7" s="62">
        <v>800000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2443000</v>
      </c>
      <c r="F40" s="345">
        <f t="shared" si="9"/>
        <v>2443000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1221500</v>
      </c>
      <c r="Y40" s="345">
        <f t="shared" si="9"/>
        <v>-1221500</v>
      </c>
      <c r="Z40" s="336">
        <f>+IF(X40&lt;&gt;0,+(Y40/X40)*100,0)</f>
        <v>-100</v>
      </c>
      <c r="AA40" s="350">
        <f>SUM(AA41:AA49)</f>
        <v>2443000</v>
      </c>
    </row>
    <row r="41" spans="1:27" ht="12.75">
      <c r="A41" s="361" t="s">
        <v>249</v>
      </c>
      <c r="B41" s="142"/>
      <c r="C41" s="362"/>
      <c r="D41" s="363"/>
      <c r="E41" s="362">
        <v>875000</v>
      </c>
      <c r="F41" s="364">
        <v>875000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437500</v>
      </c>
      <c r="Y41" s="364">
        <v>-437500</v>
      </c>
      <c r="Z41" s="365">
        <v>-100</v>
      </c>
      <c r="AA41" s="366">
        <v>875000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210000</v>
      </c>
      <c r="F43" s="370">
        <v>210000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105000</v>
      </c>
      <c r="Y43" s="370">
        <v>-105000</v>
      </c>
      <c r="Z43" s="371">
        <v>-100</v>
      </c>
      <c r="AA43" s="303">
        <v>210000</v>
      </c>
    </row>
    <row r="44" spans="1:27" ht="12.75">
      <c r="A44" s="361" t="s">
        <v>252</v>
      </c>
      <c r="B44" s="136"/>
      <c r="C44" s="60"/>
      <c r="D44" s="368"/>
      <c r="E44" s="54">
        <v>193000</v>
      </c>
      <c r="F44" s="53">
        <v>193000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96500</v>
      </c>
      <c r="Y44" s="53">
        <v>-96500</v>
      </c>
      <c r="Z44" s="94">
        <v>-100</v>
      </c>
      <c r="AA44" s="95">
        <v>193000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1165000</v>
      </c>
      <c r="F47" s="53">
        <v>1165000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582500</v>
      </c>
      <c r="Y47" s="53">
        <v>-582500</v>
      </c>
      <c r="Z47" s="94">
        <v>-100</v>
      </c>
      <c r="AA47" s="95">
        <v>1165000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3243000</v>
      </c>
      <c r="F60" s="264">
        <f t="shared" si="14"/>
        <v>3243000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1621500</v>
      </c>
      <c r="Y60" s="264">
        <f t="shared" si="14"/>
        <v>-1621500</v>
      </c>
      <c r="Z60" s="337">
        <f>+IF(X60&lt;&gt;0,+(Y60/X60)*100,0)</f>
        <v>-100</v>
      </c>
      <c r="AA60" s="232">
        <f>+AA57+AA54+AA51+AA40+AA37+AA34+AA22+AA5</f>
        <v>3243000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91250594</v>
      </c>
      <c r="D5" s="153">
        <f>SUM(D6:D8)</f>
        <v>0</v>
      </c>
      <c r="E5" s="154">
        <f t="shared" si="0"/>
        <v>89435465</v>
      </c>
      <c r="F5" s="100">
        <f t="shared" si="0"/>
        <v>89435465</v>
      </c>
      <c r="G5" s="100">
        <f t="shared" si="0"/>
        <v>34454303</v>
      </c>
      <c r="H5" s="100">
        <f t="shared" si="0"/>
        <v>918073</v>
      </c>
      <c r="I5" s="100">
        <f t="shared" si="0"/>
        <v>1188185</v>
      </c>
      <c r="J5" s="100">
        <f t="shared" si="0"/>
        <v>36560561</v>
      </c>
      <c r="K5" s="100">
        <f t="shared" si="0"/>
        <v>3036461</v>
      </c>
      <c r="L5" s="100">
        <f t="shared" si="0"/>
        <v>831636</v>
      </c>
      <c r="M5" s="100">
        <f t="shared" si="0"/>
        <v>26049996</v>
      </c>
      <c r="N5" s="100">
        <f t="shared" si="0"/>
        <v>29918093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66478654</v>
      </c>
      <c r="X5" s="100">
        <f t="shared" si="0"/>
        <v>90706080</v>
      </c>
      <c r="Y5" s="100">
        <f t="shared" si="0"/>
        <v>-24227426</v>
      </c>
      <c r="Z5" s="137">
        <f>+IF(X5&lt;&gt;0,+(Y5/X5)*100,0)</f>
        <v>-26.709814821674577</v>
      </c>
      <c r="AA5" s="153">
        <f>SUM(AA6:AA8)</f>
        <v>89435465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45353040</v>
      </c>
      <c r="Y6" s="60">
        <v>-45353040</v>
      </c>
      <c r="Z6" s="140">
        <v>-100</v>
      </c>
      <c r="AA6" s="155"/>
    </row>
    <row r="7" spans="1:27" ht="12.75">
      <c r="A7" s="138" t="s">
        <v>76</v>
      </c>
      <c r="B7" s="136"/>
      <c r="C7" s="157">
        <v>91250594</v>
      </c>
      <c r="D7" s="157"/>
      <c r="E7" s="158">
        <v>89435465</v>
      </c>
      <c r="F7" s="159">
        <v>89435465</v>
      </c>
      <c r="G7" s="159">
        <v>34454303</v>
      </c>
      <c r="H7" s="159">
        <v>918073</v>
      </c>
      <c r="I7" s="159">
        <v>1188185</v>
      </c>
      <c r="J7" s="159">
        <v>36560561</v>
      </c>
      <c r="K7" s="159">
        <v>3036461</v>
      </c>
      <c r="L7" s="159">
        <v>831636</v>
      </c>
      <c r="M7" s="159">
        <v>26049996</v>
      </c>
      <c r="N7" s="159">
        <v>29918093</v>
      </c>
      <c r="O7" s="159"/>
      <c r="P7" s="159"/>
      <c r="Q7" s="159"/>
      <c r="R7" s="159"/>
      <c r="S7" s="159"/>
      <c r="T7" s="159"/>
      <c r="U7" s="159"/>
      <c r="V7" s="159"/>
      <c r="W7" s="159">
        <v>66478654</v>
      </c>
      <c r="X7" s="159">
        <v>45353040</v>
      </c>
      <c r="Y7" s="159">
        <v>21125614</v>
      </c>
      <c r="Z7" s="141">
        <v>46.58</v>
      </c>
      <c r="AA7" s="157">
        <v>89435465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791698</v>
      </c>
      <c r="D9" s="153">
        <f>SUM(D10:D14)</f>
        <v>0</v>
      </c>
      <c r="E9" s="154">
        <f t="shared" si="1"/>
        <v>8950180</v>
      </c>
      <c r="F9" s="100">
        <f t="shared" si="1"/>
        <v>8950180</v>
      </c>
      <c r="G9" s="100">
        <f t="shared" si="1"/>
        <v>1227</v>
      </c>
      <c r="H9" s="100">
        <f t="shared" si="1"/>
        <v>3200</v>
      </c>
      <c r="I9" s="100">
        <f t="shared" si="1"/>
        <v>3091</v>
      </c>
      <c r="J9" s="100">
        <f t="shared" si="1"/>
        <v>7518</v>
      </c>
      <c r="K9" s="100">
        <f t="shared" si="1"/>
        <v>857</v>
      </c>
      <c r="L9" s="100">
        <f t="shared" si="1"/>
        <v>1234</v>
      </c>
      <c r="M9" s="100">
        <f t="shared" si="1"/>
        <v>370</v>
      </c>
      <c r="N9" s="100">
        <f t="shared" si="1"/>
        <v>2461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9979</v>
      </c>
      <c r="X9" s="100">
        <f t="shared" si="1"/>
        <v>269903</v>
      </c>
      <c r="Y9" s="100">
        <f t="shared" si="1"/>
        <v>-259924</v>
      </c>
      <c r="Z9" s="137">
        <f>+IF(X9&lt;&gt;0,+(Y9/X9)*100,0)</f>
        <v>-96.30274580126934</v>
      </c>
      <c r="AA9" s="153">
        <f>SUM(AA10:AA14)</f>
        <v>8950180</v>
      </c>
    </row>
    <row r="10" spans="1:27" ht="12.75">
      <c r="A10" s="138" t="s">
        <v>79</v>
      </c>
      <c r="B10" s="136"/>
      <c r="C10" s="155">
        <v>791698</v>
      </c>
      <c r="D10" s="155"/>
      <c r="E10" s="156">
        <v>1069111</v>
      </c>
      <c r="F10" s="60">
        <v>1069111</v>
      </c>
      <c r="G10" s="60">
        <v>1227</v>
      </c>
      <c r="H10" s="60">
        <v>3200</v>
      </c>
      <c r="I10" s="60">
        <v>3091</v>
      </c>
      <c r="J10" s="60">
        <v>7518</v>
      </c>
      <c r="K10" s="60">
        <v>857</v>
      </c>
      <c r="L10" s="60">
        <v>1234</v>
      </c>
      <c r="M10" s="60">
        <v>370</v>
      </c>
      <c r="N10" s="60">
        <v>2461</v>
      </c>
      <c r="O10" s="60"/>
      <c r="P10" s="60"/>
      <c r="Q10" s="60"/>
      <c r="R10" s="60"/>
      <c r="S10" s="60"/>
      <c r="T10" s="60"/>
      <c r="U10" s="60"/>
      <c r="V10" s="60"/>
      <c r="W10" s="60">
        <v>9979</v>
      </c>
      <c r="X10" s="60"/>
      <c r="Y10" s="60">
        <v>9979</v>
      </c>
      <c r="Z10" s="140">
        <v>0</v>
      </c>
      <c r="AA10" s="155">
        <v>1069111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269903</v>
      </c>
      <c r="Y11" s="60">
        <v>-269903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>
        <v>7881069</v>
      </c>
      <c r="F12" s="60">
        <v>7881069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7881069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37453383</v>
      </c>
      <c r="D15" s="153">
        <f>SUM(D16:D18)</f>
        <v>0</v>
      </c>
      <c r="E15" s="154">
        <f t="shared" si="2"/>
        <v>20268473</v>
      </c>
      <c r="F15" s="100">
        <f t="shared" si="2"/>
        <v>20268473</v>
      </c>
      <c r="G15" s="100">
        <f t="shared" si="2"/>
        <v>261360</v>
      </c>
      <c r="H15" s="100">
        <f t="shared" si="2"/>
        <v>283016</v>
      </c>
      <c r="I15" s="100">
        <f t="shared" si="2"/>
        <v>224354</v>
      </c>
      <c r="J15" s="100">
        <f t="shared" si="2"/>
        <v>768730</v>
      </c>
      <c r="K15" s="100">
        <f t="shared" si="2"/>
        <v>7258285</v>
      </c>
      <c r="L15" s="100">
        <f t="shared" si="2"/>
        <v>138045</v>
      </c>
      <c r="M15" s="100">
        <f t="shared" si="2"/>
        <v>7344639</v>
      </c>
      <c r="N15" s="100">
        <f t="shared" si="2"/>
        <v>14740969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15509699</v>
      </c>
      <c r="X15" s="100">
        <f t="shared" si="2"/>
        <v>23629860</v>
      </c>
      <c r="Y15" s="100">
        <f t="shared" si="2"/>
        <v>-8120161</v>
      </c>
      <c r="Z15" s="137">
        <f>+IF(X15&lt;&gt;0,+(Y15/X15)*100,0)</f>
        <v>-34.36398268969854</v>
      </c>
      <c r="AA15" s="153">
        <f>SUM(AA16:AA18)</f>
        <v>20268473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37453383</v>
      </c>
      <c r="D17" s="155"/>
      <c r="E17" s="156">
        <v>20268473</v>
      </c>
      <c r="F17" s="60">
        <v>20268473</v>
      </c>
      <c r="G17" s="60">
        <v>261360</v>
      </c>
      <c r="H17" s="60">
        <v>283016</v>
      </c>
      <c r="I17" s="60">
        <v>224354</v>
      </c>
      <c r="J17" s="60">
        <v>768730</v>
      </c>
      <c r="K17" s="60">
        <v>7258285</v>
      </c>
      <c r="L17" s="60">
        <v>138045</v>
      </c>
      <c r="M17" s="60">
        <v>7344639</v>
      </c>
      <c r="N17" s="60">
        <v>14740969</v>
      </c>
      <c r="O17" s="60"/>
      <c r="P17" s="60"/>
      <c r="Q17" s="60"/>
      <c r="R17" s="60"/>
      <c r="S17" s="60"/>
      <c r="T17" s="60"/>
      <c r="U17" s="60"/>
      <c r="V17" s="60"/>
      <c r="W17" s="60">
        <v>15509699</v>
      </c>
      <c r="X17" s="60">
        <v>2444562</v>
      </c>
      <c r="Y17" s="60">
        <v>13065137</v>
      </c>
      <c r="Z17" s="140">
        <v>534.46</v>
      </c>
      <c r="AA17" s="155">
        <v>20268473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21185298</v>
      </c>
      <c r="Y18" s="60">
        <v>-21185298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30063898</v>
      </c>
      <c r="D19" s="153">
        <f>SUM(D20:D23)</f>
        <v>0</v>
      </c>
      <c r="E19" s="154">
        <f t="shared" si="3"/>
        <v>42315518</v>
      </c>
      <c r="F19" s="100">
        <f t="shared" si="3"/>
        <v>42315518</v>
      </c>
      <c r="G19" s="100">
        <f t="shared" si="3"/>
        <v>1480126</v>
      </c>
      <c r="H19" s="100">
        <f t="shared" si="3"/>
        <v>2541689</v>
      </c>
      <c r="I19" s="100">
        <f t="shared" si="3"/>
        <v>1442045</v>
      </c>
      <c r="J19" s="100">
        <f t="shared" si="3"/>
        <v>5463860</v>
      </c>
      <c r="K19" s="100">
        <f t="shared" si="3"/>
        <v>8520555</v>
      </c>
      <c r="L19" s="100">
        <f t="shared" si="3"/>
        <v>8788234</v>
      </c>
      <c r="M19" s="100">
        <f t="shared" si="3"/>
        <v>5574813</v>
      </c>
      <c r="N19" s="100">
        <f t="shared" si="3"/>
        <v>22883602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28347462</v>
      </c>
      <c r="X19" s="100">
        <f t="shared" si="3"/>
        <v>16007562</v>
      </c>
      <c r="Y19" s="100">
        <f t="shared" si="3"/>
        <v>12339900</v>
      </c>
      <c r="Z19" s="137">
        <f>+IF(X19&lt;&gt;0,+(Y19/X19)*100,0)</f>
        <v>77.08794131173754</v>
      </c>
      <c r="AA19" s="153">
        <f>SUM(AA20:AA23)</f>
        <v>42315518</v>
      </c>
    </row>
    <row r="20" spans="1:27" ht="12.75">
      <c r="A20" s="138" t="s">
        <v>89</v>
      </c>
      <c r="B20" s="136"/>
      <c r="C20" s="155">
        <v>28568345</v>
      </c>
      <c r="D20" s="155"/>
      <c r="E20" s="156">
        <v>40511586</v>
      </c>
      <c r="F20" s="60">
        <v>40511586</v>
      </c>
      <c r="G20" s="60">
        <v>1350492</v>
      </c>
      <c r="H20" s="60">
        <v>2410515</v>
      </c>
      <c r="I20" s="60">
        <v>1310871</v>
      </c>
      <c r="J20" s="60">
        <v>5071878</v>
      </c>
      <c r="K20" s="60">
        <v>8389203</v>
      </c>
      <c r="L20" s="60">
        <v>8653937</v>
      </c>
      <c r="M20" s="60">
        <v>5442721</v>
      </c>
      <c r="N20" s="60">
        <v>22485861</v>
      </c>
      <c r="O20" s="60"/>
      <c r="P20" s="60"/>
      <c r="Q20" s="60"/>
      <c r="R20" s="60"/>
      <c r="S20" s="60"/>
      <c r="T20" s="60"/>
      <c r="U20" s="60"/>
      <c r="V20" s="60"/>
      <c r="W20" s="60">
        <v>27557739</v>
      </c>
      <c r="X20" s="60"/>
      <c r="Y20" s="60">
        <v>27557739</v>
      </c>
      <c r="Z20" s="140">
        <v>0</v>
      </c>
      <c r="AA20" s="155">
        <v>40511586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15425604</v>
      </c>
      <c r="Y21" s="60">
        <v>-15425604</v>
      </c>
      <c r="Z21" s="140">
        <v>-100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1495553</v>
      </c>
      <c r="D23" s="155"/>
      <c r="E23" s="156">
        <v>1803932</v>
      </c>
      <c r="F23" s="60">
        <v>1803932</v>
      </c>
      <c r="G23" s="60">
        <v>129634</v>
      </c>
      <c r="H23" s="60">
        <v>131174</v>
      </c>
      <c r="I23" s="60">
        <v>131174</v>
      </c>
      <c r="J23" s="60">
        <v>391982</v>
      </c>
      <c r="K23" s="60">
        <v>131352</v>
      </c>
      <c r="L23" s="60">
        <v>134297</v>
      </c>
      <c r="M23" s="60">
        <v>132092</v>
      </c>
      <c r="N23" s="60">
        <v>397741</v>
      </c>
      <c r="O23" s="60"/>
      <c r="P23" s="60"/>
      <c r="Q23" s="60"/>
      <c r="R23" s="60"/>
      <c r="S23" s="60"/>
      <c r="T23" s="60"/>
      <c r="U23" s="60"/>
      <c r="V23" s="60"/>
      <c r="W23" s="60">
        <v>789723</v>
      </c>
      <c r="X23" s="60">
        <v>581958</v>
      </c>
      <c r="Y23" s="60">
        <v>207765</v>
      </c>
      <c r="Z23" s="140">
        <v>35.7</v>
      </c>
      <c r="AA23" s="155">
        <v>1803932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159559573</v>
      </c>
      <c r="D25" s="168">
        <f>+D5+D9+D15+D19+D24</f>
        <v>0</v>
      </c>
      <c r="E25" s="169">
        <f t="shared" si="4"/>
        <v>160969636</v>
      </c>
      <c r="F25" s="73">
        <f t="shared" si="4"/>
        <v>160969636</v>
      </c>
      <c r="G25" s="73">
        <f t="shared" si="4"/>
        <v>36197016</v>
      </c>
      <c r="H25" s="73">
        <f t="shared" si="4"/>
        <v>3745978</v>
      </c>
      <c r="I25" s="73">
        <f t="shared" si="4"/>
        <v>2857675</v>
      </c>
      <c r="J25" s="73">
        <f t="shared" si="4"/>
        <v>42800669</v>
      </c>
      <c r="K25" s="73">
        <f t="shared" si="4"/>
        <v>18816158</v>
      </c>
      <c r="L25" s="73">
        <f t="shared" si="4"/>
        <v>9759149</v>
      </c>
      <c r="M25" s="73">
        <f t="shared" si="4"/>
        <v>38969818</v>
      </c>
      <c r="N25" s="73">
        <f t="shared" si="4"/>
        <v>67545125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110345794</v>
      </c>
      <c r="X25" s="73">
        <f t="shared" si="4"/>
        <v>130613405</v>
      </c>
      <c r="Y25" s="73">
        <f t="shared" si="4"/>
        <v>-20267611</v>
      </c>
      <c r="Z25" s="170">
        <f>+IF(X25&lt;&gt;0,+(Y25/X25)*100,0)</f>
        <v>-15.51725184715918</v>
      </c>
      <c r="AA25" s="168">
        <f>+AA5+AA9+AA15+AA19+AA24</f>
        <v>160969636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68600605</v>
      </c>
      <c r="D28" s="153">
        <f>SUM(D29:D31)</f>
        <v>0</v>
      </c>
      <c r="E28" s="154">
        <f t="shared" si="5"/>
        <v>53670782</v>
      </c>
      <c r="F28" s="100">
        <f t="shared" si="5"/>
        <v>53670782</v>
      </c>
      <c r="G28" s="100">
        <f t="shared" si="5"/>
        <v>4677987</v>
      </c>
      <c r="H28" s="100">
        <f t="shared" si="5"/>
        <v>5354208</v>
      </c>
      <c r="I28" s="100">
        <f t="shared" si="5"/>
        <v>4451376</v>
      </c>
      <c r="J28" s="100">
        <f t="shared" si="5"/>
        <v>14483571</v>
      </c>
      <c r="K28" s="100">
        <f t="shared" si="5"/>
        <v>4834719</v>
      </c>
      <c r="L28" s="100">
        <f t="shared" si="5"/>
        <v>3426673</v>
      </c>
      <c r="M28" s="100">
        <f t="shared" si="5"/>
        <v>6563083</v>
      </c>
      <c r="N28" s="100">
        <f t="shared" si="5"/>
        <v>14824475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29308046</v>
      </c>
      <c r="X28" s="100">
        <f t="shared" si="5"/>
        <v>25688376</v>
      </c>
      <c r="Y28" s="100">
        <f t="shared" si="5"/>
        <v>3619670</v>
      </c>
      <c r="Z28" s="137">
        <f>+IF(X28&lt;&gt;0,+(Y28/X28)*100,0)</f>
        <v>14.090692225931292</v>
      </c>
      <c r="AA28" s="153">
        <f>SUM(AA29:AA31)</f>
        <v>53670782</v>
      </c>
    </row>
    <row r="29" spans="1:27" ht="12.75">
      <c r="A29" s="138" t="s">
        <v>75</v>
      </c>
      <c r="B29" s="136"/>
      <c r="C29" s="155">
        <v>21334005</v>
      </c>
      <c r="D29" s="155"/>
      <c r="E29" s="156">
        <v>17872782</v>
      </c>
      <c r="F29" s="60">
        <v>17872782</v>
      </c>
      <c r="G29" s="60">
        <v>1232138</v>
      </c>
      <c r="H29" s="60">
        <v>1741633</v>
      </c>
      <c r="I29" s="60">
        <v>1880884</v>
      </c>
      <c r="J29" s="60">
        <v>4854655</v>
      </c>
      <c r="K29" s="60">
        <v>1322525</v>
      </c>
      <c r="L29" s="60">
        <v>1803070</v>
      </c>
      <c r="M29" s="60">
        <v>3187162</v>
      </c>
      <c r="N29" s="60">
        <v>6312757</v>
      </c>
      <c r="O29" s="60"/>
      <c r="P29" s="60"/>
      <c r="Q29" s="60"/>
      <c r="R29" s="60"/>
      <c r="S29" s="60"/>
      <c r="T29" s="60"/>
      <c r="U29" s="60"/>
      <c r="V29" s="60"/>
      <c r="W29" s="60">
        <v>11167412</v>
      </c>
      <c r="X29" s="60">
        <v>8356470</v>
      </c>
      <c r="Y29" s="60">
        <v>2810942</v>
      </c>
      <c r="Z29" s="140">
        <v>33.64</v>
      </c>
      <c r="AA29" s="155">
        <v>17872782</v>
      </c>
    </row>
    <row r="30" spans="1:27" ht="12.75">
      <c r="A30" s="138" t="s">
        <v>76</v>
      </c>
      <c r="B30" s="136"/>
      <c r="C30" s="157">
        <v>35162166</v>
      </c>
      <c r="D30" s="157"/>
      <c r="E30" s="158">
        <v>34208000</v>
      </c>
      <c r="F30" s="159">
        <v>34208000</v>
      </c>
      <c r="G30" s="159">
        <v>1403732</v>
      </c>
      <c r="H30" s="159">
        <v>1984632</v>
      </c>
      <c r="I30" s="159">
        <v>1336792</v>
      </c>
      <c r="J30" s="159">
        <v>4725156</v>
      </c>
      <c r="K30" s="159">
        <v>2269032</v>
      </c>
      <c r="L30" s="159">
        <v>742309</v>
      </c>
      <c r="M30" s="159">
        <v>2099643</v>
      </c>
      <c r="N30" s="159">
        <v>5110984</v>
      </c>
      <c r="O30" s="159"/>
      <c r="P30" s="159"/>
      <c r="Q30" s="159"/>
      <c r="R30" s="159"/>
      <c r="S30" s="159"/>
      <c r="T30" s="159"/>
      <c r="U30" s="159"/>
      <c r="V30" s="159"/>
      <c r="W30" s="159">
        <v>9836140</v>
      </c>
      <c r="X30" s="159">
        <v>17331906</v>
      </c>
      <c r="Y30" s="159">
        <v>-7495766</v>
      </c>
      <c r="Z30" s="141">
        <v>-43.25</v>
      </c>
      <c r="AA30" s="157">
        <v>34208000</v>
      </c>
    </row>
    <row r="31" spans="1:27" ht="12.75">
      <c r="A31" s="138" t="s">
        <v>77</v>
      </c>
      <c r="B31" s="136"/>
      <c r="C31" s="155">
        <v>12104434</v>
      </c>
      <c r="D31" s="155"/>
      <c r="E31" s="156">
        <v>1590000</v>
      </c>
      <c r="F31" s="60">
        <v>1590000</v>
      </c>
      <c r="G31" s="60">
        <v>2042117</v>
      </c>
      <c r="H31" s="60">
        <v>1627943</v>
      </c>
      <c r="I31" s="60">
        <v>1233700</v>
      </c>
      <c r="J31" s="60">
        <v>4903760</v>
      </c>
      <c r="K31" s="60">
        <v>1243162</v>
      </c>
      <c r="L31" s="60">
        <v>881294</v>
      </c>
      <c r="M31" s="60">
        <v>1276278</v>
      </c>
      <c r="N31" s="60">
        <v>3400734</v>
      </c>
      <c r="O31" s="60"/>
      <c r="P31" s="60"/>
      <c r="Q31" s="60"/>
      <c r="R31" s="60"/>
      <c r="S31" s="60"/>
      <c r="T31" s="60"/>
      <c r="U31" s="60"/>
      <c r="V31" s="60"/>
      <c r="W31" s="60">
        <v>8304494</v>
      </c>
      <c r="X31" s="60"/>
      <c r="Y31" s="60">
        <v>8304494</v>
      </c>
      <c r="Z31" s="140">
        <v>0</v>
      </c>
      <c r="AA31" s="155">
        <v>1590000</v>
      </c>
    </row>
    <row r="32" spans="1:27" ht="12.75">
      <c r="A32" s="135" t="s">
        <v>78</v>
      </c>
      <c r="B32" s="136"/>
      <c r="C32" s="153">
        <f aca="true" t="shared" si="6" ref="C32:Y32">SUM(C33:C37)</f>
        <v>18556709</v>
      </c>
      <c r="D32" s="153">
        <f>SUM(D33:D37)</f>
        <v>0</v>
      </c>
      <c r="E32" s="154">
        <f t="shared" si="6"/>
        <v>21246592</v>
      </c>
      <c r="F32" s="100">
        <f t="shared" si="6"/>
        <v>21246592</v>
      </c>
      <c r="G32" s="100">
        <f t="shared" si="6"/>
        <v>478782</v>
      </c>
      <c r="H32" s="100">
        <f t="shared" si="6"/>
        <v>957259</v>
      </c>
      <c r="I32" s="100">
        <f t="shared" si="6"/>
        <v>1378630</v>
      </c>
      <c r="J32" s="100">
        <f t="shared" si="6"/>
        <v>2814671</v>
      </c>
      <c r="K32" s="100">
        <f t="shared" si="6"/>
        <v>1064331</v>
      </c>
      <c r="L32" s="100">
        <f t="shared" si="6"/>
        <v>844841</v>
      </c>
      <c r="M32" s="100">
        <f t="shared" si="6"/>
        <v>4209995</v>
      </c>
      <c r="N32" s="100">
        <f t="shared" si="6"/>
        <v>6119167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8933838</v>
      </c>
      <c r="X32" s="100">
        <f t="shared" si="6"/>
        <v>7031814</v>
      </c>
      <c r="Y32" s="100">
        <f t="shared" si="6"/>
        <v>1902024</v>
      </c>
      <c r="Z32" s="137">
        <f>+IF(X32&lt;&gt;0,+(Y32/X32)*100,0)</f>
        <v>27.048838322515355</v>
      </c>
      <c r="AA32" s="153">
        <f>SUM(AA33:AA37)</f>
        <v>21246592</v>
      </c>
    </row>
    <row r="33" spans="1:27" ht="12.75">
      <c r="A33" s="138" t="s">
        <v>79</v>
      </c>
      <c r="B33" s="136"/>
      <c r="C33" s="155">
        <v>15301086</v>
      </c>
      <c r="D33" s="155"/>
      <c r="E33" s="156">
        <v>9431384</v>
      </c>
      <c r="F33" s="60">
        <v>9431384</v>
      </c>
      <c r="G33" s="60">
        <v>234875</v>
      </c>
      <c r="H33" s="60">
        <v>602559</v>
      </c>
      <c r="I33" s="60">
        <v>1073097</v>
      </c>
      <c r="J33" s="60">
        <v>1910531</v>
      </c>
      <c r="K33" s="60">
        <v>794130</v>
      </c>
      <c r="L33" s="60">
        <v>520252</v>
      </c>
      <c r="M33" s="60">
        <v>3635394</v>
      </c>
      <c r="N33" s="60">
        <v>4949776</v>
      </c>
      <c r="O33" s="60"/>
      <c r="P33" s="60"/>
      <c r="Q33" s="60"/>
      <c r="R33" s="60"/>
      <c r="S33" s="60"/>
      <c r="T33" s="60"/>
      <c r="U33" s="60"/>
      <c r="V33" s="60"/>
      <c r="W33" s="60">
        <v>6860307</v>
      </c>
      <c r="X33" s="60">
        <v>5325306</v>
      </c>
      <c r="Y33" s="60">
        <v>1535001</v>
      </c>
      <c r="Z33" s="140">
        <v>28.82</v>
      </c>
      <c r="AA33" s="155">
        <v>9431384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3255623</v>
      </c>
      <c r="D35" s="155"/>
      <c r="E35" s="156">
        <v>11815208</v>
      </c>
      <c r="F35" s="60">
        <v>11815208</v>
      </c>
      <c r="G35" s="60">
        <v>243907</v>
      </c>
      <c r="H35" s="60">
        <v>354700</v>
      </c>
      <c r="I35" s="60">
        <v>305533</v>
      </c>
      <c r="J35" s="60">
        <v>904140</v>
      </c>
      <c r="K35" s="60">
        <v>270201</v>
      </c>
      <c r="L35" s="60">
        <v>324589</v>
      </c>
      <c r="M35" s="60">
        <v>574601</v>
      </c>
      <c r="N35" s="60">
        <v>1169391</v>
      </c>
      <c r="O35" s="60"/>
      <c r="P35" s="60"/>
      <c r="Q35" s="60"/>
      <c r="R35" s="60"/>
      <c r="S35" s="60"/>
      <c r="T35" s="60"/>
      <c r="U35" s="60"/>
      <c r="V35" s="60"/>
      <c r="W35" s="60">
        <v>2073531</v>
      </c>
      <c r="X35" s="60">
        <v>1706508</v>
      </c>
      <c r="Y35" s="60">
        <v>367023</v>
      </c>
      <c r="Z35" s="140">
        <v>21.51</v>
      </c>
      <c r="AA35" s="155">
        <v>11815208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20874388</v>
      </c>
      <c r="D38" s="153">
        <f>SUM(D39:D41)</f>
        <v>0</v>
      </c>
      <c r="E38" s="154">
        <f t="shared" si="7"/>
        <v>20760489</v>
      </c>
      <c r="F38" s="100">
        <f t="shared" si="7"/>
        <v>20760489</v>
      </c>
      <c r="G38" s="100">
        <f t="shared" si="7"/>
        <v>3320645</v>
      </c>
      <c r="H38" s="100">
        <f t="shared" si="7"/>
        <v>1770530</v>
      </c>
      <c r="I38" s="100">
        <f t="shared" si="7"/>
        <v>1926529</v>
      </c>
      <c r="J38" s="100">
        <f t="shared" si="7"/>
        <v>7017704</v>
      </c>
      <c r="K38" s="100">
        <f t="shared" si="7"/>
        <v>2164350</v>
      </c>
      <c r="L38" s="100">
        <f t="shared" si="7"/>
        <v>1841898</v>
      </c>
      <c r="M38" s="100">
        <f t="shared" si="7"/>
        <v>4770723</v>
      </c>
      <c r="N38" s="100">
        <f t="shared" si="7"/>
        <v>8776971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15794675</v>
      </c>
      <c r="X38" s="100">
        <f t="shared" si="7"/>
        <v>14333430</v>
      </c>
      <c r="Y38" s="100">
        <f t="shared" si="7"/>
        <v>1461245</v>
      </c>
      <c r="Z38" s="137">
        <f>+IF(X38&lt;&gt;0,+(Y38/X38)*100,0)</f>
        <v>10.194663803430162</v>
      </c>
      <c r="AA38" s="153">
        <f>SUM(AA39:AA41)</f>
        <v>20760489</v>
      </c>
    </row>
    <row r="39" spans="1:27" ht="12.75">
      <c r="A39" s="138" t="s">
        <v>85</v>
      </c>
      <c r="B39" s="136"/>
      <c r="C39" s="155"/>
      <c r="D39" s="155"/>
      <c r="E39" s="156">
        <v>3811179</v>
      </c>
      <c r="F39" s="60">
        <v>3811179</v>
      </c>
      <c r="G39" s="60"/>
      <c r="H39" s="60"/>
      <c r="I39" s="60"/>
      <c r="J39" s="60"/>
      <c r="K39" s="60"/>
      <c r="L39" s="60"/>
      <c r="M39" s="60">
        <v>287853</v>
      </c>
      <c r="N39" s="60">
        <v>287853</v>
      </c>
      <c r="O39" s="60"/>
      <c r="P39" s="60"/>
      <c r="Q39" s="60"/>
      <c r="R39" s="60"/>
      <c r="S39" s="60"/>
      <c r="T39" s="60"/>
      <c r="U39" s="60"/>
      <c r="V39" s="60"/>
      <c r="W39" s="60">
        <v>287853</v>
      </c>
      <c r="X39" s="60">
        <v>8895648</v>
      </c>
      <c r="Y39" s="60">
        <v>-8607795</v>
      </c>
      <c r="Z39" s="140">
        <v>-96.76</v>
      </c>
      <c r="AA39" s="155">
        <v>3811179</v>
      </c>
    </row>
    <row r="40" spans="1:27" ht="12.75">
      <c r="A40" s="138" t="s">
        <v>86</v>
      </c>
      <c r="B40" s="136"/>
      <c r="C40" s="155">
        <v>20874388</v>
      </c>
      <c r="D40" s="155"/>
      <c r="E40" s="156">
        <v>16949310</v>
      </c>
      <c r="F40" s="60">
        <v>16949310</v>
      </c>
      <c r="G40" s="60">
        <v>3320645</v>
      </c>
      <c r="H40" s="60">
        <v>1770530</v>
      </c>
      <c r="I40" s="60">
        <v>1926529</v>
      </c>
      <c r="J40" s="60">
        <v>7017704</v>
      </c>
      <c r="K40" s="60">
        <v>2164350</v>
      </c>
      <c r="L40" s="60">
        <v>1841898</v>
      </c>
      <c r="M40" s="60">
        <v>4482870</v>
      </c>
      <c r="N40" s="60">
        <v>8489118</v>
      </c>
      <c r="O40" s="60"/>
      <c r="P40" s="60"/>
      <c r="Q40" s="60"/>
      <c r="R40" s="60"/>
      <c r="S40" s="60"/>
      <c r="T40" s="60"/>
      <c r="U40" s="60"/>
      <c r="V40" s="60"/>
      <c r="W40" s="60">
        <v>15506822</v>
      </c>
      <c r="X40" s="60">
        <v>5437782</v>
      </c>
      <c r="Y40" s="60">
        <v>10069040</v>
      </c>
      <c r="Z40" s="140">
        <v>185.17</v>
      </c>
      <c r="AA40" s="155">
        <v>16949310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34259601</v>
      </c>
      <c r="D42" s="153">
        <f>SUM(D43:D46)</f>
        <v>0</v>
      </c>
      <c r="E42" s="154">
        <f t="shared" si="8"/>
        <v>28922590</v>
      </c>
      <c r="F42" s="100">
        <f t="shared" si="8"/>
        <v>28922590</v>
      </c>
      <c r="G42" s="100">
        <f t="shared" si="8"/>
        <v>2604722</v>
      </c>
      <c r="H42" s="100">
        <f t="shared" si="8"/>
        <v>2702711</v>
      </c>
      <c r="I42" s="100">
        <f t="shared" si="8"/>
        <v>2659829</v>
      </c>
      <c r="J42" s="100">
        <f t="shared" si="8"/>
        <v>7967262</v>
      </c>
      <c r="K42" s="100">
        <f t="shared" si="8"/>
        <v>2398636</v>
      </c>
      <c r="L42" s="100">
        <f t="shared" si="8"/>
        <v>2153211</v>
      </c>
      <c r="M42" s="100">
        <f t="shared" si="8"/>
        <v>1502232</v>
      </c>
      <c r="N42" s="100">
        <f t="shared" si="8"/>
        <v>6054079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14021341</v>
      </c>
      <c r="X42" s="100">
        <f t="shared" si="8"/>
        <v>13913736</v>
      </c>
      <c r="Y42" s="100">
        <f t="shared" si="8"/>
        <v>107605</v>
      </c>
      <c r="Z42" s="137">
        <f>+IF(X42&lt;&gt;0,+(Y42/X42)*100,0)</f>
        <v>0.7733724428866553</v>
      </c>
      <c r="AA42" s="153">
        <f>SUM(AA43:AA46)</f>
        <v>28922590</v>
      </c>
    </row>
    <row r="43" spans="1:27" ht="12.75">
      <c r="A43" s="138" t="s">
        <v>89</v>
      </c>
      <c r="B43" s="136"/>
      <c r="C43" s="155">
        <v>30324125</v>
      </c>
      <c r="D43" s="155"/>
      <c r="E43" s="156">
        <v>26881043</v>
      </c>
      <c r="F43" s="60">
        <v>26881043</v>
      </c>
      <c r="G43" s="60">
        <v>2535475</v>
      </c>
      <c r="H43" s="60">
        <v>2608077</v>
      </c>
      <c r="I43" s="60">
        <v>2551053</v>
      </c>
      <c r="J43" s="60">
        <v>7694605</v>
      </c>
      <c r="K43" s="60">
        <v>2322943</v>
      </c>
      <c r="L43" s="60">
        <v>2047732</v>
      </c>
      <c r="M43" s="60">
        <v>1367948</v>
      </c>
      <c r="N43" s="60">
        <v>5738623</v>
      </c>
      <c r="O43" s="60"/>
      <c r="P43" s="60"/>
      <c r="Q43" s="60"/>
      <c r="R43" s="60"/>
      <c r="S43" s="60"/>
      <c r="T43" s="60"/>
      <c r="U43" s="60"/>
      <c r="V43" s="60"/>
      <c r="W43" s="60">
        <v>13433228</v>
      </c>
      <c r="X43" s="60">
        <v>12972888</v>
      </c>
      <c r="Y43" s="60">
        <v>460340</v>
      </c>
      <c r="Z43" s="140">
        <v>3.55</v>
      </c>
      <c r="AA43" s="155">
        <v>26881043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3935476</v>
      </c>
      <c r="D46" s="155"/>
      <c r="E46" s="156">
        <v>2041547</v>
      </c>
      <c r="F46" s="60">
        <v>2041547</v>
      </c>
      <c r="G46" s="60">
        <v>69247</v>
      </c>
      <c r="H46" s="60">
        <v>94634</v>
      </c>
      <c r="I46" s="60">
        <v>108776</v>
      </c>
      <c r="J46" s="60">
        <v>272657</v>
      </c>
      <c r="K46" s="60">
        <v>75693</v>
      </c>
      <c r="L46" s="60">
        <v>105479</v>
      </c>
      <c r="M46" s="60">
        <v>134284</v>
      </c>
      <c r="N46" s="60">
        <v>315456</v>
      </c>
      <c r="O46" s="60"/>
      <c r="P46" s="60"/>
      <c r="Q46" s="60"/>
      <c r="R46" s="60"/>
      <c r="S46" s="60"/>
      <c r="T46" s="60"/>
      <c r="U46" s="60"/>
      <c r="V46" s="60"/>
      <c r="W46" s="60">
        <v>588113</v>
      </c>
      <c r="X46" s="60">
        <v>940848</v>
      </c>
      <c r="Y46" s="60">
        <v>-352735</v>
      </c>
      <c r="Z46" s="140">
        <v>-37.49</v>
      </c>
      <c r="AA46" s="155">
        <v>2041547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142291303</v>
      </c>
      <c r="D48" s="168">
        <f>+D28+D32+D38+D42+D47</f>
        <v>0</v>
      </c>
      <c r="E48" s="169">
        <f t="shared" si="9"/>
        <v>124600453</v>
      </c>
      <c r="F48" s="73">
        <f t="shared" si="9"/>
        <v>124600453</v>
      </c>
      <c r="G48" s="73">
        <f t="shared" si="9"/>
        <v>11082136</v>
      </c>
      <c r="H48" s="73">
        <f t="shared" si="9"/>
        <v>10784708</v>
      </c>
      <c r="I48" s="73">
        <f t="shared" si="9"/>
        <v>10416364</v>
      </c>
      <c r="J48" s="73">
        <f t="shared" si="9"/>
        <v>32283208</v>
      </c>
      <c r="K48" s="73">
        <f t="shared" si="9"/>
        <v>10462036</v>
      </c>
      <c r="L48" s="73">
        <f t="shared" si="9"/>
        <v>8266623</v>
      </c>
      <c r="M48" s="73">
        <f t="shared" si="9"/>
        <v>17046033</v>
      </c>
      <c r="N48" s="73">
        <f t="shared" si="9"/>
        <v>35774692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68057900</v>
      </c>
      <c r="X48" s="73">
        <f t="shared" si="9"/>
        <v>60967356</v>
      </c>
      <c r="Y48" s="73">
        <f t="shared" si="9"/>
        <v>7090544</v>
      </c>
      <c r="Z48" s="170">
        <f>+IF(X48&lt;&gt;0,+(Y48/X48)*100,0)</f>
        <v>11.630066424399313</v>
      </c>
      <c r="AA48" s="168">
        <f>+AA28+AA32+AA38+AA42+AA47</f>
        <v>124600453</v>
      </c>
    </row>
    <row r="49" spans="1:27" ht="12.75">
      <c r="A49" s="148" t="s">
        <v>49</v>
      </c>
      <c r="B49" s="149"/>
      <c r="C49" s="171">
        <f aca="true" t="shared" si="10" ref="C49:Y49">+C25-C48</f>
        <v>17268270</v>
      </c>
      <c r="D49" s="171">
        <f>+D25-D48</f>
        <v>0</v>
      </c>
      <c r="E49" s="172">
        <f t="shared" si="10"/>
        <v>36369183</v>
      </c>
      <c r="F49" s="173">
        <f t="shared" si="10"/>
        <v>36369183</v>
      </c>
      <c r="G49" s="173">
        <f t="shared" si="10"/>
        <v>25114880</v>
      </c>
      <c r="H49" s="173">
        <f t="shared" si="10"/>
        <v>-7038730</v>
      </c>
      <c r="I49" s="173">
        <f t="shared" si="10"/>
        <v>-7558689</v>
      </c>
      <c r="J49" s="173">
        <f t="shared" si="10"/>
        <v>10517461</v>
      </c>
      <c r="K49" s="173">
        <f t="shared" si="10"/>
        <v>8354122</v>
      </c>
      <c r="L49" s="173">
        <f t="shared" si="10"/>
        <v>1492526</v>
      </c>
      <c r="M49" s="173">
        <f t="shared" si="10"/>
        <v>21923785</v>
      </c>
      <c r="N49" s="173">
        <f t="shared" si="10"/>
        <v>31770433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42287894</v>
      </c>
      <c r="X49" s="173">
        <f>IF(F25=F48,0,X25-X48)</f>
        <v>69646049</v>
      </c>
      <c r="Y49" s="173">
        <f t="shared" si="10"/>
        <v>-27358155</v>
      </c>
      <c r="Z49" s="174">
        <f>+IF(X49&lt;&gt;0,+(Y49/X49)*100,0)</f>
        <v>-39.28170426437256</v>
      </c>
      <c r="AA49" s="171">
        <f>+AA25-AA48</f>
        <v>36369183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11431084</v>
      </c>
      <c r="D5" s="155">
        <v>0</v>
      </c>
      <c r="E5" s="156">
        <v>13849654</v>
      </c>
      <c r="F5" s="60">
        <v>13849654</v>
      </c>
      <c r="G5" s="60">
        <v>4778077</v>
      </c>
      <c r="H5" s="60">
        <v>703781</v>
      </c>
      <c r="I5" s="60">
        <v>1123144</v>
      </c>
      <c r="J5" s="60">
        <v>6605002</v>
      </c>
      <c r="K5" s="60">
        <v>794811</v>
      </c>
      <c r="L5" s="60">
        <v>800826</v>
      </c>
      <c r="M5" s="60">
        <v>52374</v>
      </c>
      <c r="N5" s="60">
        <v>1648011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8253013</v>
      </c>
      <c r="X5" s="60"/>
      <c r="Y5" s="60">
        <v>8253013</v>
      </c>
      <c r="Z5" s="140">
        <v>0</v>
      </c>
      <c r="AA5" s="155">
        <v>13849654</v>
      </c>
    </row>
    <row r="6" spans="1:27" ht="12.75">
      <c r="A6" s="181" t="s">
        <v>102</v>
      </c>
      <c r="B6" s="182"/>
      <c r="C6" s="155">
        <v>1158439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20488989</v>
      </c>
      <c r="D7" s="155">
        <v>0</v>
      </c>
      <c r="E7" s="156">
        <v>25511586</v>
      </c>
      <c r="F7" s="60">
        <v>25511586</v>
      </c>
      <c r="G7" s="60">
        <v>1350492</v>
      </c>
      <c r="H7" s="60">
        <v>2410515</v>
      </c>
      <c r="I7" s="60">
        <v>1310871</v>
      </c>
      <c r="J7" s="60">
        <v>5071878</v>
      </c>
      <c r="K7" s="60">
        <v>1384359</v>
      </c>
      <c r="L7" s="60">
        <v>1649093</v>
      </c>
      <c r="M7" s="60">
        <v>1726145</v>
      </c>
      <c r="N7" s="60">
        <v>4759597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9831475</v>
      </c>
      <c r="X7" s="60"/>
      <c r="Y7" s="60">
        <v>9831475</v>
      </c>
      <c r="Z7" s="140">
        <v>0</v>
      </c>
      <c r="AA7" s="155">
        <v>25511586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1495553</v>
      </c>
      <c r="D10" s="155">
        <v>0</v>
      </c>
      <c r="E10" s="156">
        <v>1802543</v>
      </c>
      <c r="F10" s="54">
        <v>1802543</v>
      </c>
      <c r="G10" s="54">
        <v>129634</v>
      </c>
      <c r="H10" s="54">
        <v>131174</v>
      </c>
      <c r="I10" s="54">
        <v>131174</v>
      </c>
      <c r="J10" s="54">
        <v>391982</v>
      </c>
      <c r="K10" s="54">
        <v>131352</v>
      </c>
      <c r="L10" s="54">
        <v>134297</v>
      </c>
      <c r="M10" s="54">
        <v>132092</v>
      </c>
      <c r="N10" s="54">
        <v>397741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789723</v>
      </c>
      <c r="X10" s="54"/>
      <c r="Y10" s="54">
        <v>789723</v>
      </c>
      <c r="Z10" s="184">
        <v>0</v>
      </c>
      <c r="AA10" s="130">
        <v>1802543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537331</v>
      </c>
      <c r="L11" s="60">
        <v>0</v>
      </c>
      <c r="M11" s="60">
        <v>0</v>
      </c>
      <c r="N11" s="60">
        <v>537331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537331</v>
      </c>
      <c r="X11" s="60"/>
      <c r="Y11" s="60">
        <v>537331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226610</v>
      </c>
      <c r="D12" s="155">
        <v>0</v>
      </c>
      <c r="E12" s="156">
        <v>170836</v>
      </c>
      <c r="F12" s="60">
        <v>170836</v>
      </c>
      <c r="G12" s="60">
        <v>14395</v>
      </c>
      <c r="H12" s="60">
        <v>12969</v>
      </c>
      <c r="I12" s="60">
        <v>13388</v>
      </c>
      <c r="J12" s="60">
        <v>40752</v>
      </c>
      <c r="K12" s="60">
        <v>0</v>
      </c>
      <c r="L12" s="60">
        <v>11459</v>
      </c>
      <c r="M12" s="60">
        <v>17052</v>
      </c>
      <c r="N12" s="60">
        <v>28511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69263</v>
      </c>
      <c r="X12" s="60"/>
      <c r="Y12" s="60">
        <v>69263</v>
      </c>
      <c r="Z12" s="140">
        <v>0</v>
      </c>
      <c r="AA12" s="155">
        <v>170836</v>
      </c>
    </row>
    <row r="13" spans="1:27" ht="12.75">
      <c r="A13" s="181" t="s">
        <v>109</v>
      </c>
      <c r="B13" s="185"/>
      <c r="C13" s="155">
        <v>1367140</v>
      </c>
      <c r="D13" s="155">
        <v>0</v>
      </c>
      <c r="E13" s="156">
        <v>1200000</v>
      </c>
      <c r="F13" s="60">
        <v>1200000</v>
      </c>
      <c r="G13" s="60">
        <v>94811</v>
      </c>
      <c r="H13" s="60">
        <v>63704</v>
      </c>
      <c r="I13" s="60">
        <v>13157</v>
      </c>
      <c r="J13" s="60">
        <v>171672</v>
      </c>
      <c r="K13" s="60">
        <v>1641</v>
      </c>
      <c r="L13" s="60">
        <v>0</v>
      </c>
      <c r="M13" s="60">
        <v>803334</v>
      </c>
      <c r="N13" s="60">
        <v>804975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976647</v>
      </c>
      <c r="X13" s="60"/>
      <c r="Y13" s="60">
        <v>976647</v>
      </c>
      <c r="Z13" s="140">
        <v>0</v>
      </c>
      <c r="AA13" s="155">
        <v>1200000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64902</v>
      </c>
      <c r="I14" s="60">
        <v>0</v>
      </c>
      <c r="J14" s="60">
        <v>64902</v>
      </c>
      <c r="K14" s="60">
        <v>125655</v>
      </c>
      <c r="L14" s="60">
        <v>0</v>
      </c>
      <c r="M14" s="60">
        <v>132158</v>
      </c>
      <c r="N14" s="60">
        <v>257813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322715</v>
      </c>
      <c r="X14" s="60"/>
      <c r="Y14" s="60">
        <v>322715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9006350</v>
      </c>
      <c r="D16" s="155">
        <v>0</v>
      </c>
      <c r="E16" s="156">
        <v>5000000</v>
      </c>
      <c r="F16" s="60">
        <v>5000000</v>
      </c>
      <c r="G16" s="60">
        <v>50</v>
      </c>
      <c r="H16" s="60">
        <v>16</v>
      </c>
      <c r="I16" s="60">
        <v>88</v>
      </c>
      <c r="J16" s="60">
        <v>154</v>
      </c>
      <c r="K16" s="60">
        <v>13</v>
      </c>
      <c r="L16" s="60">
        <v>39</v>
      </c>
      <c r="M16" s="60">
        <v>24</v>
      </c>
      <c r="N16" s="60">
        <v>76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230</v>
      </c>
      <c r="X16" s="60"/>
      <c r="Y16" s="60">
        <v>230</v>
      </c>
      <c r="Z16" s="140">
        <v>0</v>
      </c>
      <c r="AA16" s="155">
        <v>5000000</v>
      </c>
    </row>
    <row r="17" spans="1:27" ht="12.75">
      <c r="A17" s="181" t="s">
        <v>113</v>
      </c>
      <c r="B17" s="185"/>
      <c r="C17" s="155">
        <v>1671732</v>
      </c>
      <c r="D17" s="155">
        <v>0</v>
      </c>
      <c r="E17" s="156">
        <v>2881069</v>
      </c>
      <c r="F17" s="60">
        <v>2881069</v>
      </c>
      <c r="G17" s="60">
        <v>138114</v>
      </c>
      <c r="H17" s="60">
        <v>130265</v>
      </c>
      <c r="I17" s="60">
        <v>108666</v>
      </c>
      <c r="J17" s="60">
        <v>377045</v>
      </c>
      <c r="K17" s="60">
        <v>145772</v>
      </c>
      <c r="L17" s="60">
        <v>125054</v>
      </c>
      <c r="M17" s="60">
        <v>63416</v>
      </c>
      <c r="N17" s="60">
        <v>334242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711287</v>
      </c>
      <c r="X17" s="60"/>
      <c r="Y17" s="60">
        <v>711287</v>
      </c>
      <c r="Z17" s="140">
        <v>0</v>
      </c>
      <c r="AA17" s="155">
        <v>2881069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79370000</v>
      </c>
      <c r="D19" s="155">
        <v>0</v>
      </c>
      <c r="E19" s="156">
        <v>76672000</v>
      </c>
      <c r="F19" s="60">
        <v>76672000</v>
      </c>
      <c r="G19" s="60">
        <v>29575000</v>
      </c>
      <c r="H19" s="60">
        <v>0</v>
      </c>
      <c r="I19" s="60">
        <v>0</v>
      </c>
      <c r="J19" s="60">
        <v>29575000</v>
      </c>
      <c r="K19" s="60">
        <v>2249951</v>
      </c>
      <c r="L19" s="60">
        <v>0</v>
      </c>
      <c r="M19" s="60">
        <v>25389551</v>
      </c>
      <c r="N19" s="60">
        <v>27639502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57214502</v>
      </c>
      <c r="X19" s="60"/>
      <c r="Y19" s="60">
        <v>57214502</v>
      </c>
      <c r="Z19" s="140">
        <v>0</v>
      </c>
      <c r="AA19" s="155">
        <v>76672000</v>
      </c>
    </row>
    <row r="20" spans="1:27" ht="12.75">
      <c r="A20" s="181" t="s">
        <v>35</v>
      </c>
      <c r="B20" s="185"/>
      <c r="C20" s="155">
        <v>1065676</v>
      </c>
      <c r="D20" s="155">
        <v>0</v>
      </c>
      <c r="E20" s="156">
        <v>1132948</v>
      </c>
      <c r="F20" s="54">
        <v>1132948</v>
      </c>
      <c r="G20" s="54">
        <v>116443</v>
      </c>
      <c r="H20" s="54">
        <v>228652</v>
      </c>
      <c r="I20" s="54">
        <v>157187</v>
      </c>
      <c r="J20" s="54">
        <v>502282</v>
      </c>
      <c r="K20" s="54">
        <v>90035</v>
      </c>
      <c r="L20" s="54">
        <v>33537</v>
      </c>
      <c r="M20" s="54">
        <v>56114</v>
      </c>
      <c r="N20" s="54">
        <v>179686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681968</v>
      </c>
      <c r="X20" s="54"/>
      <c r="Y20" s="54">
        <v>681968</v>
      </c>
      <c r="Z20" s="184">
        <v>0</v>
      </c>
      <c r="AA20" s="130">
        <v>1132948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127281573</v>
      </c>
      <c r="D22" s="188">
        <f>SUM(D5:D21)</f>
        <v>0</v>
      </c>
      <c r="E22" s="189">
        <f t="shared" si="0"/>
        <v>128220636</v>
      </c>
      <c r="F22" s="190">
        <f t="shared" si="0"/>
        <v>128220636</v>
      </c>
      <c r="G22" s="190">
        <f t="shared" si="0"/>
        <v>36197016</v>
      </c>
      <c r="H22" s="190">
        <f t="shared" si="0"/>
        <v>3745978</v>
      </c>
      <c r="I22" s="190">
        <f t="shared" si="0"/>
        <v>2857675</v>
      </c>
      <c r="J22" s="190">
        <f t="shared" si="0"/>
        <v>42800669</v>
      </c>
      <c r="K22" s="190">
        <f t="shared" si="0"/>
        <v>5460920</v>
      </c>
      <c r="L22" s="190">
        <f t="shared" si="0"/>
        <v>2754305</v>
      </c>
      <c r="M22" s="190">
        <f t="shared" si="0"/>
        <v>28372260</v>
      </c>
      <c r="N22" s="190">
        <f t="shared" si="0"/>
        <v>36587485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79388154</v>
      </c>
      <c r="X22" s="190">
        <f t="shared" si="0"/>
        <v>0</v>
      </c>
      <c r="Y22" s="190">
        <f t="shared" si="0"/>
        <v>79388154</v>
      </c>
      <c r="Z22" s="191">
        <f>+IF(X22&lt;&gt;0,+(Y22/X22)*100,0)</f>
        <v>0</v>
      </c>
      <c r="AA22" s="188">
        <f>SUM(AA5:AA21)</f>
        <v>128220636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42913125</v>
      </c>
      <c r="D25" s="155">
        <v>0</v>
      </c>
      <c r="E25" s="156">
        <v>48579981</v>
      </c>
      <c r="F25" s="60">
        <v>48579981</v>
      </c>
      <c r="G25" s="60">
        <v>3504587</v>
      </c>
      <c r="H25" s="60">
        <v>3458024</v>
      </c>
      <c r="I25" s="60">
        <v>4237846</v>
      </c>
      <c r="J25" s="60">
        <v>11200457</v>
      </c>
      <c r="K25" s="60">
        <v>3829631</v>
      </c>
      <c r="L25" s="60">
        <v>3748833</v>
      </c>
      <c r="M25" s="60">
        <v>6379969</v>
      </c>
      <c r="N25" s="60">
        <v>13958433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25158890</v>
      </c>
      <c r="X25" s="60"/>
      <c r="Y25" s="60">
        <v>25158890</v>
      </c>
      <c r="Z25" s="140">
        <v>0</v>
      </c>
      <c r="AA25" s="155">
        <v>48579981</v>
      </c>
    </row>
    <row r="26" spans="1:27" ht="12.75">
      <c r="A26" s="183" t="s">
        <v>38</v>
      </c>
      <c r="B26" s="182"/>
      <c r="C26" s="155">
        <v>7637279</v>
      </c>
      <c r="D26" s="155">
        <v>0</v>
      </c>
      <c r="E26" s="156">
        <v>7885706</v>
      </c>
      <c r="F26" s="60">
        <v>7885706</v>
      </c>
      <c r="G26" s="60">
        <v>619750</v>
      </c>
      <c r="H26" s="60">
        <v>630169</v>
      </c>
      <c r="I26" s="60">
        <v>620691</v>
      </c>
      <c r="J26" s="60">
        <v>1870610</v>
      </c>
      <c r="K26" s="60">
        <v>641042</v>
      </c>
      <c r="L26" s="60">
        <v>669815</v>
      </c>
      <c r="M26" s="60">
        <v>697103</v>
      </c>
      <c r="N26" s="60">
        <v>2007960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3878570</v>
      </c>
      <c r="X26" s="60"/>
      <c r="Y26" s="60">
        <v>3878570</v>
      </c>
      <c r="Z26" s="140">
        <v>0</v>
      </c>
      <c r="AA26" s="155">
        <v>7885706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2300000</v>
      </c>
      <c r="F27" s="60">
        <v>2300000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2300000</v>
      </c>
    </row>
    <row r="28" spans="1:27" ht="12.75">
      <c r="A28" s="183" t="s">
        <v>39</v>
      </c>
      <c r="B28" s="182"/>
      <c r="C28" s="155">
        <v>15244580</v>
      </c>
      <c r="D28" s="155">
        <v>0</v>
      </c>
      <c r="E28" s="156">
        <v>5252206</v>
      </c>
      <c r="F28" s="60">
        <v>5252206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5252206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21540968</v>
      </c>
      <c r="D30" s="155">
        <v>0</v>
      </c>
      <c r="E30" s="156">
        <v>24500000</v>
      </c>
      <c r="F30" s="60">
        <v>24500000</v>
      </c>
      <c r="G30" s="60">
        <v>2377956</v>
      </c>
      <c r="H30" s="60">
        <v>2453478</v>
      </c>
      <c r="I30" s="60">
        <v>2356281</v>
      </c>
      <c r="J30" s="60">
        <v>7187715</v>
      </c>
      <c r="K30" s="60">
        <v>2152044</v>
      </c>
      <c r="L30" s="60">
        <v>1880508</v>
      </c>
      <c r="M30" s="60">
        <v>1079257</v>
      </c>
      <c r="N30" s="60">
        <v>5111809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12299524</v>
      </c>
      <c r="X30" s="60"/>
      <c r="Y30" s="60">
        <v>12299524</v>
      </c>
      <c r="Z30" s="140">
        <v>0</v>
      </c>
      <c r="AA30" s="155">
        <v>24500000</v>
      </c>
    </row>
    <row r="31" spans="1:27" ht="12.75">
      <c r="A31" s="183" t="s">
        <v>120</v>
      </c>
      <c r="B31" s="182"/>
      <c r="C31" s="155">
        <v>4769938</v>
      </c>
      <c r="D31" s="155">
        <v>0</v>
      </c>
      <c r="E31" s="156">
        <v>1252125</v>
      </c>
      <c r="F31" s="60">
        <v>1252125</v>
      </c>
      <c r="G31" s="60">
        <v>43256</v>
      </c>
      <c r="H31" s="60">
        <v>23023</v>
      </c>
      <c r="I31" s="60">
        <v>26128</v>
      </c>
      <c r="J31" s="60">
        <v>92407</v>
      </c>
      <c r="K31" s="60">
        <v>9150</v>
      </c>
      <c r="L31" s="60">
        <v>1499</v>
      </c>
      <c r="M31" s="60">
        <v>31828</v>
      </c>
      <c r="N31" s="60">
        <v>42477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134884</v>
      </c>
      <c r="X31" s="60"/>
      <c r="Y31" s="60">
        <v>134884</v>
      </c>
      <c r="Z31" s="140">
        <v>0</v>
      </c>
      <c r="AA31" s="155">
        <v>1252125</v>
      </c>
    </row>
    <row r="32" spans="1:27" ht="12.75">
      <c r="A32" s="183" t="s">
        <v>121</v>
      </c>
      <c r="B32" s="182"/>
      <c r="C32" s="155">
        <v>5787818</v>
      </c>
      <c r="D32" s="155">
        <v>0</v>
      </c>
      <c r="E32" s="156">
        <v>18093590</v>
      </c>
      <c r="F32" s="60">
        <v>18093590</v>
      </c>
      <c r="G32" s="60">
        <v>1996578</v>
      </c>
      <c r="H32" s="60">
        <v>2738833</v>
      </c>
      <c r="I32" s="60">
        <v>1869872</v>
      </c>
      <c r="J32" s="60">
        <v>6605283</v>
      </c>
      <c r="K32" s="60">
        <v>2591856</v>
      </c>
      <c r="L32" s="60">
        <v>1008125</v>
      </c>
      <c r="M32" s="60">
        <v>4786417</v>
      </c>
      <c r="N32" s="60">
        <v>8386398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14991681</v>
      </c>
      <c r="X32" s="60"/>
      <c r="Y32" s="60">
        <v>14991681</v>
      </c>
      <c r="Z32" s="140">
        <v>0</v>
      </c>
      <c r="AA32" s="155">
        <v>18093590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101790</v>
      </c>
      <c r="I33" s="60">
        <v>35794</v>
      </c>
      <c r="J33" s="60">
        <v>137584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137584</v>
      </c>
      <c r="X33" s="60"/>
      <c r="Y33" s="60">
        <v>137584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44397595</v>
      </c>
      <c r="D34" s="155">
        <v>0</v>
      </c>
      <c r="E34" s="156">
        <v>16736845</v>
      </c>
      <c r="F34" s="60">
        <v>16736845</v>
      </c>
      <c r="G34" s="60">
        <v>2540009</v>
      </c>
      <c r="H34" s="60">
        <v>1379391</v>
      </c>
      <c r="I34" s="60">
        <v>1269752</v>
      </c>
      <c r="J34" s="60">
        <v>5189152</v>
      </c>
      <c r="K34" s="60">
        <v>1238313</v>
      </c>
      <c r="L34" s="60">
        <v>957843</v>
      </c>
      <c r="M34" s="60">
        <v>4071459</v>
      </c>
      <c r="N34" s="60">
        <v>6267615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11456767</v>
      </c>
      <c r="X34" s="60"/>
      <c r="Y34" s="60">
        <v>11456767</v>
      </c>
      <c r="Z34" s="140">
        <v>0</v>
      </c>
      <c r="AA34" s="155">
        <v>16736845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142291303</v>
      </c>
      <c r="D36" s="188">
        <f>SUM(D25:D35)</f>
        <v>0</v>
      </c>
      <c r="E36" s="189">
        <f t="shared" si="1"/>
        <v>124600453</v>
      </c>
      <c r="F36" s="190">
        <f t="shared" si="1"/>
        <v>124600453</v>
      </c>
      <c r="G36" s="190">
        <f t="shared" si="1"/>
        <v>11082136</v>
      </c>
      <c r="H36" s="190">
        <f t="shared" si="1"/>
        <v>10784708</v>
      </c>
      <c r="I36" s="190">
        <f t="shared" si="1"/>
        <v>10416364</v>
      </c>
      <c r="J36" s="190">
        <f t="shared" si="1"/>
        <v>32283208</v>
      </c>
      <c r="K36" s="190">
        <f t="shared" si="1"/>
        <v>10462036</v>
      </c>
      <c r="L36" s="190">
        <f t="shared" si="1"/>
        <v>8266623</v>
      </c>
      <c r="M36" s="190">
        <f t="shared" si="1"/>
        <v>17046033</v>
      </c>
      <c r="N36" s="190">
        <f t="shared" si="1"/>
        <v>35774692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68057900</v>
      </c>
      <c r="X36" s="190">
        <f t="shared" si="1"/>
        <v>0</v>
      </c>
      <c r="Y36" s="190">
        <f t="shared" si="1"/>
        <v>68057900</v>
      </c>
      <c r="Z36" s="191">
        <f>+IF(X36&lt;&gt;0,+(Y36/X36)*100,0)</f>
        <v>0</v>
      </c>
      <c r="AA36" s="188">
        <f>SUM(AA25:AA35)</f>
        <v>124600453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-15009730</v>
      </c>
      <c r="D38" s="199">
        <f>+D22-D36</f>
        <v>0</v>
      </c>
      <c r="E38" s="200">
        <f t="shared" si="2"/>
        <v>3620183</v>
      </c>
      <c r="F38" s="106">
        <f t="shared" si="2"/>
        <v>3620183</v>
      </c>
      <c r="G38" s="106">
        <f t="shared" si="2"/>
        <v>25114880</v>
      </c>
      <c r="H38" s="106">
        <f t="shared" si="2"/>
        <v>-7038730</v>
      </c>
      <c r="I38" s="106">
        <f t="shared" si="2"/>
        <v>-7558689</v>
      </c>
      <c r="J38" s="106">
        <f t="shared" si="2"/>
        <v>10517461</v>
      </c>
      <c r="K38" s="106">
        <f t="shared" si="2"/>
        <v>-5001116</v>
      </c>
      <c r="L38" s="106">
        <f t="shared" si="2"/>
        <v>-5512318</v>
      </c>
      <c r="M38" s="106">
        <f t="shared" si="2"/>
        <v>11326227</v>
      </c>
      <c r="N38" s="106">
        <f t="shared" si="2"/>
        <v>812793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11330254</v>
      </c>
      <c r="X38" s="106">
        <f>IF(F22=F36,0,X22-X36)</f>
        <v>0</v>
      </c>
      <c r="Y38" s="106">
        <f t="shared" si="2"/>
        <v>11330254</v>
      </c>
      <c r="Z38" s="201">
        <f>+IF(X38&lt;&gt;0,+(Y38/X38)*100,0)</f>
        <v>0</v>
      </c>
      <c r="AA38" s="199">
        <f>+AA22-AA36</f>
        <v>3620183</v>
      </c>
    </row>
    <row r="39" spans="1:27" ht="12.75">
      <c r="A39" s="181" t="s">
        <v>46</v>
      </c>
      <c r="B39" s="185"/>
      <c r="C39" s="155">
        <v>32278000</v>
      </c>
      <c r="D39" s="155">
        <v>0</v>
      </c>
      <c r="E39" s="156">
        <v>32749000</v>
      </c>
      <c r="F39" s="60">
        <v>32749000</v>
      </c>
      <c r="G39" s="60">
        <v>0</v>
      </c>
      <c r="H39" s="60">
        <v>0</v>
      </c>
      <c r="I39" s="60">
        <v>0</v>
      </c>
      <c r="J39" s="60">
        <v>0</v>
      </c>
      <c r="K39" s="60">
        <v>13355238</v>
      </c>
      <c r="L39" s="60">
        <v>7004844</v>
      </c>
      <c r="M39" s="60">
        <v>10597558</v>
      </c>
      <c r="N39" s="60">
        <v>30957640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30957640</v>
      </c>
      <c r="X39" s="60"/>
      <c r="Y39" s="60">
        <v>30957640</v>
      </c>
      <c r="Z39" s="140">
        <v>0</v>
      </c>
      <c r="AA39" s="155">
        <v>32749000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17268270</v>
      </c>
      <c r="D42" s="206">
        <f>SUM(D38:D41)</f>
        <v>0</v>
      </c>
      <c r="E42" s="207">
        <f t="shared" si="3"/>
        <v>36369183</v>
      </c>
      <c r="F42" s="88">
        <f t="shared" si="3"/>
        <v>36369183</v>
      </c>
      <c r="G42" s="88">
        <f t="shared" si="3"/>
        <v>25114880</v>
      </c>
      <c r="H42" s="88">
        <f t="shared" si="3"/>
        <v>-7038730</v>
      </c>
      <c r="I42" s="88">
        <f t="shared" si="3"/>
        <v>-7558689</v>
      </c>
      <c r="J42" s="88">
        <f t="shared" si="3"/>
        <v>10517461</v>
      </c>
      <c r="K42" s="88">
        <f t="shared" si="3"/>
        <v>8354122</v>
      </c>
      <c r="L42" s="88">
        <f t="shared" si="3"/>
        <v>1492526</v>
      </c>
      <c r="M42" s="88">
        <f t="shared" si="3"/>
        <v>21923785</v>
      </c>
      <c r="N42" s="88">
        <f t="shared" si="3"/>
        <v>31770433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42287894</v>
      </c>
      <c r="X42" s="88">
        <f t="shared" si="3"/>
        <v>0</v>
      </c>
      <c r="Y42" s="88">
        <f t="shared" si="3"/>
        <v>42287894</v>
      </c>
      <c r="Z42" s="208">
        <f>+IF(X42&lt;&gt;0,+(Y42/X42)*100,0)</f>
        <v>0</v>
      </c>
      <c r="AA42" s="206">
        <f>SUM(AA38:AA41)</f>
        <v>36369183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17268270</v>
      </c>
      <c r="D44" s="210">
        <f>+D42-D43</f>
        <v>0</v>
      </c>
      <c r="E44" s="211">
        <f t="shared" si="4"/>
        <v>36369183</v>
      </c>
      <c r="F44" s="77">
        <f t="shared" si="4"/>
        <v>36369183</v>
      </c>
      <c r="G44" s="77">
        <f t="shared" si="4"/>
        <v>25114880</v>
      </c>
      <c r="H44" s="77">
        <f t="shared" si="4"/>
        <v>-7038730</v>
      </c>
      <c r="I44" s="77">
        <f t="shared" si="4"/>
        <v>-7558689</v>
      </c>
      <c r="J44" s="77">
        <f t="shared" si="4"/>
        <v>10517461</v>
      </c>
      <c r="K44" s="77">
        <f t="shared" si="4"/>
        <v>8354122</v>
      </c>
      <c r="L44" s="77">
        <f t="shared" si="4"/>
        <v>1492526</v>
      </c>
      <c r="M44" s="77">
        <f t="shared" si="4"/>
        <v>21923785</v>
      </c>
      <c r="N44" s="77">
        <f t="shared" si="4"/>
        <v>31770433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42287894</v>
      </c>
      <c r="X44" s="77">
        <f t="shared" si="4"/>
        <v>0</v>
      </c>
      <c r="Y44" s="77">
        <f t="shared" si="4"/>
        <v>42287894</v>
      </c>
      <c r="Z44" s="212">
        <f>+IF(X44&lt;&gt;0,+(Y44/X44)*100,0)</f>
        <v>0</v>
      </c>
      <c r="AA44" s="210">
        <f>+AA42-AA43</f>
        <v>36369183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17268270</v>
      </c>
      <c r="D46" s="206">
        <f>SUM(D44:D45)</f>
        <v>0</v>
      </c>
      <c r="E46" s="207">
        <f t="shared" si="5"/>
        <v>36369183</v>
      </c>
      <c r="F46" s="88">
        <f t="shared" si="5"/>
        <v>36369183</v>
      </c>
      <c r="G46" s="88">
        <f t="shared" si="5"/>
        <v>25114880</v>
      </c>
      <c r="H46" s="88">
        <f t="shared" si="5"/>
        <v>-7038730</v>
      </c>
      <c r="I46" s="88">
        <f t="shared" si="5"/>
        <v>-7558689</v>
      </c>
      <c r="J46" s="88">
        <f t="shared" si="5"/>
        <v>10517461</v>
      </c>
      <c r="K46" s="88">
        <f t="shared" si="5"/>
        <v>8354122</v>
      </c>
      <c r="L46" s="88">
        <f t="shared" si="5"/>
        <v>1492526</v>
      </c>
      <c r="M46" s="88">
        <f t="shared" si="5"/>
        <v>21923785</v>
      </c>
      <c r="N46" s="88">
        <f t="shared" si="5"/>
        <v>31770433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42287894</v>
      </c>
      <c r="X46" s="88">
        <f t="shared" si="5"/>
        <v>0</v>
      </c>
      <c r="Y46" s="88">
        <f t="shared" si="5"/>
        <v>42287894</v>
      </c>
      <c r="Z46" s="208">
        <f>+IF(X46&lt;&gt;0,+(Y46/X46)*100,0)</f>
        <v>0</v>
      </c>
      <c r="AA46" s="206">
        <f>SUM(AA44:AA45)</f>
        <v>36369183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17268270</v>
      </c>
      <c r="D48" s="217">
        <f>SUM(D46:D47)</f>
        <v>0</v>
      </c>
      <c r="E48" s="218">
        <f t="shared" si="6"/>
        <v>36369183</v>
      </c>
      <c r="F48" s="219">
        <f t="shared" si="6"/>
        <v>36369183</v>
      </c>
      <c r="G48" s="219">
        <f t="shared" si="6"/>
        <v>25114880</v>
      </c>
      <c r="H48" s="220">
        <f t="shared" si="6"/>
        <v>-7038730</v>
      </c>
      <c r="I48" s="220">
        <f t="shared" si="6"/>
        <v>-7558689</v>
      </c>
      <c r="J48" s="220">
        <f t="shared" si="6"/>
        <v>10517461</v>
      </c>
      <c r="K48" s="220">
        <f t="shared" si="6"/>
        <v>8354122</v>
      </c>
      <c r="L48" s="220">
        <f t="shared" si="6"/>
        <v>1492526</v>
      </c>
      <c r="M48" s="219">
        <f t="shared" si="6"/>
        <v>21923785</v>
      </c>
      <c r="N48" s="219">
        <f t="shared" si="6"/>
        <v>31770433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42287894</v>
      </c>
      <c r="X48" s="220">
        <f t="shared" si="6"/>
        <v>0</v>
      </c>
      <c r="Y48" s="220">
        <f t="shared" si="6"/>
        <v>42287894</v>
      </c>
      <c r="Z48" s="221">
        <f>+IF(X48&lt;&gt;0,+(Y48/X48)*100,0)</f>
        <v>0</v>
      </c>
      <c r="AA48" s="222">
        <f>SUM(AA46:AA47)</f>
        <v>36369183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7481574</v>
      </c>
      <c r="D5" s="153">
        <f>SUM(D6:D8)</f>
        <v>0</v>
      </c>
      <c r="E5" s="154">
        <f t="shared" si="0"/>
        <v>315000</v>
      </c>
      <c r="F5" s="100">
        <f t="shared" si="0"/>
        <v>315000</v>
      </c>
      <c r="G5" s="100">
        <f t="shared" si="0"/>
        <v>6690</v>
      </c>
      <c r="H5" s="100">
        <f t="shared" si="0"/>
        <v>0</v>
      </c>
      <c r="I5" s="100">
        <f t="shared" si="0"/>
        <v>8113</v>
      </c>
      <c r="J5" s="100">
        <f t="shared" si="0"/>
        <v>14803</v>
      </c>
      <c r="K5" s="100">
        <f t="shared" si="0"/>
        <v>37975</v>
      </c>
      <c r="L5" s="100">
        <f t="shared" si="0"/>
        <v>0</v>
      </c>
      <c r="M5" s="100">
        <f t="shared" si="0"/>
        <v>2890</v>
      </c>
      <c r="N5" s="100">
        <f t="shared" si="0"/>
        <v>40865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55668</v>
      </c>
      <c r="X5" s="100">
        <f t="shared" si="0"/>
        <v>0</v>
      </c>
      <c r="Y5" s="100">
        <f t="shared" si="0"/>
        <v>55668</v>
      </c>
      <c r="Z5" s="137">
        <f>+IF(X5&lt;&gt;0,+(Y5/X5)*100,0)</f>
        <v>0</v>
      </c>
      <c r="AA5" s="153">
        <f>SUM(AA6:AA8)</f>
        <v>315000</v>
      </c>
    </row>
    <row r="6" spans="1:27" ht="12.75">
      <c r="A6" s="138" t="s">
        <v>75</v>
      </c>
      <c r="B6" s="136"/>
      <c r="C6" s="155">
        <v>6634142</v>
      </c>
      <c r="D6" s="155"/>
      <c r="E6" s="156">
        <v>80000</v>
      </c>
      <c r="F6" s="60">
        <v>80000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80000</v>
      </c>
    </row>
    <row r="7" spans="1:27" ht="12.75">
      <c r="A7" s="138" t="s">
        <v>76</v>
      </c>
      <c r="B7" s="136"/>
      <c r="C7" s="157">
        <v>358056</v>
      </c>
      <c r="D7" s="157"/>
      <c r="E7" s="158">
        <v>235000</v>
      </c>
      <c r="F7" s="159">
        <v>235000</v>
      </c>
      <c r="G7" s="159">
        <v>6690</v>
      </c>
      <c r="H7" s="159"/>
      <c r="I7" s="159">
        <v>8113</v>
      </c>
      <c r="J7" s="159">
        <v>14803</v>
      </c>
      <c r="K7" s="159">
        <v>18240</v>
      </c>
      <c r="L7" s="159"/>
      <c r="M7" s="159">
        <v>2890</v>
      </c>
      <c r="N7" s="159">
        <v>21130</v>
      </c>
      <c r="O7" s="159"/>
      <c r="P7" s="159"/>
      <c r="Q7" s="159"/>
      <c r="R7" s="159"/>
      <c r="S7" s="159"/>
      <c r="T7" s="159"/>
      <c r="U7" s="159"/>
      <c r="V7" s="159"/>
      <c r="W7" s="159">
        <v>35933</v>
      </c>
      <c r="X7" s="159"/>
      <c r="Y7" s="159">
        <v>35933</v>
      </c>
      <c r="Z7" s="141"/>
      <c r="AA7" s="225">
        <v>235000</v>
      </c>
    </row>
    <row r="8" spans="1:27" ht="12.75">
      <c r="A8" s="138" t="s">
        <v>77</v>
      </c>
      <c r="B8" s="136"/>
      <c r="C8" s="155">
        <v>489376</v>
      </c>
      <c r="D8" s="155"/>
      <c r="E8" s="156"/>
      <c r="F8" s="60"/>
      <c r="G8" s="60"/>
      <c r="H8" s="60"/>
      <c r="I8" s="60"/>
      <c r="J8" s="60"/>
      <c r="K8" s="60">
        <v>19735</v>
      </c>
      <c r="L8" s="60"/>
      <c r="M8" s="60"/>
      <c r="N8" s="60">
        <v>19735</v>
      </c>
      <c r="O8" s="60"/>
      <c r="P8" s="60"/>
      <c r="Q8" s="60"/>
      <c r="R8" s="60"/>
      <c r="S8" s="60"/>
      <c r="T8" s="60"/>
      <c r="U8" s="60"/>
      <c r="V8" s="60"/>
      <c r="W8" s="60">
        <v>19735</v>
      </c>
      <c r="X8" s="60"/>
      <c r="Y8" s="60">
        <v>19735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195020</v>
      </c>
      <c r="D9" s="153">
        <f>SUM(D10:D14)</f>
        <v>0</v>
      </c>
      <c r="E9" s="154">
        <f t="shared" si="1"/>
        <v>1275000</v>
      </c>
      <c r="F9" s="100">
        <f t="shared" si="1"/>
        <v>1275000</v>
      </c>
      <c r="G9" s="100">
        <f t="shared" si="1"/>
        <v>0</v>
      </c>
      <c r="H9" s="100">
        <f t="shared" si="1"/>
        <v>0</v>
      </c>
      <c r="I9" s="100">
        <f t="shared" si="1"/>
        <v>23376</v>
      </c>
      <c r="J9" s="100">
        <f t="shared" si="1"/>
        <v>23376</v>
      </c>
      <c r="K9" s="100">
        <f t="shared" si="1"/>
        <v>8500</v>
      </c>
      <c r="L9" s="100">
        <f t="shared" si="1"/>
        <v>0</v>
      </c>
      <c r="M9" s="100">
        <f t="shared" si="1"/>
        <v>0</v>
      </c>
      <c r="N9" s="100">
        <f t="shared" si="1"/>
        <v>8500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31876</v>
      </c>
      <c r="X9" s="100">
        <f t="shared" si="1"/>
        <v>0</v>
      </c>
      <c r="Y9" s="100">
        <f t="shared" si="1"/>
        <v>31876</v>
      </c>
      <c r="Z9" s="137">
        <f>+IF(X9&lt;&gt;0,+(Y9/X9)*100,0)</f>
        <v>0</v>
      </c>
      <c r="AA9" s="102">
        <f>SUM(AA10:AA14)</f>
        <v>1275000</v>
      </c>
    </row>
    <row r="10" spans="1:27" ht="12.75">
      <c r="A10" s="138" t="s">
        <v>79</v>
      </c>
      <c r="B10" s="136"/>
      <c r="C10" s="155">
        <v>195020</v>
      </c>
      <c r="D10" s="155"/>
      <c r="E10" s="156">
        <v>100000</v>
      </c>
      <c r="F10" s="60">
        <v>100000</v>
      </c>
      <c r="G10" s="60"/>
      <c r="H10" s="60"/>
      <c r="I10" s="60">
        <v>23376</v>
      </c>
      <c r="J10" s="60">
        <v>23376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23376</v>
      </c>
      <c r="X10" s="60"/>
      <c r="Y10" s="60">
        <v>23376</v>
      </c>
      <c r="Z10" s="140"/>
      <c r="AA10" s="62">
        <v>100000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1175000</v>
      </c>
      <c r="F12" s="60">
        <v>1175000</v>
      </c>
      <c r="G12" s="60"/>
      <c r="H12" s="60"/>
      <c r="I12" s="60"/>
      <c r="J12" s="60"/>
      <c r="K12" s="60">
        <v>8500</v>
      </c>
      <c r="L12" s="60"/>
      <c r="M12" s="60"/>
      <c r="N12" s="60">
        <v>8500</v>
      </c>
      <c r="O12" s="60"/>
      <c r="P12" s="60"/>
      <c r="Q12" s="60"/>
      <c r="R12" s="60"/>
      <c r="S12" s="60"/>
      <c r="T12" s="60"/>
      <c r="U12" s="60"/>
      <c r="V12" s="60"/>
      <c r="W12" s="60">
        <v>8500</v>
      </c>
      <c r="X12" s="60"/>
      <c r="Y12" s="60">
        <v>8500</v>
      </c>
      <c r="Z12" s="140"/>
      <c r="AA12" s="62">
        <v>1175000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25197945</v>
      </c>
      <c r="D15" s="153">
        <f>SUM(D16:D18)</f>
        <v>0</v>
      </c>
      <c r="E15" s="154">
        <f t="shared" si="2"/>
        <v>18409000</v>
      </c>
      <c r="F15" s="100">
        <f t="shared" si="2"/>
        <v>18409000</v>
      </c>
      <c r="G15" s="100">
        <f t="shared" si="2"/>
        <v>1282443</v>
      </c>
      <c r="H15" s="100">
        <f t="shared" si="2"/>
        <v>2248485</v>
      </c>
      <c r="I15" s="100">
        <f t="shared" si="2"/>
        <v>952599</v>
      </c>
      <c r="J15" s="100">
        <f t="shared" si="2"/>
        <v>4483527</v>
      </c>
      <c r="K15" s="100">
        <f t="shared" si="2"/>
        <v>1185095</v>
      </c>
      <c r="L15" s="100">
        <f t="shared" si="2"/>
        <v>1331764</v>
      </c>
      <c r="M15" s="100">
        <f t="shared" si="2"/>
        <v>4394500</v>
      </c>
      <c r="N15" s="100">
        <f t="shared" si="2"/>
        <v>6911359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11394886</v>
      </c>
      <c r="X15" s="100">
        <f t="shared" si="2"/>
        <v>0</v>
      </c>
      <c r="Y15" s="100">
        <f t="shared" si="2"/>
        <v>11394886</v>
      </c>
      <c r="Z15" s="137">
        <f>+IF(X15&lt;&gt;0,+(Y15/X15)*100,0)</f>
        <v>0</v>
      </c>
      <c r="AA15" s="102">
        <f>SUM(AA16:AA18)</f>
        <v>18409000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25197945</v>
      </c>
      <c r="D17" s="155"/>
      <c r="E17" s="156">
        <v>18409000</v>
      </c>
      <c r="F17" s="60">
        <v>18409000</v>
      </c>
      <c r="G17" s="60">
        <v>1282443</v>
      </c>
      <c r="H17" s="60">
        <v>2248485</v>
      </c>
      <c r="I17" s="60">
        <v>952599</v>
      </c>
      <c r="J17" s="60">
        <v>4483527</v>
      </c>
      <c r="K17" s="60">
        <v>1185095</v>
      </c>
      <c r="L17" s="60">
        <v>1331764</v>
      </c>
      <c r="M17" s="60">
        <v>4394500</v>
      </c>
      <c r="N17" s="60">
        <v>6911359</v>
      </c>
      <c r="O17" s="60"/>
      <c r="P17" s="60"/>
      <c r="Q17" s="60"/>
      <c r="R17" s="60"/>
      <c r="S17" s="60"/>
      <c r="T17" s="60"/>
      <c r="U17" s="60"/>
      <c r="V17" s="60"/>
      <c r="W17" s="60">
        <v>11394886</v>
      </c>
      <c r="X17" s="60"/>
      <c r="Y17" s="60">
        <v>11394886</v>
      </c>
      <c r="Z17" s="140"/>
      <c r="AA17" s="62">
        <v>18409000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8860416</v>
      </c>
      <c r="D19" s="153">
        <f>SUM(D20:D23)</f>
        <v>0</v>
      </c>
      <c r="E19" s="154">
        <f t="shared" si="3"/>
        <v>16340000</v>
      </c>
      <c r="F19" s="100">
        <f t="shared" si="3"/>
        <v>16340000</v>
      </c>
      <c r="G19" s="100">
        <f t="shared" si="3"/>
        <v>0</v>
      </c>
      <c r="H19" s="100">
        <f t="shared" si="3"/>
        <v>5609257</v>
      </c>
      <c r="I19" s="100">
        <f t="shared" si="3"/>
        <v>0</v>
      </c>
      <c r="J19" s="100">
        <f t="shared" si="3"/>
        <v>5609257</v>
      </c>
      <c r="K19" s="100">
        <f t="shared" si="3"/>
        <v>0</v>
      </c>
      <c r="L19" s="100">
        <f t="shared" si="3"/>
        <v>0</v>
      </c>
      <c r="M19" s="100">
        <f t="shared" si="3"/>
        <v>3231805</v>
      </c>
      <c r="N19" s="100">
        <f t="shared" si="3"/>
        <v>3231805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8841062</v>
      </c>
      <c r="X19" s="100">
        <f t="shared" si="3"/>
        <v>0</v>
      </c>
      <c r="Y19" s="100">
        <f t="shared" si="3"/>
        <v>8841062</v>
      </c>
      <c r="Z19" s="137">
        <f>+IF(X19&lt;&gt;0,+(Y19/X19)*100,0)</f>
        <v>0</v>
      </c>
      <c r="AA19" s="102">
        <f>SUM(AA20:AA23)</f>
        <v>16340000</v>
      </c>
    </row>
    <row r="20" spans="1:27" ht="12.75">
      <c r="A20" s="138" t="s">
        <v>89</v>
      </c>
      <c r="B20" s="136"/>
      <c r="C20" s="155">
        <v>8860416</v>
      </c>
      <c r="D20" s="155"/>
      <c r="E20" s="156">
        <v>15840000</v>
      </c>
      <c r="F20" s="60">
        <v>15840000</v>
      </c>
      <c r="G20" s="60"/>
      <c r="H20" s="60">
        <v>5609257</v>
      </c>
      <c r="I20" s="60"/>
      <c r="J20" s="60">
        <v>5609257</v>
      </c>
      <c r="K20" s="60"/>
      <c r="L20" s="60"/>
      <c r="M20" s="60">
        <v>3231805</v>
      </c>
      <c r="N20" s="60">
        <v>3231805</v>
      </c>
      <c r="O20" s="60"/>
      <c r="P20" s="60"/>
      <c r="Q20" s="60"/>
      <c r="R20" s="60"/>
      <c r="S20" s="60"/>
      <c r="T20" s="60"/>
      <c r="U20" s="60"/>
      <c r="V20" s="60"/>
      <c r="W20" s="60">
        <v>8841062</v>
      </c>
      <c r="X20" s="60"/>
      <c r="Y20" s="60">
        <v>8841062</v>
      </c>
      <c r="Z20" s="140"/>
      <c r="AA20" s="62">
        <v>15840000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500000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41734955</v>
      </c>
      <c r="D25" s="217">
        <f>+D5+D9+D15+D19+D24</f>
        <v>0</v>
      </c>
      <c r="E25" s="230">
        <f t="shared" si="4"/>
        <v>36339000</v>
      </c>
      <c r="F25" s="219">
        <f t="shared" si="4"/>
        <v>36339000</v>
      </c>
      <c r="G25" s="219">
        <f t="shared" si="4"/>
        <v>1289133</v>
      </c>
      <c r="H25" s="219">
        <f t="shared" si="4"/>
        <v>7857742</v>
      </c>
      <c r="I25" s="219">
        <f t="shared" si="4"/>
        <v>984088</v>
      </c>
      <c r="J25" s="219">
        <f t="shared" si="4"/>
        <v>10130963</v>
      </c>
      <c r="K25" s="219">
        <f t="shared" si="4"/>
        <v>1231570</v>
      </c>
      <c r="L25" s="219">
        <f t="shared" si="4"/>
        <v>1331764</v>
      </c>
      <c r="M25" s="219">
        <f t="shared" si="4"/>
        <v>7629195</v>
      </c>
      <c r="N25" s="219">
        <f t="shared" si="4"/>
        <v>10192529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20323492</v>
      </c>
      <c r="X25" s="219">
        <f t="shared" si="4"/>
        <v>0</v>
      </c>
      <c r="Y25" s="219">
        <f t="shared" si="4"/>
        <v>20323492</v>
      </c>
      <c r="Z25" s="231">
        <f>+IF(X25&lt;&gt;0,+(Y25/X25)*100,0)</f>
        <v>0</v>
      </c>
      <c r="AA25" s="232">
        <f>+AA5+AA9+AA15+AA19+AA24</f>
        <v>36339000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32278000</v>
      </c>
      <c r="D28" s="155"/>
      <c r="E28" s="156">
        <v>32749000</v>
      </c>
      <c r="F28" s="60">
        <v>32749000</v>
      </c>
      <c r="G28" s="60">
        <v>1282443</v>
      </c>
      <c r="H28" s="60">
        <v>7835347</v>
      </c>
      <c r="I28" s="60">
        <v>952599</v>
      </c>
      <c r="J28" s="60">
        <v>10070389</v>
      </c>
      <c r="K28" s="60">
        <v>1181630</v>
      </c>
      <c r="L28" s="60">
        <v>1331764</v>
      </c>
      <c r="M28" s="60">
        <v>7626305</v>
      </c>
      <c r="N28" s="60">
        <v>10139699</v>
      </c>
      <c r="O28" s="60"/>
      <c r="P28" s="60"/>
      <c r="Q28" s="60"/>
      <c r="R28" s="60"/>
      <c r="S28" s="60"/>
      <c r="T28" s="60"/>
      <c r="U28" s="60"/>
      <c r="V28" s="60"/>
      <c r="W28" s="60">
        <v>20210088</v>
      </c>
      <c r="X28" s="60"/>
      <c r="Y28" s="60">
        <v>20210088</v>
      </c>
      <c r="Z28" s="140"/>
      <c r="AA28" s="155">
        <v>32749000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32278000</v>
      </c>
      <c r="D32" s="210">
        <f>SUM(D28:D31)</f>
        <v>0</v>
      </c>
      <c r="E32" s="211">
        <f t="shared" si="5"/>
        <v>32749000</v>
      </c>
      <c r="F32" s="77">
        <f t="shared" si="5"/>
        <v>32749000</v>
      </c>
      <c r="G32" s="77">
        <f t="shared" si="5"/>
        <v>1282443</v>
      </c>
      <c r="H32" s="77">
        <f t="shared" si="5"/>
        <v>7835347</v>
      </c>
      <c r="I32" s="77">
        <f t="shared" si="5"/>
        <v>952599</v>
      </c>
      <c r="J32" s="77">
        <f t="shared" si="5"/>
        <v>10070389</v>
      </c>
      <c r="K32" s="77">
        <f t="shared" si="5"/>
        <v>1181630</v>
      </c>
      <c r="L32" s="77">
        <f t="shared" si="5"/>
        <v>1331764</v>
      </c>
      <c r="M32" s="77">
        <f t="shared" si="5"/>
        <v>7626305</v>
      </c>
      <c r="N32" s="77">
        <f t="shared" si="5"/>
        <v>10139699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20210088</v>
      </c>
      <c r="X32" s="77">
        <f t="shared" si="5"/>
        <v>0</v>
      </c>
      <c r="Y32" s="77">
        <f t="shared" si="5"/>
        <v>20210088</v>
      </c>
      <c r="Z32" s="212">
        <f>+IF(X32&lt;&gt;0,+(Y32/X32)*100,0)</f>
        <v>0</v>
      </c>
      <c r="AA32" s="79">
        <f>SUM(AA28:AA31)</f>
        <v>32749000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9456955</v>
      </c>
      <c r="D35" s="155"/>
      <c r="E35" s="156">
        <v>3590000</v>
      </c>
      <c r="F35" s="60">
        <v>3590000</v>
      </c>
      <c r="G35" s="60">
        <v>6690</v>
      </c>
      <c r="H35" s="60">
        <v>22395</v>
      </c>
      <c r="I35" s="60">
        <v>31489</v>
      </c>
      <c r="J35" s="60">
        <v>60574</v>
      </c>
      <c r="K35" s="60">
        <v>49940</v>
      </c>
      <c r="L35" s="60"/>
      <c r="M35" s="60">
        <v>2890</v>
      </c>
      <c r="N35" s="60">
        <v>52830</v>
      </c>
      <c r="O35" s="60"/>
      <c r="P35" s="60"/>
      <c r="Q35" s="60"/>
      <c r="R35" s="60"/>
      <c r="S35" s="60"/>
      <c r="T35" s="60"/>
      <c r="U35" s="60"/>
      <c r="V35" s="60"/>
      <c r="W35" s="60">
        <v>113404</v>
      </c>
      <c r="X35" s="60"/>
      <c r="Y35" s="60">
        <v>113404</v>
      </c>
      <c r="Z35" s="140"/>
      <c r="AA35" s="62">
        <v>3590000</v>
      </c>
    </row>
    <row r="36" spans="1:27" ht="12.75">
      <c r="A36" s="238" t="s">
        <v>139</v>
      </c>
      <c r="B36" s="149"/>
      <c r="C36" s="222">
        <f aca="true" t="shared" si="6" ref="C36:Y36">SUM(C32:C35)</f>
        <v>41734955</v>
      </c>
      <c r="D36" s="222">
        <f>SUM(D32:D35)</f>
        <v>0</v>
      </c>
      <c r="E36" s="218">
        <f t="shared" si="6"/>
        <v>36339000</v>
      </c>
      <c r="F36" s="220">
        <f t="shared" si="6"/>
        <v>36339000</v>
      </c>
      <c r="G36" s="220">
        <f t="shared" si="6"/>
        <v>1289133</v>
      </c>
      <c r="H36" s="220">
        <f t="shared" si="6"/>
        <v>7857742</v>
      </c>
      <c r="I36" s="220">
        <f t="shared" si="6"/>
        <v>984088</v>
      </c>
      <c r="J36" s="220">
        <f t="shared" si="6"/>
        <v>10130963</v>
      </c>
      <c r="K36" s="220">
        <f t="shared" si="6"/>
        <v>1231570</v>
      </c>
      <c r="L36" s="220">
        <f t="shared" si="6"/>
        <v>1331764</v>
      </c>
      <c r="M36" s="220">
        <f t="shared" si="6"/>
        <v>7629195</v>
      </c>
      <c r="N36" s="220">
        <f t="shared" si="6"/>
        <v>10192529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20323492</v>
      </c>
      <c r="X36" s="220">
        <f t="shared" si="6"/>
        <v>0</v>
      </c>
      <c r="Y36" s="220">
        <f t="shared" si="6"/>
        <v>20323492</v>
      </c>
      <c r="Z36" s="221">
        <f>+IF(X36&lt;&gt;0,+(Y36/X36)*100,0)</f>
        <v>0</v>
      </c>
      <c r="AA36" s="239">
        <f>SUM(AA32:AA35)</f>
        <v>36339000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3680200</v>
      </c>
      <c r="D6" s="155"/>
      <c r="E6" s="59">
        <v>9472867</v>
      </c>
      <c r="F6" s="60">
        <v>9472867</v>
      </c>
      <c r="G6" s="60">
        <v>7780794</v>
      </c>
      <c r="H6" s="60">
        <v>20816619</v>
      </c>
      <c r="I6" s="60">
        <v>22769448</v>
      </c>
      <c r="J6" s="60">
        <v>22769448</v>
      </c>
      <c r="K6" s="60">
        <v>10780264</v>
      </c>
      <c r="L6" s="60">
        <v>10597958</v>
      </c>
      <c r="M6" s="60">
        <v>15770638</v>
      </c>
      <c r="N6" s="60">
        <v>15770638</v>
      </c>
      <c r="O6" s="60"/>
      <c r="P6" s="60"/>
      <c r="Q6" s="60"/>
      <c r="R6" s="60"/>
      <c r="S6" s="60"/>
      <c r="T6" s="60"/>
      <c r="U6" s="60"/>
      <c r="V6" s="60"/>
      <c r="W6" s="60">
        <v>15770638</v>
      </c>
      <c r="X6" s="60">
        <v>4736434</v>
      </c>
      <c r="Y6" s="60">
        <v>11034204</v>
      </c>
      <c r="Z6" s="140">
        <v>232.96</v>
      </c>
      <c r="AA6" s="62">
        <v>9472867</v>
      </c>
    </row>
    <row r="7" spans="1:27" ht="12.75">
      <c r="A7" s="249" t="s">
        <v>144</v>
      </c>
      <c r="B7" s="182"/>
      <c r="C7" s="155"/>
      <c r="D7" s="155"/>
      <c r="E7" s="59">
        <v>16524499</v>
      </c>
      <c r="F7" s="60">
        <v>16524499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8262250</v>
      </c>
      <c r="Y7" s="60">
        <v>-8262250</v>
      </c>
      <c r="Z7" s="140">
        <v>-100</v>
      </c>
      <c r="AA7" s="62">
        <v>16524499</v>
      </c>
    </row>
    <row r="8" spans="1:27" ht="12.75">
      <c r="A8" s="249" t="s">
        <v>145</v>
      </c>
      <c r="B8" s="182"/>
      <c r="C8" s="155">
        <v>5573090</v>
      </c>
      <c r="D8" s="155"/>
      <c r="E8" s="59">
        <v>4283288</v>
      </c>
      <c r="F8" s="60">
        <v>4283288</v>
      </c>
      <c r="G8" s="60">
        <v>28480815</v>
      </c>
      <c r="H8" s="60">
        <v>24843419</v>
      </c>
      <c r="I8" s="60">
        <v>35603943</v>
      </c>
      <c r="J8" s="60">
        <v>35603943</v>
      </c>
      <c r="K8" s="60">
        <v>35891764</v>
      </c>
      <c r="L8" s="60">
        <v>34590108</v>
      </c>
      <c r="M8" s="60">
        <v>35093195</v>
      </c>
      <c r="N8" s="60">
        <v>35093195</v>
      </c>
      <c r="O8" s="60"/>
      <c r="P8" s="60"/>
      <c r="Q8" s="60"/>
      <c r="R8" s="60"/>
      <c r="S8" s="60"/>
      <c r="T8" s="60"/>
      <c r="U8" s="60"/>
      <c r="V8" s="60"/>
      <c r="W8" s="60">
        <v>35093195</v>
      </c>
      <c r="X8" s="60">
        <v>2141644</v>
      </c>
      <c r="Y8" s="60">
        <v>32951551</v>
      </c>
      <c r="Z8" s="140">
        <v>1538.61</v>
      </c>
      <c r="AA8" s="62">
        <v>4283288</v>
      </c>
    </row>
    <row r="9" spans="1:27" ht="12.75">
      <c r="A9" s="249" t="s">
        <v>146</v>
      </c>
      <c r="B9" s="182"/>
      <c r="C9" s="155">
        <v>41460974</v>
      </c>
      <c r="D9" s="155"/>
      <c r="E9" s="59">
        <v>26593706</v>
      </c>
      <c r="F9" s="60">
        <v>26593706</v>
      </c>
      <c r="G9" s="60">
        <v>12900051</v>
      </c>
      <c r="H9" s="60">
        <v>8871728</v>
      </c>
      <c r="I9" s="60">
        <v>15410730</v>
      </c>
      <c r="J9" s="60">
        <v>15410730</v>
      </c>
      <c r="K9" s="60">
        <v>16727925</v>
      </c>
      <c r="L9" s="60">
        <v>13429671</v>
      </c>
      <c r="M9" s="60">
        <v>14834895</v>
      </c>
      <c r="N9" s="60">
        <v>14834895</v>
      </c>
      <c r="O9" s="60"/>
      <c r="P9" s="60"/>
      <c r="Q9" s="60"/>
      <c r="R9" s="60"/>
      <c r="S9" s="60"/>
      <c r="T9" s="60"/>
      <c r="U9" s="60"/>
      <c r="V9" s="60"/>
      <c r="W9" s="60">
        <v>14834895</v>
      </c>
      <c r="X9" s="60">
        <v>13296853</v>
      </c>
      <c r="Y9" s="60">
        <v>1538042</v>
      </c>
      <c r="Z9" s="140">
        <v>11.57</v>
      </c>
      <c r="AA9" s="62">
        <v>26593706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543824</v>
      </c>
      <c r="D11" s="155"/>
      <c r="E11" s="59">
        <v>418947</v>
      </c>
      <c r="F11" s="60">
        <v>418947</v>
      </c>
      <c r="G11" s="60">
        <v>2184219</v>
      </c>
      <c r="H11" s="60">
        <v>744724</v>
      </c>
      <c r="I11" s="60">
        <v>744724</v>
      </c>
      <c r="J11" s="60">
        <v>744724</v>
      </c>
      <c r="K11" s="60">
        <v>744724</v>
      </c>
      <c r="L11" s="60">
        <v>807806</v>
      </c>
      <c r="M11" s="60">
        <v>934956</v>
      </c>
      <c r="N11" s="60">
        <v>934956</v>
      </c>
      <c r="O11" s="60"/>
      <c r="P11" s="60"/>
      <c r="Q11" s="60"/>
      <c r="R11" s="60"/>
      <c r="S11" s="60"/>
      <c r="T11" s="60"/>
      <c r="U11" s="60"/>
      <c r="V11" s="60"/>
      <c r="W11" s="60">
        <v>934956</v>
      </c>
      <c r="X11" s="60">
        <v>209474</v>
      </c>
      <c r="Y11" s="60">
        <v>725482</v>
      </c>
      <c r="Z11" s="140">
        <v>346.34</v>
      </c>
      <c r="AA11" s="62">
        <v>418947</v>
      </c>
    </row>
    <row r="12" spans="1:27" ht="12.75">
      <c r="A12" s="250" t="s">
        <v>56</v>
      </c>
      <c r="B12" s="251"/>
      <c r="C12" s="168">
        <f aca="true" t="shared" si="0" ref="C12:Y12">SUM(C6:C11)</f>
        <v>51258088</v>
      </c>
      <c r="D12" s="168">
        <f>SUM(D6:D11)</f>
        <v>0</v>
      </c>
      <c r="E12" s="72">
        <f t="shared" si="0"/>
        <v>57293307</v>
      </c>
      <c r="F12" s="73">
        <f t="shared" si="0"/>
        <v>57293307</v>
      </c>
      <c r="G12" s="73">
        <f t="shared" si="0"/>
        <v>51345879</v>
      </c>
      <c r="H12" s="73">
        <f t="shared" si="0"/>
        <v>55276490</v>
      </c>
      <c r="I12" s="73">
        <f t="shared" si="0"/>
        <v>74528845</v>
      </c>
      <c r="J12" s="73">
        <f t="shared" si="0"/>
        <v>74528845</v>
      </c>
      <c r="K12" s="73">
        <f t="shared" si="0"/>
        <v>64144677</v>
      </c>
      <c r="L12" s="73">
        <f t="shared" si="0"/>
        <v>59425543</v>
      </c>
      <c r="M12" s="73">
        <f t="shared" si="0"/>
        <v>66633684</v>
      </c>
      <c r="N12" s="73">
        <f t="shared" si="0"/>
        <v>66633684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66633684</v>
      </c>
      <c r="X12" s="73">
        <f t="shared" si="0"/>
        <v>28646655</v>
      </c>
      <c r="Y12" s="73">
        <f t="shared" si="0"/>
        <v>37987029</v>
      </c>
      <c r="Z12" s="170">
        <f>+IF(X12&lt;&gt;0,+(Y12/X12)*100,0)</f>
        <v>132.6054612658965</v>
      </c>
      <c r="AA12" s="74">
        <f>SUM(AA6:AA11)</f>
        <v>57293307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111773</v>
      </c>
      <c r="D17" s="155"/>
      <c r="E17" s="59">
        <v>2326763</v>
      </c>
      <c r="F17" s="60">
        <v>2326763</v>
      </c>
      <c r="G17" s="60"/>
      <c r="H17" s="60">
        <v>111773</v>
      </c>
      <c r="I17" s="60">
        <v>111773</v>
      </c>
      <c r="J17" s="60">
        <v>111773</v>
      </c>
      <c r="K17" s="60">
        <v>111773</v>
      </c>
      <c r="L17" s="60">
        <v>111773</v>
      </c>
      <c r="M17" s="60">
        <v>111773</v>
      </c>
      <c r="N17" s="60">
        <v>111773</v>
      </c>
      <c r="O17" s="60"/>
      <c r="P17" s="60"/>
      <c r="Q17" s="60"/>
      <c r="R17" s="60"/>
      <c r="S17" s="60"/>
      <c r="T17" s="60"/>
      <c r="U17" s="60"/>
      <c r="V17" s="60"/>
      <c r="W17" s="60">
        <v>111773</v>
      </c>
      <c r="X17" s="60">
        <v>1163382</v>
      </c>
      <c r="Y17" s="60">
        <v>-1051609</v>
      </c>
      <c r="Z17" s="140">
        <v>-90.39</v>
      </c>
      <c r="AA17" s="62">
        <v>2326763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351366863</v>
      </c>
      <c r="D19" s="155"/>
      <c r="E19" s="59">
        <v>281254352</v>
      </c>
      <c r="F19" s="60">
        <v>281254352</v>
      </c>
      <c r="G19" s="60">
        <v>323263908</v>
      </c>
      <c r="H19" s="60">
        <v>35738757</v>
      </c>
      <c r="I19" s="60">
        <v>362614095</v>
      </c>
      <c r="J19" s="60">
        <v>362614095</v>
      </c>
      <c r="K19" s="60">
        <v>364732308</v>
      </c>
      <c r="L19" s="60">
        <v>366801381</v>
      </c>
      <c r="M19" s="60">
        <v>374754023</v>
      </c>
      <c r="N19" s="60">
        <v>374754023</v>
      </c>
      <c r="O19" s="60"/>
      <c r="P19" s="60"/>
      <c r="Q19" s="60"/>
      <c r="R19" s="60"/>
      <c r="S19" s="60"/>
      <c r="T19" s="60"/>
      <c r="U19" s="60"/>
      <c r="V19" s="60"/>
      <c r="W19" s="60">
        <v>374754023</v>
      </c>
      <c r="X19" s="60">
        <v>140627176</v>
      </c>
      <c r="Y19" s="60">
        <v>234126847</v>
      </c>
      <c r="Z19" s="140">
        <v>166.49</v>
      </c>
      <c r="AA19" s="62">
        <v>281254352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1505763</v>
      </c>
      <c r="D21" s="155"/>
      <c r="E21" s="59">
        <v>2792956</v>
      </c>
      <c r="F21" s="60">
        <v>2792956</v>
      </c>
      <c r="G21" s="60"/>
      <c r="H21" s="60">
        <v>1505763</v>
      </c>
      <c r="I21" s="60">
        <v>1505763</v>
      </c>
      <c r="J21" s="60">
        <v>1505763</v>
      </c>
      <c r="K21" s="60">
        <v>1505763</v>
      </c>
      <c r="L21" s="60">
        <v>1505763</v>
      </c>
      <c r="M21" s="60">
        <v>1505763</v>
      </c>
      <c r="N21" s="60">
        <v>1505763</v>
      </c>
      <c r="O21" s="60"/>
      <c r="P21" s="60"/>
      <c r="Q21" s="60"/>
      <c r="R21" s="60"/>
      <c r="S21" s="60"/>
      <c r="T21" s="60"/>
      <c r="U21" s="60"/>
      <c r="V21" s="60"/>
      <c r="W21" s="60">
        <v>1505763</v>
      </c>
      <c r="X21" s="60">
        <v>1396478</v>
      </c>
      <c r="Y21" s="60">
        <v>109285</v>
      </c>
      <c r="Z21" s="140">
        <v>7.83</v>
      </c>
      <c r="AA21" s="62">
        <v>2792956</v>
      </c>
    </row>
    <row r="22" spans="1:27" ht="12.75">
      <c r="A22" s="249" t="s">
        <v>157</v>
      </c>
      <c r="B22" s="182"/>
      <c r="C22" s="155">
        <v>35391</v>
      </c>
      <c r="D22" s="155"/>
      <c r="E22" s="59">
        <v>80892</v>
      </c>
      <c r="F22" s="60">
        <v>80892</v>
      </c>
      <c r="G22" s="60"/>
      <c r="H22" s="60">
        <v>35391</v>
      </c>
      <c r="I22" s="60">
        <v>35391</v>
      </c>
      <c r="J22" s="60">
        <v>35391</v>
      </c>
      <c r="K22" s="60">
        <v>35391</v>
      </c>
      <c r="L22" s="60">
        <v>35391</v>
      </c>
      <c r="M22" s="60">
        <v>35391</v>
      </c>
      <c r="N22" s="60">
        <v>35391</v>
      </c>
      <c r="O22" s="60"/>
      <c r="P22" s="60"/>
      <c r="Q22" s="60"/>
      <c r="R22" s="60"/>
      <c r="S22" s="60"/>
      <c r="T22" s="60"/>
      <c r="U22" s="60"/>
      <c r="V22" s="60"/>
      <c r="W22" s="60">
        <v>35391</v>
      </c>
      <c r="X22" s="60">
        <v>40446</v>
      </c>
      <c r="Y22" s="60">
        <v>-5055</v>
      </c>
      <c r="Z22" s="140">
        <v>-12.5</v>
      </c>
      <c r="AA22" s="62">
        <v>80892</v>
      </c>
    </row>
    <row r="23" spans="1:27" ht="12.75">
      <c r="A23" s="249" t="s">
        <v>158</v>
      </c>
      <c r="B23" s="182"/>
      <c r="C23" s="155">
        <v>589</v>
      </c>
      <c r="D23" s="155"/>
      <c r="E23" s="59">
        <v>589</v>
      </c>
      <c r="F23" s="60">
        <v>589</v>
      </c>
      <c r="G23" s="159"/>
      <c r="H23" s="159">
        <v>589</v>
      </c>
      <c r="I23" s="159">
        <v>589</v>
      </c>
      <c r="J23" s="60">
        <v>589</v>
      </c>
      <c r="K23" s="159">
        <v>589</v>
      </c>
      <c r="L23" s="159">
        <v>589</v>
      </c>
      <c r="M23" s="60">
        <v>589</v>
      </c>
      <c r="N23" s="159">
        <v>589</v>
      </c>
      <c r="O23" s="159"/>
      <c r="P23" s="159"/>
      <c r="Q23" s="60"/>
      <c r="R23" s="159"/>
      <c r="S23" s="159"/>
      <c r="T23" s="60"/>
      <c r="U23" s="159"/>
      <c r="V23" s="159"/>
      <c r="W23" s="159">
        <v>589</v>
      </c>
      <c r="X23" s="60">
        <v>295</v>
      </c>
      <c r="Y23" s="159">
        <v>294</v>
      </c>
      <c r="Z23" s="141">
        <v>99.66</v>
      </c>
      <c r="AA23" s="225">
        <v>589</v>
      </c>
    </row>
    <row r="24" spans="1:27" ht="12.75">
      <c r="A24" s="250" t="s">
        <v>57</v>
      </c>
      <c r="B24" s="253"/>
      <c r="C24" s="168">
        <f aca="true" t="shared" si="1" ref="C24:Y24">SUM(C15:C23)</f>
        <v>353020379</v>
      </c>
      <c r="D24" s="168">
        <f>SUM(D15:D23)</f>
        <v>0</v>
      </c>
      <c r="E24" s="76">
        <f t="shared" si="1"/>
        <v>286455552</v>
      </c>
      <c r="F24" s="77">
        <f t="shared" si="1"/>
        <v>286455552</v>
      </c>
      <c r="G24" s="77">
        <f t="shared" si="1"/>
        <v>323263908</v>
      </c>
      <c r="H24" s="77">
        <f t="shared" si="1"/>
        <v>37392273</v>
      </c>
      <c r="I24" s="77">
        <f t="shared" si="1"/>
        <v>364267611</v>
      </c>
      <c r="J24" s="77">
        <f t="shared" si="1"/>
        <v>364267611</v>
      </c>
      <c r="K24" s="77">
        <f t="shared" si="1"/>
        <v>366385824</v>
      </c>
      <c r="L24" s="77">
        <f t="shared" si="1"/>
        <v>368454897</v>
      </c>
      <c r="M24" s="77">
        <f t="shared" si="1"/>
        <v>376407539</v>
      </c>
      <c r="N24" s="77">
        <f t="shared" si="1"/>
        <v>376407539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376407539</v>
      </c>
      <c r="X24" s="77">
        <f t="shared" si="1"/>
        <v>143227777</v>
      </c>
      <c r="Y24" s="77">
        <f t="shared" si="1"/>
        <v>233179762</v>
      </c>
      <c r="Z24" s="212">
        <f>+IF(X24&lt;&gt;0,+(Y24/X24)*100,0)</f>
        <v>162.80344978055479</v>
      </c>
      <c r="AA24" s="79">
        <f>SUM(AA15:AA23)</f>
        <v>286455552</v>
      </c>
    </row>
    <row r="25" spans="1:27" ht="12.75">
      <c r="A25" s="250" t="s">
        <v>159</v>
      </c>
      <c r="B25" s="251"/>
      <c r="C25" s="168">
        <f aca="true" t="shared" si="2" ref="C25:Y25">+C12+C24</f>
        <v>404278467</v>
      </c>
      <c r="D25" s="168">
        <f>+D12+D24</f>
        <v>0</v>
      </c>
      <c r="E25" s="72">
        <f t="shared" si="2"/>
        <v>343748859</v>
      </c>
      <c r="F25" s="73">
        <f t="shared" si="2"/>
        <v>343748859</v>
      </c>
      <c r="G25" s="73">
        <f t="shared" si="2"/>
        <v>374609787</v>
      </c>
      <c r="H25" s="73">
        <f t="shared" si="2"/>
        <v>92668763</v>
      </c>
      <c r="I25" s="73">
        <f t="shared" si="2"/>
        <v>438796456</v>
      </c>
      <c r="J25" s="73">
        <f t="shared" si="2"/>
        <v>438796456</v>
      </c>
      <c r="K25" s="73">
        <f t="shared" si="2"/>
        <v>430530501</v>
      </c>
      <c r="L25" s="73">
        <f t="shared" si="2"/>
        <v>427880440</v>
      </c>
      <c r="M25" s="73">
        <f t="shared" si="2"/>
        <v>443041223</v>
      </c>
      <c r="N25" s="73">
        <f t="shared" si="2"/>
        <v>443041223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443041223</v>
      </c>
      <c r="X25" s="73">
        <f t="shared" si="2"/>
        <v>171874432</v>
      </c>
      <c r="Y25" s="73">
        <f t="shared" si="2"/>
        <v>271166791</v>
      </c>
      <c r="Z25" s="170">
        <f>+IF(X25&lt;&gt;0,+(Y25/X25)*100,0)</f>
        <v>157.77029069687342</v>
      </c>
      <c r="AA25" s="74">
        <f>+AA12+AA24</f>
        <v>343748859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1080650</v>
      </c>
      <c r="D31" s="155"/>
      <c r="E31" s="59">
        <v>1051611</v>
      </c>
      <c r="F31" s="60">
        <v>1051611</v>
      </c>
      <c r="G31" s="60">
        <v>1067098</v>
      </c>
      <c r="H31" s="60">
        <v>794861</v>
      </c>
      <c r="I31" s="60">
        <v>1074556</v>
      </c>
      <c r="J31" s="60">
        <v>1074556</v>
      </c>
      <c r="K31" s="60">
        <v>1074471</v>
      </c>
      <c r="L31" s="60">
        <v>1107517</v>
      </c>
      <c r="M31" s="60">
        <v>1104293</v>
      </c>
      <c r="N31" s="60">
        <v>1104293</v>
      </c>
      <c r="O31" s="60"/>
      <c r="P31" s="60"/>
      <c r="Q31" s="60"/>
      <c r="R31" s="60"/>
      <c r="S31" s="60"/>
      <c r="T31" s="60"/>
      <c r="U31" s="60"/>
      <c r="V31" s="60"/>
      <c r="W31" s="60">
        <v>1104293</v>
      </c>
      <c r="X31" s="60">
        <v>525806</v>
      </c>
      <c r="Y31" s="60">
        <v>578487</v>
      </c>
      <c r="Z31" s="140">
        <v>110.02</v>
      </c>
      <c r="AA31" s="62">
        <v>1051611</v>
      </c>
    </row>
    <row r="32" spans="1:27" ht="12.75">
      <c r="A32" s="249" t="s">
        <v>164</v>
      </c>
      <c r="B32" s="182"/>
      <c r="C32" s="155">
        <v>12758933</v>
      </c>
      <c r="D32" s="155"/>
      <c r="E32" s="59">
        <v>12921779</v>
      </c>
      <c r="F32" s="60">
        <v>12921779</v>
      </c>
      <c r="G32" s="60">
        <v>26795855</v>
      </c>
      <c r="H32" s="60">
        <v>25222429</v>
      </c>
      <c r="I32" s="60">
        <v>38859012</v>
      </c>
      <c r="J32" s="60">
        <v>38859012</v>
      </c>
      <c r="K32" s="60">
        <v>22957017</v>
      </c>
      <c r="L32" s="60">
        <v>25560592</v>
      </c>
      <c r="M32" s="60">
        <v>18513793</v>
      </c>
      <c r="N32" s="60">
        <v>18513793</v>
      </c>
      <c r="O32" s="60"/>
      <c r="P32" s="60"/>
      <c r="Q32" s="60"/>
      <c r="R32" s="60"/>
      <c r="S32" s="60"/>
      <c r="T32" s="60"/>
      <c r="U32" s="60"/>
      <c r="V32" s="60"/>
      <c r="W32" s="60">
        <v>18513793</v>
      </c>
      <c r="X32" s="60">
        <v>6460890</v>
      </c>
      <c r="Y32" s="60">
        <v>12052903</v>
      </c>
      <c r="Z32" s="140">
        <v>186.55</v>
      </c>
      <c r="AA32" s="62">
        <v>12921779</v>
      </c>
    </row>
    <row r="33" spans="1:27" ht="12.75">
      <c r="A33" s="249" t="s">
        <v>165</v>
      </c>
      <c r="B33" s="182"/>
      <c r="C33" s="155">
        <v>3260955</v>
      </c>
      <c r="D33" s="155"/>
      <c r="E33" s="59">
        <v>579121</v>
      </c>
      <c r="F33" s="60">
        <v>579121</v>
      </c>
      <c r="G33" s="60">
        <v>3220386</v>
      </c>
      <c r="H33" s="60">
        <v>-105195</v>
      </c>
      <c r="I33" s="60">
        <v>2045939</v>
      </c>
      <c r="J33" s="60">
        <v>2045939</v>
      </c>
      <c r="K33" s="60">
        <v>2045939</v>
      </c>
      <c r="L33" s="60">
        <v>2175311</v>
      </c>
      <c r="M33" s="60">
        <v>2175311</v>
      </c>
      <c r="N33" s="60">
        <v>2175311</v>
      </c>
      <c r="O33" s="60"/>
      <c r="P33" s="60"/>
      <c r="Q33" s="60"/>
      <c r="R33" s="60"/>
      <c r="S33" s="60"/>
      <c r="T33" s="60"/>
      <c r="U33" s="60"/>
      <c r="V33" s="60"/>
      <c r="W33" s="60">
        <v>2175311</v>
      </c>
      <c r="X33" s="60">
        <v>289561</v>
      </c>
      <c r="Y33" s="60">
        <v>1885750</v>
      </c>
      <c r="Z33" s="140">
        <v>651.24</v>
      </c>
      <c r="AA33" s="62">
        <v>579121</v>
      </c>
    </row>
    <row r="34" spans="1:27" ht="12.75">
      <c r="A34" s="250" t="s">
        <v>58</v>
      </c>
      <c r="B34" s="251"/>
      <c r="C34" s="168">
        <f aca="true" t="shared" si="3" ref="C34:Y34">SUM(C29:C33)</f>
        <v>17100538</v>
      </c>
      <c r="D34" s="168">
        <f>SUM(D29:D33)</f>
        <v>0</v>
      </c>
      <c r="E34" s="72">
        <f t="shared" si="3"/>
        <v>14552511</v>
      </c>
      <c r="F34" s="73">
        <f t="shared" si="3"/>
        <v>14552511</v>
      </c>
      <c r="G34" s="73">
        <f t="shared" si="3"/>
        <v>31083339</v>
      </c>
      <c r="H34" s="73">
        <f t="shared" si="3"/>
        <v>25912095</v>
      </c>
      <c r="I34" s="73">
        <f t="shared" si="3"/>
        <v>41979507</v>
      </c>
      <c r="J34" s="73">
        <f t="shared" si="3"/>
        <v>41979507</v>
      </c>
      <c r="K34" s="73">
        <f t="shared" si="3"/>
        <v>26077427</v>
      </c>
      <c r="L34" s="73">
        <f t="shared" si="3"/>
        <v>28843420</v>
      </c>
      <c r="M34" s="73">
        <f t="shared" si="3"/>
        <v>21793397</v>
      </c>
      <c r="N34" s="73">
        <f t="shared" si="3"/>
        <v>21793397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21793397</v>
      </c>
      <c r="X34" s="73">
        <f t="shared" si="3"/>
        <v>7276257</v>
      </c>
      <c r="Y34" s="73">
        <f t="shared" si="3"/>
        <v>14517140</v>
      </c>
      <c r="Z34" s="170">
        <f>+IF(X34&lt;&gt;0,+(Y34/X34)*100,0)</f>
        <v>199.51384345000457</v>
      </c>
      <c r="AA34" s="74">
        <f>SUM(AA29:AA33)</f>
        <v>14552511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7868284</v>
      </c>
      <c r="D38" s="155"/>
      <c r="E38" s="59">
        <v>7379207</v>
      </c>
      <c r="F38" s="60">
        <v>7379207</v>
      </c>
      <c r="G38" s="60">
        <v>6088284</v>
      </c>
      <c r="H38" s="60"/>
      <c r="I38" s="60">
        <v>6153453</v>
      </c>
      <c r="J38" s="60">
        <v>6153453</v>
      </c>
      <c r="K38" s="60">
        <v>6153453</v>
      </c>
      <c r="L38" s="60">
        <v>6153453</v>
      </c>
      <c r="M38" s="60">
        <v>6153453</v>
      </c>
      <c r="N38" s="60">
        <v>6153453</v>
      </c>
      <c r="O38" s="60"/>
      <c r="P38" s="60"/>
      <c r="Q38" s="60"/>
      <c r="R38" s="60"/>
      <c r="S38" s="60"/>
      <c r="T38" s="60"/>
      <c r="U38" s="60"/>
      <c r="V38" s="60"/>
      <c r="W38" s="60">
        <v>6153453</v>
      </c>
      <c r="X38" s="60">
        <v>3689604</v>
      </c>
      <c r="Y38" s="60">
        <v>2463849</v>
      </c>
      <c r="Z38" s="140">
        <v>66.78</v>
      </c>
      <c r="AA38" s="62">
        <v>7379207</v>
      </c>
    </row>
    <row r="39" spans="1:27" ht="12.75">
      <c r="A39" s="250" t="s">
        <v>59</v>
      </c>
      <c r="B39" s="253"/>
      <c r="C39" s="168">
        <f aca="true" t="shared" si="4" ref="C39:Y39">SUM(C37:C38)</f>
        <v>7868284</v>
      </c>
      <c r="D39" s="168">
        <f>SUM(D37:D38)</f>
        <v>0</v>
      </c>
      <c r="E39" s="76">
        <f t="shared" si="4"/>
        <v>7379207</v>
      </c>
      <c r="F39" s="77">
        <f t="shared" si="4"/>
        <v>7379207</v>
      </c>
      <c r="G39" s="77">
        <f t="shared" si="4"/>
        <v>6088284</v>
      </c>
      <c r="H39" s="77">
        <f t="shared" si="4"/>
        <v>0</v>
      </c>
      <c r="I39" s="77">
        <f t="shared" si="4"/>
        <v>6153453</v>
      </c>
      <c r="J39" s="77">
        <f t="shared" si="4"/>
        <v>6153453</v>
      </c>
      <c r="K39" s="77">
        <f t="shared" si="4"/>
        <v>6153453</v>
      </c>
      <c r="L39" s="77">
        <f t="shared" si="4"/>
        <v>6153453</v>
      </c>
      <c r="M39" s="77">
        <f t="shared" si="4"/>
        <v>6153453</v>
      </c>
      <c r="N39" s="77">
        <f t="shared" si="4"/>
        <v>6153453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6153453</v>
      </c>
      <c r="X39" s="77">
        <f t="shared" si="4"/>
        <v>3689604</v>
      </c>
      <c r="Y39" s="77">
        <f t="shared" si="4"/>
        <v>2463849</v>
      </c>
      <c r="Z39" s="212">
        <f>+IF(X39&lt;&gt;0,+(Y39/X39)*100,0)</f>
        <v>66.7781420445121</v>
      </c>
      <c r="AA39" s="79">
        <f>SUM(AA37:AA38)</f>
        <v>7379207</v>
      </c>
    </row>
    <row r="40" spans="1:27" ht="12.75">
      <c r="A40" s="250" t="s">
        <v>167</v>
      </c>
      <c r="B40" s="251"/>
      <c r="C40" s="168">
        <f aca="true" t="shared" si="5" ref="C40:Y40">+C34+C39</f>
        <v>24968822</v>
      </c>
      <c r="D40" s="168">
        <f>+D34+D39</f>
        <v>0</v>
      </c>
      <c r="E40" s="72">
        <f t="shared" si="5"/>
        <v>21931718</v>
      </c>
      <c r="F40" s="73">
        <f t="shared" si="5"/>
        <v>21931718</v>
      </c>
      <c r="G40" s="73">
        <f t="shared" si="5"/>
        <v>37171623</v>
      </c>
      <c r="H40" s="73">
        <f t="shared" si="5"/>
        <v>25912095</v>
      </c>
      <c r="I40" s="73">
        <f t="shared" si="5"/>
        <v>48132960</v>
      </c>
      <c r="J40" s="73">
        <f t="shared" si="5"/>
        <v>48132960</v>
      </c>
      <c r="K40" s="73">
        <f t="shared" si="5"/>
        <v>32230880</v>
      </c>
      <c r="L40" s="73">
        <f t="shared" si="5"/>
        <v>34996873</v>
      </c>
      <c r="M40" s="73">
        <f t="shared" si="5"/>
        <v>27946850</v>
      </c>
      <c r="N40" s="73">
        <f t="shared" si="5"/>
        <v>27946850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27946850</v>
      </c>
      <c r="X40" s="73">
        <f t="shared" si="5"/>
        <v>10965861</v>
      </c>
      <c r="Y40" s="73">
        <f t="shared" si="5"/>
        <v>16980989</v>
      </c>
      <c r="Z40" s="170">
        <f>+IF(X40&lt;&gt;0,+(Y40/X40)*100,0)</f>
        <v>154.8532212837642</v>
      </c>
      <c r="AA40" s="74">
        <f>+AA34+AA39</f>
        <v>21931718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379309645</v>
      </c>
      <c r="D42" s="257">
        <f>+D25-D40</f>
        <v>0</v>
      </c>
      <c r="E42" s="258">
        <f t="shared" si="6"/>
        <v>321817141</v>
      </c>
      <c r="F42" s="259">
        <f t="shared" si="6"/>
        <v>321817141</v>
      </c>
      <c r="G42" s="259">
        <f t="shared" si="6"/>
        <v>337438164</v>
      </c>
      <c r="H42" s="259">
        <f t="shared" si="6"/>
        <v>66756668</v>
      </c>
      <c r="I42" s="259">
        <f t="shared" si="6"/>
        <v>390663496</v>
      </c>
      <c r="J42" s="259">
        <f t="shared" si="6"/>
        <v>390663496</v>
      </c>
      <c r="K42" s="259">
        <f t="shared" si="6"/>
        <v>398299621</v>
      </c>
      <c r="L42" s="259">
        <f t="shared" si="6"/>
        <v>392883567</v>
      </c>
      <c r="M42" s="259">
        <f t="shared" si="6"/>
        <v>415094373</v>
      </c>
      <c r="N42" s="259">
        <f t="shared" si="6"/>
        <v>415094373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415094373</v>
      </c>
      <c r="X42" s="259">
        <f t="shared" si="6"/>
        <v>160908571</v>
      </c>
      <c r="Y42" s="259">
        <f t="shared" si="6"/>
        <v>254185802</v>
      </c>
      <c r="Z42" s="260">
        <f>+IF(X42&lt;&gt;0,+(Y42/X42)*100,0)</f>
        <v>157.96908792384963</v>
      </c>
      <c r="AA42" s="261">
        <f>+AA25-AA40</f>
        <v>321817141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379309645</v>
      </c>
      <c r="D45" s="155"/>
      <c r="E45" s="59">
        <v>321817141</v>
      </c>
      <c r="F45" s="60">
        <v>321817141</v>
      </c>
      <c r="G45" s="60">
        <v>337438164</v>
      </c>
      <c r="H45" s="60">
        <v>66756668</v>
      </c>
      <c r="I45" s="60">
        <v>390663496</v>
      </c>
      <c r="J45" s="60">
        <v>390663496</v>
      </c>
      <c r="K45" s="60">
        <v>398299621</v>
      </c>
      <c r="L45" s="60">
        <v>392883567</v>
      </c>
      <c r="M45" s="60">
        <v>415094373</v>
      </c>
      <c r="N45" s="60">
        <v>415094373</v>
      </c>
      <c r="O45" s="60"/>
      <c r="P45" s="60"/>
      <c r="Q45" s="60"/>
      <c r="R45" s="60"/>
      <c r="S45" s="60"/>
      <c r="T45" s="60"/>
      <c r="U45" s="60"/>
      <c r="V45" s="60"/>
      <c r="W45" s="60">
        <v>415094373</v>
      </c>
      <c r="X45" s="60">
        <v>160908571</v>
      </c>
      <c r="Y45" s="60">
        <v>254185802</v>
      </c>
      <c r="Z45" s="139">
        <v>157.97</v>
      </c>
      <c r="AA45" s="62">
        <v>321817141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379309645</v>
      </c>
      <c r="D48" s="217">
        <f>SUM(D45:D47)</f>
        <v>0</v>
      </c>
      <c r="E48" s="264">
        <f t="shared" si="7"/>
        <v>321817141</v>
      </c>
      <c r="F48" s="219">
        <f t="shared" si="7"/>
        <v>321817141</v>
      </c>
      <c r="G48" s="219">
        <f t="shared" si="7"/>
        <v>337438164</v>
      </c>
      <c r="H48" s="219">
        <f t="shared" si="7"/>
        <v>66756668</v>
      </c>
      <c r="I48" s="219">
        <f t="shared" si="7"/>
        <v>390663496</v>
      </c>
      <c r="J48" s="219">
        <f t="shared" si="7"/>
        <v>390663496</v>
      </c>
      <c r="K48" s="219">
        <f t="shared" si="7"/>
        <v>398299621</v>
      </c>
      <c r="L48" s="219">
        <f t="shared" si="7"/>
        <v>392883567</v>
      </c>
      <c r="M48" s="219">
        <f t="shared" si="7"/>
        <v>415094373</v>
      </c>
      <c r="N48" s="219">
        <f t="shared" si="7"/>
        <v>415094373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415094373</v>
      </c>
      <c r="X48" s="219">
        <f t="shared" si="7"/>
        <v>160908571</v>
      </c>
      <c r="Y48" s="219">
        <f t="shared" si="7"/>
        <v>254185802</v>
      </c>
      <c r="Z48" s="265">
        <f>+IF(X48&lt;&gt;0,+(Y48/X48)*100,0)</f>
        <v>157.96908792384963</v>
      </c>
      <c r="AA48" s="232">
        <f>SUM(AA45:AA47)</f>
        <v>321817141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12589523</v>
      </c>
      <c r="D6" s="155"/>
      <c r="E6" s="59">
        <v>8309792</v>
      </c>
      <c r="F6" s="60">
        <v>8309792</v>
      </c>
      <c r="G6" s="60">
        <v>853389</v>
      </c>
      <c r="H6" s="60">
        <v>534109</v>
      </c>
      <c r="I6" s="60">
        <v>1346703</v>
      </c>
      <c r="J6" s="60">
        <v>2734201</v>
      </c>
      <c r="K6" s="60">
        <v>711510</v>
      </c>
      <c r="L6" s="60">
        <v>1867316</v>
      </c>
      <c r="M6" s="60">
        <v>403400</v>
      </c>
      <c r="N6" s="60">
        <v>2982226</v>
      </c>
      <c r="O6" s="60"/>
      <c r="P6" s="60"/>
      <c r="Q6" s="60"/>
      <c r="R6" s="60"/>
      <c r="S6" s="60"/>
      <c r="T6" s="60"/>
      <c r="U6" s="60"/>
      <c r="V6" s="60"/>
      <c r="W6" s="60">
        <v>5716427</v>
      </c>
      <c r="X6" s="60">
        <v>2713877</v>
      </c>
      <c r="Y6" s="60">
        <v>3002550</v>
      </c>
      <c r="Z6" s="140">
        <v>110.64</v>
      </c>
      <c r="AA6" s="62">
        <v>8309792</v>
      </c>
    </row>
    <row r="7" spans="1:27" ht="12.75">
      <c r="A7" s="249" t="s">
        <v>32</v>
      </c>
      <c r="B7" s="182"/>
      <c r="C7" s="155">
        <v>21396049</v>
      </c>
      <c r="D7" s="155"/>
      <c r="E7" s="59">
        <v>23487391</v>
      </c>
      <c r="F7" s="60">
        <v>23487391</v>
      </c>
      <c r="G7" s="60">
        <v>1581654</v>
      </c>
      <c r="H7" s="60">
        <v>1962249</v>
      </c>
      <c r="I7" s="60">
        <v>1881573</v>
      </c>
      <c r="J7" s="60">
        <v>5425476</v>
      </c>
      <c r="K7" s="60">
        <v>1670025</v>
      </c>
      <c r="L7" s="60">
        <v>1708123</v>
      </c>
      <c r="M7" s="60">
        <v>1174706</v>
      </c>
      <c r="N7" s="60">
        <v>4552854</v>
      </c>
      <c r="O7" s="60"/>
      <c r="P7" s="60"/>
      <c r="Q7" s="60"/>
      <c r="R7" s="60"/>
      <c r="S7" s="60"/>
      <c r="T7" s="60"/>
      <c r="U7" s="60"/>
      <c r="V7" s="60"/>
      <c r="W7" s="60">
        <v>9978330</v>
      </c>
      <c r="X7" s="60">
        <v>8801480</v>
      </c>
      <c r="Y7" s="60">
        <v>1176850</v>
      </c>
      <c r="Z7" s="140">
        <v>13.37</v>
      </c>
      <c r="AA7" s="62">
        <v>23487391</v>
      </c>
    </row>
    <row r="8" spans="1:27" ht="12.75">
      <c r="A8" s="249" t="s">
        <v>178</v>
      </c>
      <c r="B8" s="182"/>
      <c r="C8" s="155">
        <v>1898342</v>
      </c>
      <c r="D8" s="155"/>
      <c r="E8" s="59">
        <v>9184849</v>
      </c>
      <c r="F8" s="60">
        <v>9184849</v>
      </c>
      <c r="G8" s="60">
        <v>132296</v>
      </c>
      <c r="H8" s="60">
        <v>371903</v>
      </c>
      <c r="I8" s="60">
        <v>172310</v>
      </c>
      <c r="J8" s="60">
        <v>676509</v>
      </c>
      <c r="K8" s="60">
        <v>235821</v>
      </c>
      <c r="L8" s="60">
        <v>170143</v>
      </c>
      <c r="M8" s="60">
        <v>136236</v>
      </c>
      <c r="N8" s="60">
        <v>542200</v>
      </c>
      <c r="O8" s="60"/>
      <c r="P8" s="60"/>
      <c r="Q8" s="60"/>
      <c r="R8" s="60"/>
      <c r="S8" s="60"/>
      <c r="T8" s="60"/>
      <c r="U8" s="60"/>
      <c r="V8" s="60"/>
      <c r="W8" s="60">
        <v>1218709</v>
      </c>
      <c r="X8" s="60">
        <v>3274266</v>
      </c>
      <c r="Y8" s="60">
        <v>-2055557</v>
      </c>
      <c r="Z8" s="140">
        <v>-62.78</v>
      </c>
      <c r="AA8" s="62">
        <v>9184849</v>
      </c>
    </row>
    <row r="9" spans="1:27" ht="12.75">
      <c r="A9" s="249" t="s">
        <v>179</v>
      </c>
      <c r="B9" s="182"/>
      <c r="C9" s="155">
        <v>79370000</v>
      </c>
      <c r="D9" s="155"/>
      <c r="E9" s="59">
        <v>79370817</v>
      </c>
      <c r="F9" s="60">
        <v>79370817</v>
      </c>
      <c r="G9" s="60">
        <v>29575000</v>
      </c>
      <c r="H9" s="60">
        <v>2850000</v>
      </c>
      <c r="I9" s="60">
        <v>453000</v>
      </c>
      <c r="J9" s="60">
        <v>32878000</v>
      </c>
      <c r="K9" s="60">
        <v>1035000</v>
      </c>
      <c r="L9" s="60">
        <v>813000</v>
      </c>
      <c r="M9" s="60">
        <v>23660000</v>
      </c>
      <c r="N9" s="60">
        <v>25508000</v>
      </c>
      <c r="O9" s="60"/>
      <c r="P9" s="60"/>
      <c r="Q9" s="60"/>
      <c r="R9" s="60"/>
      <c r="S9" s="60"/>
      <c r="T9" s="60"/>
      <c r="U9" s="60"/>
      <c r="V9" s="60"/>
      <c r="W9" s="60">
        <v>58386000</v>
      </c>
      <c r="X9" s="60">
        <v>57947817</v>
      </c>
      <c r="Y9" s="60">
        <v>438183</v>
      </c>
      <c r="Z9" s="140">
        <v>0.76</v>
      </c>
      <c r="AA9" s="62">
        <v>79370817</v>
      </c>
    </row>
    <row r="10" spans="1:27" ht="12.75">
      <c r="A10" s="249" t="s">
        <v>180</v>
      </c>
      <c r="B10" s="182"/>
      <c r="C10" s="155">
        <v>32278000</v>
      </c>
      <c r="D10" s="155"/>
      <c r="E10" s="59">
        <v>32749000</v>
      </c>
      <c r="F10" s="60">
        <v>32749000</v>
      </c>
      <c r="G10" s="60">
        <v>16000000</v>
      </c>
      <c r="H10" s="60"/>
      <c r="I10" s="60"/>
      <c r="J10" s="60">
        <v>16000000</v>
      </c>
      <c r="K10" s="60"/>
      <c r="L10" s="60"/>
      <c r="M10" s="60">
        <v>13000000</v>
      </c>
      <c r="N10" s="60">
        <v>13000000</v>
      </c>
      <c r="O10" s="60"/>
      <c r="P10" s="60"/>
      <c r="Q10" s="60"/>
      <c r="R10" s="60"/>
      <c r="S10" s="60"/>
      <c r="T10" s="60"/>
      <c r="U10" s="60"/>
      <c r="V10" s="60"/>
      <c r="W10" s="60">
        <v>29000000</v>
      </c>
      <c r="X10" s="60">
        <v>22000000</v>
      </c>
      <c r="Y10" s="60">
        <v>7000000</v>
      </c>
      <c r="Z10" s="140">
        <v>31.82</v>
      </c>
      <c r="AA10" s="62">
        <v>32749000</v>
      </c>
    </row>
    <row r="11" spans="1:27" ht="12.75">
      <c r="A11" s="249" t="s">
        <v>181</v>
      </c>
      <c r="B11" s="182"/>
      <c r="C11" s="155">
        <v>1367140</v>
      </c>
      <c r="D11" s="155"/>
      <c r="E11" s="59">
        <v>1200000</v>
      </c>
      <c r="F11" s="60">
        <v>1200000</v>
      </c>
      <c r="G11" s="60">
        <v>94811</v>
      </c>
      <c r="H11" s="60">
        <v>128606</v>
      </c>
      <c r="I11" s="60">
        <v>59776</v>
      </c>
      <c r="J11" s="60">
        <v>283193</v>
      </c>
      <c r="K11" s="60">
        <v>77301</v>
      </c>
      <c r="L11" s="60">
        <v>74177</v>
      </c>
      <c r="M11" s="60">
        <v>102237</v>
      </c>
      <c r="N11" s="60">
        <v>253715</v>
      </c>
      <c r="O11" s="60"/>
      <c r="P11" s="60"/>
      <c r="Q11" s="60"/>
      <c r="R11" s="60"/>
      <c r="S11" s="60"/>
      <c r="T11" s="60"/>
      <c r="U11" s="60"/>
      <c r="V11" s="60"/>
      <c r="W11" s="60">
        <v>536908</v>
      </c>
      <c r="X11" s="60">
        <v>228800</v>
      </c>
      <c r="Y11" s="60">
        <v>308108</v>
      </c>
      <c r="Z11" s="140">
        <v>134.66</v>
      </c>
      <c r="AA11" s="62">
        <v>1200000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-123765834</v>
      </c>
      <c r="D14" s="155"/>
      <c r="E14" s="59">
        <v>-117015105</v>
      </c>
      <c r="F14" s="60">
        <v>-117015105</v>
      </c>
      <c r="G14" s="60">
        <v>-10043094</v>
      </c>
      <c r="H14" s="60">
        <v>-10675513</v>
      </c>
      <c r="I14" s="60">
        <v>-10213287</v>
      </c>
      <c r="J14" s="60">
        <v>-30931894</v>
      </c>
      <c r="K14" s="60">
        <v>-10404739</v>
      </c>
      <c r="L14" s="60">
        <v>-7944217</v>
      </c>
      <c r="M14" s="60">
        <v>-16472590</v>
      </c>
      <c r="N14" s="60">
        <v>-34821546</v>
      </c>
      <c r="O14" s="60"/>
      <c r="P14" s="60"/>
      <c r="Q14" s="60"/>
      <c r="R14" s="60"/>
      <c r="S14" s="60"/>
      <c r="T14" s="60"/>
      <c r="U14" s="60"/>
      <c r="V14" s="60"/>
      <c r="W14" s="60">
        <v>-65753440</v>
      </c>
      <c r="X14" s="60">
        <v>-54856894</v>
      </c>
      <c r="Y14" s="60">
        <v>-10896546</v>
      </c>
      <c r="Z14" s="140">
        <v>19.86</v>
      </c>
      <c r="AA14" s="62">
        <v>-117015105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>
        <v>-183307</v>
      </c>
      <c r="H16" s="60">
        <v>-101790</v>
      </c>
      <c r="I16" s="60">
        <v>-139105</v>
      </c>
      <c r="J16" s="60">
        <v>-424202</v>
      </c>
      <c r="K16" s="60">
        <v>-57295</v>
      </c>
      <c r="L16" s="60">
        <v>-58894</v>
      </c>
      <c r="M16" s="60">
        <v>-81392</v>
      </c>
      <c r="N16" s="60">
        <v>-197581</v>
      </c>
      <c r="O16" s="60"/>
      <c r="P16" s="60"/>
      <c r="Q16" s="60"/>
      <c r="R16" s="60"/>
      <c r="S16" s="60"/>
      <c r="T16" s="60"/>
      <c r="U16" s="60"/>
      <c r="V16" s="60"/>
      <c r="W16" s="60">
        <v>-621783</v>
      </c>
      <c r="X16" s="60"/>
      <c r="Y16" s="60">
        <v>-621783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25133220</v>
      </c>
      <c r="D17" s="168">
        <f t="shared" si="0"/>
        <v>0</v>
      </c>
      <c r="E17" s="72">
        <f t="shared" si="0"/>
        <v>37286744</v>
      </c>
      <c r="F17" s="73">
        <f t="shared" si="0"/>
        <v>37286744</v>
      </c>
      <c r="G17" s="73">
        <f t="shared" si="0"/>
        <v>38010749</v>
      </c>
      <c r="H17" s="73">
        <f t="shared" si="0"/>
        <v>-4930436</v>
      </c>
      <c r="I17" s="73">
        <f t="shared" si="0"/>
        <v>-6439030</v>
      </c>
      <c r="J17" s="73">
        <f t="shared" si="0"/>
        <v>26641283</v>
      </c>
      <c r="K17" s="73">
        <f t="shared" si="0"/>
        <v>-6732377</v>
      </c>
      <c r="L17" s="73">
        <f t="shared" si="0"/>
        <v>-3370352</v>
      </c>
      <c r="M17" s="73">
        <f t="shared" si="0"/>
        <v>21922597</v>
      </c>
      <c r="N17" s="73">
        <f t="shared" si="0"/>
        <v>11819868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38461151</v>
      </c>
      <c r="X17" s="73">
        <f t="shared" si="0"/>
        <v>40109346</v>
      </c>
      <c r="Y17" s="73">
        <f t="shared" si="0"/>
        <v>-1648195</v>
      </c>
      <c r="Z17" s="170">
        <f>+IF(X17&lt;&gt;0,+(Y17/X17)*100,0)</f>
        <v>-4.109254237154603</v>
      </c>
      <c r="AA17" s="74">
        <f>SUM(AA6:AA16)</f>
        <v>37286744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8500000</v>
      </c>
      <c r="F22" s="159">
        <v>8500000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8500000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-41734955</v>
      </c>
      <c r="D26" s="155"/>
      <c r="E26" s="59">
        <v>-36339000</v>
      </c>
      <c r="F26" s="60">
        <v>-36339000</v>
      </c>
      <c r="G26" s="60">
        <v>-1289133</v>
      </c>
      <c r="H26" s="60">
        <v>-7857742</v>
      </c>
      <c r="I26" s="60">
        <v>-984088</v>
      </c>
      <c r="J26" s="60">
        <v>-10130963</v>
      </c>
      <c r="K26" s="60">
        <v>-1231570</v>
      </c>
      <c r="L26" s="60">
        <v>-1331764</v>
      </c>
      <c r="M26" s="60">
        <v>-7629195</v>
      </c>
      <c r="N26" s="60">
        <v>-10192529</v>
      </c>
      <c r="O26" s="60"/>
      <c r="P26" s="60"/>
      <c r="Q26" s="60"/>
      <c r="R26" s="60"/>
      <c r="S26" s="60"/>
      <c r="T26" s="60"/>
      <c r="U26" s="60"/>
      <c r="V26" s="60"/>
      <c r="W26" s="60">
        <v>-20323492</v>
      </c>
      <c r="X26" s="60">
        <v>-18169500</v>
      </c>
      <c r="Y26" s="60">
        <v>-2153992</v>
      </c>
      <c r="Z26" s="140">
        <v>11.85</v>
      </c>
      <c r="AA26" s="62">
        <v>-36339000</v>
      </c>
    </row>
    <row r="27" spans="1:27" ht="12.75">
      <c r="A27" s="250" t="s">
        <v>192</v>
      </c>
      <c r="B27" s="251"/>
      <c r="C27" s="168">
        <f aca="true" t="shared" si="1" ref="C27:Y27">SUM(C21:C26)</f>
        <v>-41734955</v>
      </c>
      <c r="D27" s="168">
        <f>SUM(D21:D26)</f>
        <v>0</v>
      </c>
      <c r="E27" s="72">
        <f t="shared" si="1"/>
        <v>-27839000</v>
      </c>
      <c r="F27" s="73">
        <f t="shared" si="1"/>
        <v>-27839000</v>
      </c>
      <c r="G27" s="73">
        <f t="shared" si="1"/>
        <v>-1289133</v>
      </c>
      <c r="H27" s="73">
        <f t="shared" si="1"/>
        <v>-7857742</v>
      </c>
      <c r="I27" s="73">
        <f t="shared" si="1"/>
        <v>-984088</v>
      </c>
      <c r="J27" s="73">
        <f t="shared" si="1"/>
        <v>-10130963</v>
      </c>
      <c r="K27" s="73">
        <f t="shared" si="1"/>
        <v>-1231570</v>
      </c>
      <c r="L27" s="73">
        <f t="shared" si="1"/>
        <v>-1331764</v>
      </c>
      <c r="M27" s="73">
        <f t="shared" si="1"/>
        <v>-7629195</v>
      </c>
      <c r="N27" s="73">
        <f t="shared" si="1"/>
        <v>-10192529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-20323492</v>
      </c>
      <c r="X27" s="73">
        <f t="shared" si="1"/>
        <v>-18169500</v>
      </c>
      <c r="Y27" s="73">
        <f t="shared" si="1"/>
        <v>-2153992</v>
      </c>
      <c r="Z27" s="170">
        <f>+IF(X27&lt;&gt;0,+(Y27/X27)*100,0)</f>
        <v>11.854987754203474</v>
      </c>
      <c r="AA27" s="74">
        <f>SUM(AA21:AA26)</f>
        <v>-27839000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-16601735</v>
      </c>
      <c r="D38" s="153">
        <f>+D17+D27+D36</f>
        <v>0</v>
      </c>
      <c r="E38" s="99">
        <f t="shared" si="3"/>
        <v>9447744</v>
      </c>
      <c r="F38" s="100">
        <f t="shared" si="3"/>
        <v>9447744</v>
      </c>
      <c r="G38" s="100">
        <f t="shared" si="3"/>
        <v>36721616</v>
      </c>
      <c r="H38" s="100">
        <f t="shared" si="3"/>
        <v>-12788178</v>
      </c>
      <c r="I38" s="100">
        <f t="shared" si="3"/>
        <v>-7423118</v>
      </c>
      <c r="J38" s="100">
        <f t="shared" si="3"/>
        <v>16510320</v>
      </c>
      <c r="K38" s="100">
        <f t="shared" si="3"/>
        <v>-7963947</v>
      </c>
      <c r="L38" s="100">
        <f t="shared" si="3"/>
        <v>-4702116</v>
      </c>
      <c r="M38" s="100">
        <f t="shared" si="3"/>
        <v>14293402</v>
      </c>
      <c r="N38" s="100">
        <f t="shared" si="3"/>
        <v>1627339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18137659</v>
      </c>
      <c r="X38" s="100">
        <f t="shared" si="3"/>
        <v>21939846</v>
      </c>
      <c r="Y38" s="100">
        <f t="shared" si="3"/>
        <v>-3802187</v>
      </c>
      <c r="Z38" s="137">
        <f>+IF(X38&lt;&gt;0,+(Y38/X38)*100,0)</f>
        <v>-17.330053273847046</v>
      </c>
      <c r="AA38" s="102">
        <f>+AA17+AA27+AA36</f>
        <v>9447744</v>
      </c>
    </row>
    <row r="39" spans="1:27" ht="12.75">
      <c r="A39" s="249" t="s">
        <v>200</v>
      </c>
      <c r="B39" s="182"/>
      <c r="C39" s="153">
        <v>20281935</v>
      </c>
      <c r="D39" s="153"/>
      <c r="E39" s="99">
        <v>-6551003</v>
      </c>
      <c r="F39" s="100">
        <v>-6551003</v>
      </c>
      <c r="G39" s="100">
        <v>3635083</v>
      </c>
      <c r="H39" s="100">
        <v>40356699</v>
      </c>
      <c r="I39" s="100">
        <v>27568521</v>
      </c>
      <c r="J39" s="100">
        <v>3635083</v>
      </c>
      <c r="K39" s="100">
        <v>20145403</v>
      </c>
      <c r="L39" s="100">
        <v>12181456</v>
      </c>
      <c r="M39" s="100">
        <v>7479340</v>
      </c>
      <c r="N39" s="100">
        <v>20145403</v>
      </c>
      <c r="O39" s="100"/>
      <c r="P39" s="100"/>
      <c r="Q39" s="100"/>
      <c r="R39" s="100"/>
      <c r="S39" s="100"/>
      <c r="T39" s="100"/>
      <c r="U39" s="100"/>
      <c r="V39" s="100"/>
      <c r="W39" s="100">
        <v>3635083</v>
      </c>
      <c r="X39" s="100">
        <v>-6551003</v>
      </c>
      <c r="Y39" s="100">
        <v>10186086</v>
      </c>
      <c r="Z39" s="137">
        <v>-155.49</v>
      </c>
      <c r="AA39" s="102">
        <v>-6551003</v>
      </c>
    </row>
    <row r="40" spans="1:27" ht="12.75">
      <c r="A40" s="269" t="s">
        <v>201</v>
      </c>
      <c r="B40" s="256"/>
      <c r="C40" s="257">
        <v>3680200</v>
      </c>
      <c r="D40" s="257"/>
      <c r="E40" s="258">
        <v>2896740</v>
      </c>
      <c r="F40" s="259">
        <v>2896740</v>
      </c>
      <c r="G40" s="259">
        <v>40356699</v>
      </c>
      <c r="H40" s="259">
        <v>27568521</v>
      </c>
      <c r="I40" s="259">
        <v>20145403</v>
      </c>
      <c r="J40" s="259">
        <v>20145403</v>
      </c>
      <c r="K40" s="259">
        <v>12181456</v>
      </c>
      <c r="L40" s="259">
        <v>7479340</v>
      </c>
      <c r="M40" s="259">
        <v>21772742</v>
      </c>
      <c r="N40" s="259">
        <v>21772742</v>
      </c>
      <c r="O40" s="259"/>
      <c r="P40" s="259"/>
      <c r="Q40" s="259"/>
      <c r="R40" s="259"/>
      <c r="S40" s="259"/>
      <c r="T40" s="259"/>
      <c r="U40" s="259"/>
      <c r="V40" s="259"/>
      <c r="W40" s="259">
        <v>21772742</v>
      </c>
      <c r="X40" s="259">
        <v>15388842</v>
      </c>
      <c r="Y40" s="259">
        <v>6383900</v>
      </c>
      <c r="Z40" s="260">
        <v>41.48</v>
      </c>
      <c r="AA40" s="261">
        <v>2896740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41734955</v>
      </c>
      <c r="D5" s="200">
        <f t="shared" si="0"/>
        <v>0</v>
      </c>
      <c r="E5" s="106">
        <f t="shared" si="0"/>
        <v>36339000</v>
      </c>
      <c r="F5" s="106">
        <f t="shared" si="0"/>
        <v>36339000</v>
      </c>
      <c r="G5" s="106">
        <f t="shared" si="0"/>
        <v>1289133</v>
      </c>
      <c r="H5" s="106">
        <f t="shared" si="0"/>
        <v>7857742</v>
      </c>
      <c r="I5" s="106">
        <f t="shared" si="0"/>
        <v>984088</v>
      </c>
      <c r="J5" s="106">
        <f t="shared" si="0"/>
        <v>10130963</v>
      </c>
      <c r="K5" s="106">
        <f t="shared" si="0"/>
        <v>1231570</v>
      </c>
      <c r="L5" s="106">
        <f t="shared" si="0"/>
        <v>1331764</v>
      </c>
      <c r="M5" s="106">
        <f t="shared" si="0"/>
        <v>7629195</v>
      </c>
      <c r="N5" s="106">
        <f t="shared" si="0"/>
        <v>10192529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20323492</v>
      </c>
      <c r="X5" s="106">
        <f t="shared" si="0"/>
        <v>18169500</v>
      </c>
      <c r="Y5" s="106">
        <f t="shared" si="0"/>
        <v>2153992</v>
      </c>
      <c r="Z5" s="201">
        <f>+IF(X5&lt;&gt;0,+(Y5/X5)*100,0)</f>
        <v>11.854987754203474</v>
      </c>
      <c r="AA5" s="199">
        <f>SUM(AA11:AA18)</f>
        <v>36339000</v>
      </c>
    </row>
    <row r="6" spans="1:27" ht="12.75">
      <c r="A6" s="291" t="s">
        <v>206</v>
      </c>
      <c r="B6" s="142"/>
      <c r="C6" s="62">
        <v>24278000</v>
      </c>
      <c r="D6" s="156"/>
      <c r="E6" s="60">
        <v>12589000</v>
      </c>
      <c r="F6" s="60">
        <v>12589000</v>
      </c>
      <c r="G6" s="60">
        <v>1282443</v>
      </c>
      <c r="H6" s="60">
        <v>2226090</v>
      </c>
      <c r="I6" s="60">
        <v>830990</v>
      </c>
      <c r="J6" s="60">
        <v>4339523</v>
      </c>
      <c r="K6" s="60"/>
      <c r="L6" s="60">
        <v>626512</v>
      </c>
      <c r="M6" s="60">
        <v>3233573</v>
      </c>
      <c r="N6" s="60">
        <v>3860085</v>
      </c>
      <c r="O6" s="60"/>
      <c r="P6" s="60"/>
      <c r="Q6" s="60"/>
      <c r="R6" s="60"/>
      <c r="S6" s="60"/>
      <c r="T6" s="60"/>
      <c r="U6" s="60"/>
      <c r="V6" s="60"/>
      <c r="W6" s="60">
        <v>8199608</v>
      </c>
      <c r="X6" s="60">
        <v>6294500</v>
      </c>
      <c r="Y6" s="60">
        <v>1905108</v>
      </c>
      <c r="Z6" s="140">
        <v>30.27</v>
      </c>
      <c r="AA6" s="155">
        <v>12589000</v>
      </c>
    </row>
    <row r="7" spans="1:27" ht="12.75">
      <c r="A7" s="291" t="s">
        <v>207</v>
      </c>
      <c r="B7" s="142"/>
      <c r="C7" s="62">
        <v>8000000</v>
      </c>
      <c r="D7" s="156"/>
      <c r="E7" s="60">
        <v>15640000</v>
      </c>
      <c r="F7" s="60">
        <v>15640000</v>
      </c>
      <c r="G7" s="60"/>
      <c r="H7" s="60">
        <v>5609257</v>
      </c>
      <c r="I7" s="60"/>
      <c r="J7" s="60">
        <v>5609257</v>
      </c>
      <c r="K7" s="60"/>
      <c r="L7" s="60"/>
      <c r="M7" s="60">
        <v>3231805</v>
      </c>
      <c r="N7" s="60">
        <v>3231805</v>
      </c>
      <c r="O7" s="60"/>
      <c r="P7" s="60"/>
      <c r="Q7" s="60"/>
      <c r="R7" s="60"/>
      <c r="S7" s="60"/>
      <c r="T7" s="60"/>
      <c r="U7" s="60"/>
      <c r="V7" s="60"/>
      <c r="W7" s="60">
        <v>8841062</v>
      </c>
      <c r="X7" s="60">
        <v>7820000</v>
      </c>
      <c r="Y7" s="60">
        <v>1021062</v>
      </c>
      <c r="Z7" s="140">
        <v>13.06</v>
      </c>
      <c r="AA7" s="155">
        <v>15640000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6996979</v>
      </c>
      <c r="D10" s="156"/>
      <c r="E10" s="60">
        <v>500000</v>
      </c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250000</v>
      </c>
      <c r="Y10" s="60">
        <v>-250000</v>
      </c>
      <c r="Z10" s="140">
        <v>-100</v>
      </c>
      <c r="AA10" s="155">
        <v>500000</v>
      </c>
    </row>
    <row r="11" spans="1:27" ht="12.75">
      <c r="A11" s="292" t="s">
        <v>211</v>
      </c>
      <c r="B11" s="142"/>
      <c r="C11" s="293">
        <f aca="true" t="shared" si="1" ref="C11:Y11">SUM(C6:C10)</f>
        <v>39274979</v>
      </c>
      <c r="D11" s="294">
        <f t="shared" si="1"/>
        <v>0</v>
      </c>
      <c r="E11" s="295">
        <f t="shared" si="1"/>
        <v>28729000</v>
      </c>
      <c r="F11" s="295">
        <f t="shared" si="1"/>
        <v>28729000</v>
      </c>
      <c r="G11" s="295">
        <f t="shared" si="1"/>
        <v>1282443</v>
      </c>
      <c r="H11" s="295">
        <f t="shared" si="1"/>
        <v>7835347</v>
      </c>
      <c r="I11" s="295">
        <f t="shared" si="1"/>
        <v>830990</v>
      </c>
      <c r="J11" s="295">
        <f t="shared" si="1"/>
        <v>9948780</v>
      </c>
      <c r="K11" s="295">
        <f t="shared" si="1"/>
        <v>0</v>
      </c>
      <c r="L11" s="295">
        <f t="shared" si="1"/>
        <v>626512</v>
      </c>
      <c r="M11" s="295">
        <f t="shared" si="1"/>
        <v>6465378</v>
      </c>
      <c r="N11" s="295">
        <f t="shared" si="1"/>
        <v>7091890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17040670</v>
      </c>
      <c r="X11" s="295">
        <f t="shared" si="1"/>
        <v>14364500</v>
      </c>
      <c r="Y11" s="295">
        <f t="shared" si="1"/>
        <v>2676170</v>
      </c>
      <c r="Z11" s="296">
        <f>+IF(X11&lt;&gt;0,+(Y11/X11)*100,0)</f>
        <v>18.630443106268928</v>
      </c>
      <c r="AA11" s="297">
        <f>SUM(AA6:AA10)</f>
        <v>28729000</v>
      </c>
    </row>
    <row r="12" spans="1:27" ht="12.75">
      <c r="A12" s="298" t="s">
        <v>212</v>
      </c>
      <c r="B12" s="136"/>
      <c r="C12" s="62">
        <v>195020</v>
      </c>
      <c r="D12" s="156"/>
      <c r="E12" s="60">
        <v>5160000</v>
      </c>
      <c r="F12" s="60">
        <v>5160000</v>
      </c>
      <c r="G12" s="60"/>
      <c r="H12" s="60"/>
      <c r="I12" s="60">
        <v>121609</v>
      </c>
      <c r="J12" s="60">
        <v>121609</v>
      </c>
      <c r="K12" s="60">
        <v>1181630</v>
      </c>
      <c r="L12" s="60">
        <v>705252</v>
      </c>
      <c r="M12" s="60">
        <v>1160927</v>
      </c>
      <c r="N12" s="60">
        <v>3047809</v>
      </c>
      <c r="O12" s="60"/>
      <c r="P12" s="60"/>
      <c r="Q12" s="60"/>
      <c r="R12" s="60"/>
      <c r="S12" s="60"/>
      <c r="T12" s="60"/>
      <c r="U12" s="60"/>
      <c r="V12" s="60"/>
      <c r="W12" s="60">
        <v>3169418</v>
      </c>
      <c r="X12" s="60">
        <v>2580000</v>
      </c>
      <c r="Y12" s="60">
        <v>589418</v>
      </c>
      <c r="Z12" s="140">
        <v>22.85</v>
      </c>
      <c r="AA12" s="155">
        <v>5160000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2264956</v>
      </c>
      <c r="D15" s="156"/>
      <c r="E15" s="60">
        <v>2350000</v>
      </c>
      <c r="F15" s="60">
        <v>2350000</v>
      </c>
      <c r="G15" s="60">
        <v>6690</v>
      </c>
      <c r="H15" s="60">
        <v>22395</v>
      </c>
      <c r="I15" s="60">
        <v>31489</v>
      </c>
      <c r="J15" s="60">
        <v>60574</v>
      </c>
      <c r="K15" s="60">
        <v>49940</v>
      </c>
      <c r="L15" s="60"/>
      <c r="M15" s="60">
        <v>2890</v>
      </c>
      <c r="N15" s="60">
        <v>52830</v>
      </c>
      <c r="O15" s="60"/>
      <c r="P15" s="60"/>
      <c r="Q15" s="60"/>
      <c r="R15" s="60"/>
      <c r="S15" s="60"/>
      <c r="T15" s="60"/>
      <c r="U15" s="60"/>
      <c r="V15" s="60"/>
      <c r="W15" s="60">
        <v>113404</v>
      </c>
      <c r="X15" s="60">
        <v>1175000</v>
      </c>
      <c r="Y15" s="60">
        <v>-1061596</v>
      </c>
      <c r="Z15" s="140">
        <v>-90.35</v>
      </c>
      <c r="AA15" s="155">
        <v>2350000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100000</v>
      </c>
      <c r="F18" s="82">
        <v>100000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50000</v>
      </c>
      <c r="Y18" s="82">
        <v>-50000</v>
      </c>
      <c r="Z18" s="270">
        <v>-100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24278000</v>
      </c>
      <c r="D36" s="156">
        <f t="shared" si="4"/>
        <v>0</v>
      </c>
      <c r="E36" s="60">
        <f t="shared" si="4"/>
        <v>12589000</v>
      </c>
      <c r="F36" s="60">
        <f t="shared" si="4"/>
        <v>12589000</v>
      </c>
      <c r="G36" s="60">
        <f t="shared" si="4"/>
        <v>1282443</v>
      </c>
      <c r="H36" s="60">
        <f t="shared" si="4"/>
        <v>2226090</v>
      </c>
      <c r="I36" s="60">
        <f t="shared" si="4"/>
        <v>830990</v>
      </c>
      <c r="J36" s="60">
        <f t="shared" si="4"/>
        <v>4339523</v>
      </c>
      <c r="K36" s="60">
        <f t="shared" si="4"/>
        <v>0</v>
      </c>
      <c r="L36" s="60">
        <f t="shared" si="4"/>
        <v>626512</v>
      </c>
      <c r="M36" s="60">
        <f t="shared" si="4"/>
        <v>3233573</v>
      </c>
      <c r="N36" s="60">
        <f t="shared" si="4"/>
        <v>3860085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8199608</v>
      </c>
      <c r="X36" s="60">
        <f t="shared" si="4"/>
        <v>6294500</v>
      </c>
      <c r="Y36" s="60">
        <f t="shared" si="4"/>
        <v>1905108</v>
      </c>
      <c r="Z36" s="140">
        <f aca="true" t="shared" si="5" ref="Z36:Z49">+IF(X36&lt;&gt;0,+(Y36/X36)*100,0)</f>
        <v>30.266232425133055</v>
      </c>
      <c r="AA36" s="155">
        <f>AA6+AA21</f>
        <v>12589000</v>
      </c>
    </row>
    <row r="37" spans="1:27" ht="12.75">
      <c r="A37" s="291" t="s">
        <v>207</v>
      </c>
      <c r="B37" s="142"/>
      <c r="C37" s="62">
        <f t="shared" si="4"/>
        <v>8000000</v>
      </c>
      <c r="D37" s="156">
        <f t="shared" si="4"/>
        <v>0</v>
      </c>
      <c r="E37" s="60">
        <f t="shared" si="4"/>
        <v>15640000</v>
      </c>
      <c r="F37" s="60">
        <f t="shared" si="4"/>
        <v>15640000</v>
      </c>
      <c r="G37" s="60">
        <f t="shared" si="4"/>
        <v>0</v>
      </c>
      <c r="H37" s="60">
        <f t="shared" si="4"/>
        <v>5609257</v>
      </c>
      <c r="I37" s="60">
        <f t="shared" si="4"/>
        <v>0</v>
      </c>
      <c r="J37" s="60">
        <f t="shared" si="4"/>
        <v>5609257</v>
      </c>
      <c r="K37" s="60">
        <f t="shared" si="4"/>
        <v>0</v>
      </c>
      <c r="L37" s="60">
        <f t="shared" si="4"/>
        <v>0</v>
      </c>
      <c r="M37" s="60">
        <f t="shared" si="4"/>
        <v>3231805</v>
      </c>
      <c r="N37" s="60">
        <f t="shared" si="4"/>
        <v>3231805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8841062</v>
      </c>
      <c r="X37" s="60">
        <f t="shared" si="4"/>
        <v>7820000</v>
      </c>
      <c r="Y37" s="60">
        <f t="shared" si="4"/>
        <v>1021062</v>
      </c>
      <c r="Z37" s="140">
        <f t="shared" si="5"/>
        <v>13.05705882352941</v>
      </c>
      <c r="AA37" s="155">
        <f>AA7+AA22</f>
        <v>15640000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6996979</v>
      </c>
      <c r="D40" s="156">
        <f t="shared" si="4"/>
        <v>0</v>
      </c>
      <c r="E40" s="60">
        <f t="shared" si="4"/>
        <v>500000</v>
      </c>
      <c r="F40" s="60">
        <f t="shared" si="4"/>
        <v>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250000</v>
      </c>
      <c r="Y40" s="60">
        <f t="shared" si="4"/>
        <v>-250000</v>
      </c>
      <c r="Z40" s="140">
        <f t="shared" si="5"/>
        <v>-100</v>
      </c>
      <c r="AA40" s="155">
        <f>AA10+AA25</f>
        <v>500000</v>
      </c>
    </row>
    <row r="41" spans="1:27" ht="12.75">
      <c r="A41" s="292" t="s">
        <v>211</v>
      </c>
      <c r="B41" s="142"/>
      <c r="C41" s="293">
        <f aca="true" t="shared" si="6" ref="C41:Y41">SUM(C36:C40)</f>
        <v>39274979</v>
      </c>
      <c r="D41" s="294">
        <f t="shared" si="6"/>
        <v>0</v>
      </c>
      <c r="E41" s="295">
        <f t="shared" si="6"/>
        <v>28729000</v>
      </c>
      <c r="F41" s="295">
        <f t="shared" si="6"/>
        <v>28729000</v>
      </c>
      <c r="G41" s="295">
        <f t="shared" si="6"/>
        <v>1282443</v>
      </c>
      <c r="H41" s="295">
        <f t="shared" si="6"/>
        <v>7835347</v>
      </c>
      <c r="I41" s="295">
        <f t="shared" si="6"/>
        <v>830990</v>
      </c>
      <c r="J41" s="295">
        <f t="shared" si="6"/>
        <v>9948780</v>
      </c>
      <c r="K41" s="295">
        <f t="shared" si="6"/>
        <v>0</v>
      </c>
      <c r="L41" s="295">
        <f t="shared" si="6"/>
        <v>626512</v>
      </c>
      <c r="M41" s="295">
        <f t="shared" si="6"/>
        <v>6465378</v>
      </c>
      <c r="N41" s="295">
        <f t="shared" si="6"/>
        <v>7091890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17040670</v>
      </c>
      <c r="X41" s="295">
        <f t="shared" si="6"/>
        <v>14364500</v>
      </c>
      <c r="Y41" s="295">
        <f t="shared" si="6"/>
        <v>2676170</v>
      </c>
      <c r="Z41" s="296">
        <f t="shared" si="5"/>
        <v>18.630443106268928</v>
      </c>
      <c r="AA41" s="297">
        <f>SUM(AA36:AA40)</f>
        <v>28729000</v>
      </c>
    </row>
    <row r="42" spans="1:27" ht="12.75">
      <c r="A42" s="298" t="s">
        <v>212</v>
      </c>
      <c r="B42" s="136"/>
      <c r="C42" s="95">
        <f aca="true" t="shared" si="7" ref="C42:Y48">C12+C27</f>
        <v>195020</v>
      </c>
      <c r="D42" s="129">
        <f t="shared" si="7"/>
        <v>0</v>
      </c>
      <c r="E42" s="54">
        <f t="shared" si="7"/>
        <v>5160000</v>
      </c>
      <c r="F42" s="54">
        <f t="shared" si="7"/>
        <v>5160000</v>
      </c>
      <c r="G42" s="54">
        <f t="shared" si="7"/>
        <v>0</v>
      </c>
      <c r="H42" s="54">
        <f t="shared" si="7"/>
        <v>0</v>
      </c>
      <c r="I42" s="54">
        <f t="shared" si="7"/>
        <v>121609</v>
      </c>
      <c r="J42" s="54">
        <f t="shared" si="7"/>
        <v>121609</v>
      </c>
      <c r="K42" s="54">
        <f t="shared" si="7"/>
        <v>1181630</v>
      </c>
      <c r="L42" s="54">
        <f t="shared" si="7"/>
        <v>705252</v>
      </c>
      <c r="M42" s="54">
        <f t="shared" si="7"/>
        <v>1160927</v>
      </c>
      <c r="N42" s="54">
        <f t="shared" si="7"/>
        <v>3047809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3169418</v>
      </c>
      <c r="X42" s="54">
        <f t="shared" si="7"/>
        <v>2580000</v>
      </c>
      <c r="Y42" s="54">
        <f t="shared" si="7"/>
        <v>589418</v>
      </c>
      <c r="Z42" s="184">
        <f t="shared" si="5"/>
        <v>22.84565891472868</v>
      </c>
      <c r="AA42" s="130">
        <f aca="true" t="shared" si="8" ref="AA42:AA48">AA12+AA27</f>
        <v>5160000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2264956</v>
      </c>
      <c r="D45" s="129">
        <f t="shared" si="7"/>
        <v>0</v>
      </c>
      <c r="E45" s="54">
        <f t="shared" si="7"/>
        <v>2350000</v>
      </c>
      <c r="F45" s="54">
        <f t="shared" si="7"/>
        <v>2350000</v>
      </c>
      <c r="G45" s="54">
        <f t="shared" si="7"/>
        <v>6690</v>
      </c>
      <c r="H45" s="54">
        <f t="shared" si="7"/>
        <v>22395</v>
      </c>
      <c r="I45" s="54">
        <f t="shared" si="7"/>
        <v>31489</v>
      </c>
      <c r="J45" s="54">
        <f t="shared" si="7"/>
        <v>60574</v>
      </c>
      <c r="K45" s="54">
        <f t="shared" si="7"/>
        <v>49940</v>
      </c>
      <c r="L45" s="54">
        <f t="shared" si="7"/>
        <v>0</v>
      </c>
      <c r="M45" s="54">
        <f t="shared" si="7"/>
        <v>2890</v>
      </c>
      <c r="N45" s="54">
        <f t="shared" si="7"/>
        <v>52830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113404</v>
      </c>
      <c r="X45" s="54">
        <f t="shared" si="7"/>
        <v>1175000</v>
      </c>
      <c r="Y45" s="54">
        <f t="shared" si="7"/>
        <v>-1061596</v>
      </c>
      <c r="Z45" s="184">
        <f t="shared" si="5"/>
        <v>-90.34859574468085</v>
      </c>
      <c r="AA45" s="130">
        <f t="shared" si="8"/>
        <v>2350000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100000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50000</v>
      </c>
      <c r="Y48" s="54">
        <f t="shared" si="7"/>
        <v>-50000</v>
      </c>
      <c r="Z48" s="184">
        <f t="shared" si="5"/>
        <v>-100</v>
      </c>
      <c r="AA48" s="130">
        <f t="shared" si="8"/>
        <v>100000</v>
      </c>
    </row>
    <row r="49" spans="1:27" ht="12.75">
      <c r="A49" s="308" t="s">
        <v>221</v>
      </c>
      <c r="B49" s="149"/>
      <c r="C49" s="239">
        <f aca="true" t="shared" si="9" ref="C49:Y49">SUM(C41:C48)</f>
        <v>41734955</v>
      </c>
      <c r="D49" s="218">
        <f t="shared" si="9"/>
        <v>0</v>
      </c>
      <c r="E49" s="220">
        <f t="shared" si="9"/>
        <v>36339000</v>
      </c>
      <c r="F49" s="220">
        <f t="shared" si="9"/>
        <v>36339000</v>
      </c>
      <c r="G49" s="220">
        <f t="shared" si="9"/>
        <v>1289133</v>
      </c>
      <c r="H49" s="220">
        <f t="shared" si="9"/>
        <v>7857742</v>
      </c>
      <c r="I49" s="220">
        <f t="shared" si="9"/>
        <v>984088</v>
      </c>
      <c r="J49" s="220">
        <f t="shared" si="9"/>
        <v>10130963</v>
      </c>
      <c r="K49" s="220">
        <f t="shared" si="9"/>
        <v>1231570</v>
      </c>
      <c r="L49" s="220">
        <f t="shared" si="9"/>
        <v>1331764</v>
      </c>
      <c r="M49" s="220">
        <f t="shared" si="9"/>
        <v>7629195</v>
      </c>
      <c r="N49" s="220">
        <f t="shared" si="9"/>
        <v>10192529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20323492</v>
      </c>
      <c r="X49" s="220">
        <f t="shared" si="9"/>
        <v>18169500</v>
      </c>
      <c r="Y49" s="220">
        <f t="shared" si="9"/>
        <v>2153992</v>
      </c>
      <c r="Z49" s="221">
        <f t="shared" si="5"/>
        <v>11.854987754203474</v>
      </c>
      <c r="AA49" s="222">
        <f>SUM(AA41:AA48)</f>
        <v>36339000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3243000</v>
      </c>
      <c r="F51" s="54">
        <f t="shared" si="10"/>
        <v>3243000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1621500</v>
      </c>
      <c r="Y51" s="54">
        <f t="shared" si="10"/>
        <v>-1621500</v>
      </c>
      <c r="Z51" s="184">
        <f>+IF(X51&lt;&gt;0,+(Y51/X51)*100,0)</f>
        <v>-100</v>
      </c>
      <c r="AA51" s="130">
        <f>SUM(AA57:AA61)</f>
        <v>3243000</v>
      </c>
    </row>
    <row r="52" spans="1:27" ht="12.75">
      <c r="A52" s="310" t="s">
        <v>206</v>
      </c>
      <c r="B52" s="142"/>
      <c r="C52" s="62"/>
      <c r="D52" s="156"/>
      <c r="E52" s="60">
        <v>800000</v>
      </c>
      <c r="F52" s="60">
        <v>800000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400000</v>
      </c>
      <c r="Y52" s="60">
        <v>-400000</v>
      </c>
      <c r="Z52" s="140">
        <v>-100</v>
      </c>
      <c r="AA52" s="155">
        <v>800000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800000</v>
      </c>
      <c r="F57" s="295">
        <f t="shared" si="11"/>
        <v>800000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400000</v>
      </c>
      <c r="Y57" s="295">
        <f t="shared" si="11"/>
        <v>-400000</v>
      </c>
      <c r="Z57" s="296">
        <f>+IF(X57&lt;&gt;0,+(Y57/X57)*100,0)</f>
        <v>-100</v>
      </c>
      <c r="AA57" s="297">
        <f>SUM(AA52:AA56)</f>
        <v>800000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2443000</v>
      </c>
      <c r="F61" s="60">
        <v>2443000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1221500</v>
      </c>
      <c r="Y61" s="60">
        <v>-1221500</v>
      </c>
      <c r="Z61" s="140">
        <v>-100</v>
      </c>
      <c r="AA61" s="155">
        <v>2443000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3243089</v>
      </c>
      <c r="F67" s="60"/>
      <c r="G67" s="60">
        <v>132144</v>
      </c>
      <c r="H67" s="60">
        <v>95758</v>
      </c>
      <c r="I67" s="60"/>
      <c r="J67" s="60">
        <v>227902</v>
      </c>
      <c r="K67" s="60">
        <v>423758</v>
      </c>
      <c r="L67" s="60">
        <v>28933</v>
      </c>
      <c r="M67" s="60">
        <v>755807</v>
      </c>
      <c r="N67" s="60">
        <v>1208498</v>
      </c>
      <c r="O67" s="60"/>
      <c r="P67" s="60"/>
      <c r="Q67" s="60"/>
      <c r="R67" s="60"/>
      <c r="S67" s="60"/>
      <c r="T67" s="60"/>
      <c r="U67" s="60"/>
      <c r="V67" s="60"/>
      <c r="W67" s="60">
        <v>1436400</v>
      </c>
      <c r="X67" s="60"/>
      <c r="Y67" s="60">
        <v>1436400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193737</v>
      </c>
      <c r="J68" s="60">
        <v>193737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193737</v>
      </c>
      <c r="X68" s="60"/>
      <c r="Y68" s="60">
        <v>193737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3243089</v>
      </c>
      <c r="F69" s="220">
        <f t="shared" si="12"/>
        <v>0</v>
      </c>
      <c r="G69" s="220">
        <f t="shared" si="12"/>
        <v>132144</v>
      </c>
      <c r="H69" s="220">
        <f t="shared" si="12"/>
        <v>95758</v>
      </c>
      <c r="I69" s="220">
        <f t="shared" si="12"/>
        <v>193737</v>
      </c>
      <c r="J69" s="220">
        <f t="shared" si="12"/>
        <v>421639</v>
      </c>
      <c r="K69" s="220">
        <f t="shared" si="12"/>
        <v>423758</v>
      </c>
      <c r="L69" s="220">
        <f t="shared" si="12"/>
        <v>28933</v>
      </c>
      <c r="M69" s="220">
        <f t="shared" si="12"/>
        <v>755807</v>
      </c>
      <c r="N69" s="220">
        <f t="shared" si="12"/>
        <v>1208498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1630137</v>
      </c>
      <c r="X69" s="220">
        <f t="shared" si="12"/>
        <v>0</v>
      </c>
      <c r="Y69" s="220">
        <f t="shared" si="12"/>
        <v>1630137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39274979</v>
      </c>
      <c r="D5" s="357">
        <f t="shared" si="0"/>
        <v>0</v>
      </c>
      <c r="E5" s="356">
        <f t="shared" si="0"/>
        <v>28729000</v>
      </c>
      <c r="F5" s="358">
        <f t="shared" si="0"/>
        <v>28729000</v>
      </c>
      <c r="G5" s="358">
        <f t="shared" si="0"/>
        <v>1282443</v>
      </c>
      <c r="H5" s="356">
        <f t="shared" si="0"/>
        <v>7835347</v>
      </c>
      <c r="I5" s="356">
        <f t="shared" si="0"/>
        <v>830990</v>
      </c>
      <c r="J5" s="358">
        <f t="shared" si="0"/>
        <v>9948780</v>
      </c>
      <c r="K5" s="358">
        <f t="shared" si="0"/>
        <v>0</v>
      </c>
      <c r="L5" s="356">
        <f t="shared" si="0"/>
        <v>626512</v>
      </c>
      <c r="M5" s="356">
        <f t="shared" si="0"/>
        <v>6465378</v>
      </c>
      <c r="N5" s="358">
        <f t="shared" si="0"/>
        <v>7091890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17040670</v>
      </c>
      <c r="X5" s="356">
        <f t="shared" si="0"/>
        <v>14364500</v>
      </c>
      <c r="Y5" s="358">
        <f t="shared" si="0"/>
        <v>2676170</v>
      </c>
      <c r="Z5" s="359">
        <f>+IF(X5&lt;&gt;0,+(Y5/X5)*100,0)</f>
        <v>18.630443106268928</v>
      </c>
      <c r="AA5" s="360">
        <f>+AA6+AA8+AA11+AA13+AA15</f>
        <v>28729000</v>
      </c>
    </row>
    <row r="6" spans="1:27" ht="12.75">
      <c r="A6" s="361" t="s">
        <v>206</v>
      </c>
      <c r="B6" s="142"/>
      <c r="C6" s="60">
        <f>+C7</f>
        <v>24278000</v>
      </c>
      <c r="D6" s="340">
        <f aca="true" t="shared" si="1" ref="D6:AA6">+D7</f>
        <v>0</v>
      </c>
      <c r="E6" s="60">
        <f t="shared" si="1"/>
        <v>12589000</v>
      </c>
      <c r="F6" s="59">
        <f t="shared" si="1"/>
        <v>12589000</v>
      </c>
      <c r="G6" s="59">
        <f t="shared" si="1"/>
        <v>1282443</v>
      </c>
      <c r="H6" s="60">
        <f t="shared" si="1"/>
        <v>2226090</v>
      </c>
      <c r="I6" s="60">
        <f t="shared" si="1"/>
        <v>830990</v>
      </c>
      <c r="J6" s="59">
        <f t="shared" si="1"/>
        <v>4339523</v>
      </c>
      <c r="K6" s="59">
        <f t="shared" si="1"/>
        <v>0</v>
      </c>
      <c r="L6" s="60">
        <f t="shared" si="1"/>
        <v>626512</v>
      </c>
      <c r="M6" s="60">
        <f t="shared" si="1"/>
        <v>3233573</v>
      </c>
      <c r="N6" s="59">
        <f t="shared" si="1"/>
        <v>3860085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8199608</v>
      </c>
      <c r="X6" s="60">
        <f t="shared" si="1"/>
        <v>6294500</v>
      </c>
      <c r="Y6" s="59">
        <f t="shared" si="1"/>
        <v>1905108</v>
      </c>
      <c r="Z6" s="61">
        <f>+IF(X6&lt;&gt;0,+(Y6/X6)*100,0)</f>
        <v>30.266232425133055</v>
      </c>
      <c r="AA6" s="62">
        <f t="shared" si="1"/>
        <v>12589000</v>
      </c>
    </row>
    <row r="7" spans="1:27" ht="12.75">
      <c r="A7" s="291" t="s">
        <v>230</v>
      </c>
      <c r="B7" s="142"/>
      <c r="C7" s="60">
        <v>24278000</v>
      </c>
      <c r="D7" s="340"/>
      <c r="E7" s="60">
        <v>12589000</v>
      </c>
      <c r="F7" s="59">
        <v>12589000</v>
      </c>
      <c r="G7" s="59">
        <v>1282443</v>
      </c>
      <c r="H7" s="60">
        <v>2226090</v>
      </c>
      <c r="I7" s="60">
        <v>830990</v>
      </c>
      <c r="J7" s="59">
        <v>4339523</v>
      </c>
      <c r="K7" s="59"/>
      <c r="L7" s="60">
        <v>626512</v>
      </c>
      <c r="M7" s="60">
        <v>3233573</v>
      </c>
      <c r="N7" s="59">
        <v>3860085</v>
      </c>
      <c r="O7" s="59"/>
      <c r="P7" s="60"/>
      <c r="Q7" s="60"/>
      <c r="R7" s="59"/>
      <c r="S7" s="59"/>
      <c r="T7" s="60"/>
      <c r="U7" s="60"/>
      <c r="V7" s="59"/>
      <c r="W7" s="59">
        <v>8199608</v>
      </c>
      <c r="X7" s="60">
        <v>6294500</v>
      </c>
      <c r="Y7" s="59">
        <v>1905108</v>
      </c>
      <c r="Z7" s="61">
        <v>30.27</v>
      </c>
      <c r="AA7" s="62">
        <v>12589000</v>
      </c>
    </row>
    <row r="8" spans="1:27" ht="12.75">
      <c r="A8" s="361" t="s">
        <v>207</v>
      </c>
      <c r="B8" s="142"/>
      <c r="C8" s="60">
        <f aca="true" t="shared" si="2" ref="C8:Y8">SUM(C9:C10)</f>
        <v>8000000</v>
      </c>
      <c r="D8" s="340">
        <f t="shared" si="2"/>
        <v>0</v>
      </c>
      <c r="E8" s="60">
        <f t="shared" si="2"/>
        <v>15640000</v>
      </c>
      <c r="F8" s="59">
        <f t="shared" si="2"/>
        <v>15640000</v>
      </c>
      <c r="G8" s="59">
        <f t="shared" si="2"/>
        <v>0</v>
      </c>
      <c r="H8" s="60">
        <f t="shared" si="2"/>
        <v>5609257</v>
      </c>
      <c r="I8" s="60">
        <f t="shared" si="2"/>
        <v>0</v>
      </c>
      <c r="J8" s="59">
        <f t="shared" si="2"/>
        <v>5609257</v>
      </c>
      <c r="K8" s="59">
        <f t="shared" si="2"/>
        <v>0</v>
      </c>
      <c r="L8" s="60">
        <f t="shared" si="2"/>
        <v>0</v>
      </c>
      <c r="M8" s="60">
        <f t="shared" si="2"/>
        <v>3231805</v>
      </c>
      <c r="N8" s="59">
        <f t="shared" si="2"/>
        <v>3231805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8841062</v>
      </c>
      <c r="X8" s="60">
        <f t="shared" si="2"/>
        <v>7820000</v>
      </c>
      <c r="Y8" s="59">
        <f t="shared" si="2"/>
        <v>1021062</v>
      </c>
      <c r="Z8" s="61">
        <f>+IF(X8&lt;&gt;0,+(Y8/X8)*100,0)</f>
        <v>13.05705882352941</v>
      </c>
      <c r="AA8" s="62">
        <f>SUM(AA9:AA10)</f>
        <v>15640000</v>
      </c>
    </row>
    <row r="9" spans="1:27" ht="12.75">
      <c r="A9" s="291" t="s">
        <v>231</v>
      </c>
      <c r="B9" s="142"/>
      <c r="C9" s="60">
        <v>8000000</v>
      </c>
      <c r="D9" s="340"/>
      <c r="E9" s="60">
        <v>15640000</v>
      </c>
      <c r="F9" s="59">
        <v>15640000</v>
      </c>
      <c r="G9" s="59"/>
      <c r="H9" s="60">
        <v>5609257</v>
      </c>
      <c r="I9" s="60"/>
      <c r="J9" s="59">
        <v>5609257</v>
      </c>
      <c r="K9" s="59"/>
      <c r="L9" s="60"/>
      <c r="M9" s="60">
        <v>3231805</v>
      </c>
      <c r="N9" s="59">
        <v>3231805</v>
      </c>
      <c r="O9" s="59"/>
      <c r="P9" s="60"/>
      <c r="Q9" s="60"/>
      <c r="R9" s="59"/>
      <c r="S9" s="59"/>
      <c r="T9" s="60"/>
      <c r="U9" s="60"/>
      <c r="V9" s="59"/>
      <c r="W9" s="59">
        <v>8841062</v>
      </c>
      <c r="X9" s="60">
        <v>7820000</v>
      </c>
      <c r="Y9" s="59">
        <v>1021062</v>
      </c>
      <c r="Z9" s="61">
        <v>13.06</v>
      </c>
      <c r="AA9" s="62">
        <v>15640000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6996979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</v>
      </c>
      <c r="Y15" s="59">
        <f t="shared" si="5"/>
        <v>-250000</v>
      </c>
      <c r="Z15" s="61">
        <f>+IF(X15&lt;&gt;0,+(Y15/X15)*100,0)</f>
        <v>-100</v>
      </c>
      <c r="AA15" s="62">
        <f>SUM(AA16:AA20)</f>
        <v>500000</v>
      </c>
    </row>
    <row r="16" spans="1:27" ht="12.75">
      <c r="A16" s="291" t="s">
        <v>235</v>
      </c>
      <c r="B16" s="300"/>
      <c r="C16" s="60"/>
      <c r="D16" s="340"/>
      <c r="E16" s="60">
        <v>500000</v>
      </c>
      <c r="F16" s="59">
        <v>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250000</v>
      </c>
      <c r="Y16" s="59">
        <v>-250000</v>
      </c>
      <c r="Z16" s="61">
        <v>-100</v>
      </c>
      <c r="AA16" s="62">
        <v>500000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6996979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195020</v>
      </c>
      <c r="D22" s="344">
        <f t="shared" si="6"/>
        <v>0</v>
      </c>
      <c r="E22" s="343">
        <f t="shared" si="6"/>
        <v>5160000</v>
      </c>
      <c r="F22" s="345">
        <f t="shared" si="6"/>
        <v>5160000</v>
      </c>
      <c r="G22" s="345">
        <f t="shared" si="6"/>
        <v>0</v>
      </c>
      <c r="H22" s="343">
        <f t="shared" si="6"/>
        <v>0</v>
      </c>
      <c r="I22" s="343">
        <f t="shared" si="6"/>
        <v>121609</v>
      </c>
      <c r="J22" s="345">
        <f t="shared" si="6"/>
        <v>121609</v>
      </c>
      <c r="K22" s="345">
        <f t="shared" si="6"/>
        <v>1181630</v>
      </c>
      <c r="L22" s="343">
        <f t="shared" si="6"/>
        <v>705252</v>
      </c>
      <c r="M22" s="343">
        <f t="shared" si="6"/>
        <v>1160927</v>
      </c>
      <c r="N22" s="345">
        <f t="shared" si="6"/>
        <v>3047809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3169418</v>
      </c>
      <c r="X22" s="343">
        <f t="shared" si="6"/>
        <v>2580000</v>
      </c>
      <c r="Y22" s="345">
        <f t="shared" si="6"/>
        <v>589418</v>
      </c>
      <c r="Z22" s="336">
        <f>+IF(X22&lt;&gt;0,+(Y22/X22)*100,0)</f>
        <v>22.84565891472868</v>
      </c>
      <c r="AA22" s="350">
        <f>SUM(AA23:AA32)</f>
        <v>5160000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4660000</v>
      </c>
      <c r="F25" s="59">
        <v>4660000</v>
      </c>
      <c r="G25" s="59"/>
      <c r="H25" s="60"/>
      <c r="I25" s="60"/>
      <c r="J25" s="59"/>
      <c r="K25" s="59">
        <v>925220</v>
      </c>
      <c r="L25" s="60">
        <v>705252</v>
      </c>
      <c r="M25" s="60">
        <v>1160927</v>
      </c>
      <c r="N25" s="59">
        <v>2791399</v>
      </c>
      <c r="O25" s="59"/>
      <c r="P25" s="60"/>
      <c r="Q25" s="60"/>
      <c r="R25" s="59"/>
      <c r="S25" s="59"/>
      <c r="T25" s="60"/>
      <c r="U25" s="60"/>
      <c r="V25" s="59"/>
      <c r="W25" s="59">
        <v>2791399</v>
      </c>
      <c r="X25" s="60">
        <v>2330000</v>
      </c>
      <c r="Y25" s="59">
        <v>461399</v>
      </c>
      <c r="Z25" s="61">
        <v>19.8</v>
      </c>
      <c r="AA25" s="62">
        <v>4660000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195020</v>
      </c>
      <c r="D32" s="340"/>
      <c r="E32" s="60">
        <v>500000</v>
      </c>
      <c r="F32" s="59">
        <v>500000</v>
      </c>
      <c r="G32" s="59"/>
      <c r="H32" s="60"/>
      <c r="I32" s="60">
        <v>121609</v>
      </c>
      <c r="J32" s="59">
        <v>121609</v>
      </c>
      <c r="K32" s="59">
        <v>256410</v>
      </c>
      <c r="L32" s="60"/>
      <c r="M32" s="60"/>
      <c r="N32" s="59">
        <v>256410</v>
      </c>
      <c r="O32" s="59"/>
      <c r="P32" s="60"/>
      <c r="Q32" s="60"/>
      <c r="R32" s="59"/>
      <c r="S32" s="59"/>
      <c r="T32" s="60"/>
      <c r="U32" s="60"/>
      <c r="V32" s="59"/>
      <c r="W32" s="59">
        <v>378019</v>
      </c>
      <c r="X32" s="60">
        <v>250000</v>
      </c>
      <c r="Y32" s="59">
        <v>128019</v>
      </c>
      <c r="Z32" s="61">
        <v>51.21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2264956</v>
      </c>
      <c r="D40" s="344">
        <f t="shared" si="9"/>
        <v>0</v>
      </c>
      <c r="E40" s="343">
        <f t="shared" si="9"/>
        <v>2350000</v>
      </c>
      <c r="F40" s="345">
        <f t="shared" si="9"/>
        <v>2350000</v>
      </c>
      <c r="G40" s="345">
        <f t="shared" si="9"/>
        <v>6690</v>
      </c>
      <c r="H40" s="343">
        <f t="shared" si="9"/>
        <v>22395</v>
      </c>
      <c r="I40" s="343">
        <f t="shared" si="9"/>
        <v>31489</v>
      </c>
      <c r="J40" s="345">
        <f t="shared" si="9"/>
        <v>60574</v>
      </c>
      <c r="K40" s="345">
        <f t="shared" si="9"/>
        <v>49940</v>
      </c>
      <c r="L40" s="343">
        <f t="shared" si="9"/>
        <v>0</v>
      </c>
      <c r="M40" s="343">
        <f t="shared" si="9"/>
        <v>2890</v>
      </c>
      <c r="N40" s="345">
        <f t="shared" si="9"/>
        <v>52830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113404</v>
      </c>
      <c r="X40" s="343">
        <f t="shared" si="9"/>
        <v>1175000</v>
      </c>
      <c r="Y40" s="345">
        <f t="shared" si="9"/>
        <v>-1061596</v>
      </c>
      <c r="Z40" s="336">
        <f>+IF(X40&lt;&gt;0,+(Y40/X40)*100,0)</f>
        <v>-90.34859574468085</v>
      </c>
      <c r="AA40" s="350">
        <f>SUM(AA41:AA49)</f>
        <v>2350000</v>
      </c>
    </row>
    <row r="41" spans="1:27" ht="12.75">
      <c r="A41" s="361" t="s">
        <v>249</v>
      </c>
      <c r="B41" s="142"/>
      <c r="C41" s="362"/>
      <c r="D41" s="363"/>
      <c r="E41" s="362">
        <v>1600000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800000</v>
      </c>
      <c r="Y41" s="364">
        <v>-800000</v>
      </c>
      <c r="Z41" s="365">
        <v>-100</v>
      </c>
      <c r="AA41" s="366">
        <v>1600000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335000</v>
      </c>
      <c r="F43" s="370">
        <v>335000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167500</v>
      </c>
      <c r="Y43" s="370">
        <v>-167500</v>
      </c>
      <c r="Z43" s="371">
        <v>-100</v>
      </c>
      <c r="AA43" s="303">
        <v>335000</v>
      </c>
    </row>
    <row r="44" spans="1:27" ht="12.75">
      <c r="A44" s="361" t="s">
        <v>252</v>
      </c>
      <c r="B44" s="136"/>
      <c r="C44" s="60">
        <v>1213691</v>
      </c>
      <c r="D44" s="368"/>
      <c r="E44" s="54">
        <v>415000</v>
      </c>
      <c r="F44" s="53">
        <v>415000</v>
      </c>
      <c r="G44" s="53">
        <v>6690</v>
      </c>
      <c r="H44" s="54">
        <v>22395</v>
      </c>
      <c r="I44" s="54">
        <v>31489</v>
      </c>
      <c r="J44" s="53">
        <v>60574</v>
      </c>
      <c r="K44" s="53">
        <v>49940</v>
      </c>
      <c r="L44" s="54"/>
      <c r="M44" s="54"/>
      <c r="N44" s="53">
        <v>49940</v>
      </c>
      <c r="O44" s="53"/>
      <c r="P44" s="54"/>
      <c r="Q44" s="54"/>
      <c r="R44" s="53"/>
      <c r="S44" s="53"/>
      <c r="T44" s="54"/>
      <c r="U44" s="54"/>
      <c r="V44" s="53"/>
      <c r="W44" s="53">
        <v>110514</v>
      </c>
      <c r="X44" s="54">
        <v>207500</v>
      </c>
      <c r="Y44" s="53">
        <v>-96986</v>
      </c>
      <c r="Z44" s="94">
        <v>-46.74</v>
      </c>
      <c r="AA44" s="95">
        <v>415000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1051265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2890</v>
      </c>
      <c r="N49" s="53">
        <v>2890</v>
      </c>
      <c r="O49" s="53"/>
      <c r="P49" s="54"/>
      <c r="Q49" s="54"/>
      <c r="R49" s="53"/>
      <c r="S49" s="53"/>
      <c r="T49" s="54"/>
      <c r="U49" s="54"/>
      <c r="V49" s="53"/>
      <c r="W49" s="53">
        <v>2890</v>
      </c>
      <c r="X49" s="54"/>
      <c r="Y49" s="53">
        <v>2890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</v>
      </c>
      <c r="Y57" s="345">
        <f t="shared" si="13"/>
        <v>-50000</v>
      </c>
      <c r="Z57" s="336">
        <f>+IF(X57&lt;&gt;0,+(Y57/X57)*100,0)</f>
        <v>-100</v>
      </c>
      <c r="AA57" s="350">
        <f t="shared" si="13"/>
        <v>100000</v>
      </c>
    </row>
    <row r="58" spans="1:27" ht="12.75">
      <c r="A58" s="361" t="s">
        <v>218</v>
      </c>
      <c r="B58" s="136"/>
      <c r="C58" s="60"/>
      <c r="D58" s="340"/>
      <c r="E58" s="60">
        <v>100000</v>
      </c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</v>
      </c>
      <c r="Y58" s="59">
        <v>-50000</v>
      </c>
      <c r="Z58" s="61">
        <v>-100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41734955</v>
      </c>
      <c r="D60" s="346">
        <f t="shared" si="14"/>
        <v>0</v>
      </c>
      <c r="E60" s="219">
        <f t="shared" si="14"/>
        <v>36339000</v>
      </c>
      <c r="F60" s="264">
        <f t="shared" si="14"/>
        <v>36339000</v>
      </c>
      <c r="G60" s="264">
        <f t="shared" si="14"/>
        <v>1289133</v>
      </c>
      <c r="H60" s="219">
        <f t="shared" si="14"/>
        <v>7857742</v>
      </c>
      <c r="I60" s="219">
        <f t="shared" si="14"/>
        <v>984088</v>
      </c>
      <c r="J60" s="264">
        <f t="shared" si="14"/>
        <v>10130963</v>
      </c>
      <c r="K60" s="264">
        <f t="shared" si="14"/>
        <v>1231570</v>
      </c>
      <c r="L60" s="219">
        <f t="shared" si="14"/>
        <v>1331764</v>
      </c>
      <c r="M60" s="219">
        <f t="shared" si="14"/>
        <v>7629195</v>
      </c>
      <c r="N60" s="264">
        <f t="shared" si="14"/>
        <v>10192529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20323492</v>
      </c>
      <c r="X60" s="219">
        <f t="shared" si="14"/>
        <v>18169500</v>
      </c>
      <c r="Y60" s="264">
        <f t="shared" si="14"/>
        <v>2153992</v>
      </c>
      <c r="Z60" s="337">
        <f>+IF(X60&lt;&gt;0,+(Y60/X60)*100,0)</f>
        <v>11.854987754203474</v>
      </c>
      <c r="AA60" s="232">
        <f>+AA57+AA54+AA51+AA40+AA37+AA34+AA22+AA5</f>
        <v>36339000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2019-02-01T06:33:27Z</dcterms:created>
  <dcterms:modified xsi:type="dcterms:W3CDTF">2019-02-01T06:33:30Z</dcterms:modified>
  <cp:category/>
  <cp:version/>
  <cp:contentType/>
  <cp:contentStatus/>
</cp:coreProperties>
</file>