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<sst xmlns="http://schemas.openxmlformats.org/spreadsheetml/2006/main" count="859" uniqueCount="304">
  <si>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Nkandla(KZN286)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</si>
  <si>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</si>
  <si>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</si>
  <si>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</si>
  <si>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</si>
  <si>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</si>
  <si>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</si>
  <si>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</si>
  <si>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</si>
  <si>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</si>
  <si>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</si>
  <si>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</si>
  <si>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</si>
  <si>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</si>
  <si>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</si>
  <si>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</si>
  <si>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</si>
  <si>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</si>
  <si>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</si>
  <si>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</si>
  <si>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</si>
  <si>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</si>
  <si>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</si>
  <si>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</si>
  <si>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</si>
  <si>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</si>
  <si>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</si>
  <si>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</si>
  <si>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</si>
  <si>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</si>
  <si>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</si>
  <si>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</si>
  <si>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</si>
  <si>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</si>
  <si>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</si>
  <si>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</si>
  <si>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</si>
  <si>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</si>
  <si>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</si>
  <si>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</si>
  <si>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</si>
  <si>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</si>
  <si>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</si>
  <si>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</si>
  <si>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</si>
  <si>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</si>
  <si>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</si>
  <si>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</si>
  <si>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</si>
  <si>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</si>
  <si>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</si>
  <si>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</si>
  <si>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</si>
  <si>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</si>
  <si>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</si>
  <si>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</si>
  <si>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</si>
  <si>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</si>
  <si>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</si>
  <si>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</si>
  <si>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</si>
  <si>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</si>
  <si>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</si>
  <si>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</si>
  <si>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</si>
  <si>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</si>
  <si>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</si>
  <si>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</si>
  <si>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</si>
  <si>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</si>
  <si>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Nkandla(KZN286)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</si>
  <si>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</si>
  <si>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</si>
  <si>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</si>
  <si>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</si>
  <si>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</si>
  <si>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</si>
  <si>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</si>
  <si>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</si>
  <si>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</si>
  <si>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</si>
  <si>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</si>
  <si>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</si>
  <si>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</si>
  <si>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</si>
  <si>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</si>
  <si>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</si>
  <si>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</si>
  <si>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</si>
  <si>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</si>
  <si>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</si>
  <si>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</si>
  <si>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</si>
  <si>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</si>
  <si>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</si>
  <si>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</si>
  <si>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</si>
  <si>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</si>
  <si>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</si>
  <si>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</si>
  <si>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Nkandla(KZN286)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</si>
  <si>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</si>
  <si>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</si>
  <si>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</si>
  <si>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</si>
  <si>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</si>
  <si>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</si>
  <si>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</si>
  <si>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</si>
  <si>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</si>
  <si>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</si>
  <si>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</si>
  <si>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</si>
  <si>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</si>
  <si>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</si>
  <si>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</si>
  <si>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</si>
  <si>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</si>
  <si>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</si>
  <si>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</si>
  <si>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</si>
  <si>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</si>
  <si>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</si>
  <si>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</si>
  <si>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</si>
  <si>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</si>
  <si>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</si>
  <si>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</si>
  <si>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</si>
  <si>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Nkandla(KZN286)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</si>
  <si>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</si>
  <si>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</si>
  <si>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</si>
  <si>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</si>
  <si>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</si>
  <si>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</si>
  <si>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</si>
  <si>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</si>
  <si>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</si>
  <si>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</si>
  <si>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Nkandla(KZN286)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</si>
  <si>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</si>
  <si>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</si>
  <si>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</si>
  <si>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</si>
  <si>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</si>
  <si>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</si>
  <si>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</si>
  <si>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</si>
  <si>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</si>
  <si>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</si>
  <si>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</si>
  <si>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</si>
  <si>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</si>
  <si>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</si>
  <si>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</si>
  <si>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</si>
  <si>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</si>
  <si>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</si>
  <si>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</si>
  <si>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</si>
  <si>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</si>
  <si>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</si>
  <si>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</si>
  <si>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</si>
  <si>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</si>
  <si>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</si>
  <si>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</si>
  <si>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</si>
  <si>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</si>
  <si>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</si>
  <si>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</si>
  <si>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</si>
  <si>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</si>
  <si>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Nkandla(KZN286)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</si>
  <si>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</si>
  <si>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</si>
  <si>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</si>
  <si>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</si>
  <si>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</si>
  <si>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</si>
  <si>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</si>
  <si>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</si>
  <si>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</si>
  <si>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</si>
  <si>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</si>
  <si>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</si>
  <si>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</si>
  <si>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</si>
  <si>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</si>
  <si>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</si>
  <si>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</si>
  <si>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</si>
  <si>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</si>
  <si>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</si>
  <si>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</si>
  <si>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</si>
  <si>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</si>
  <si>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</si>
  <si>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</si>
  <si>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</si>
  <si>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</si>
  <si>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Nkandla(KZN286)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</si>
  <si>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</si>
  <si>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</si>
  <si>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</si>
  <si>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</si>
  <si>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</si>
  <si>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</si>
  <si>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</si>
  <si>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</si>
  <si>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</si>
  <si>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</si>
  <si>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</si>
  <si>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</si>
  <si>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</si>
  <si>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</si>
  <si>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</si>
  <si>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</si>
  <si>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</si>
  <si>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</si>
  <si>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</si>
  <si>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</si>
  <si>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</si>
  <si>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</si>
  <si>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</si>
  <si>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</si>
  <si>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</si>
  <si>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Nkandla(KZN286)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</si>
  <si>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</si>
  <si>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</si>
  <si>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</si>
  <si>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</si>
  <si>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</si>
  <si>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</si>
  <si>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</si>
  <si>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</si>
  <si>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</si>
  <si>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</si>
  <si>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</si>
  <si>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</si>
  <si>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</si>
  <si>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</si>
  <si>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</si>
  <si>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</si>
  <si>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</si>
  <si>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</si>
  <si>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</si>
  <si>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</si>
  <si>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</si>
  <si>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</si>
  <si>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</si>
  <si>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</si>
  <si>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</si>
  <si>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</si>
  <si>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</si>
  <si>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</si>
  <si>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</si>
  <si>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</si>
  <si>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</si>
  <si>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</si>
  <si>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</si>
  <si>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</si>
  <si>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</si>
  <si>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Nkandla(KZN286)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</si>
  <si>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</si>
  <si>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</si>
  <si>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Nkandla(KZN286)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</si>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</sst>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17423674</v>
      </c>
      <c r="C5" s="19">
        <v>0</v>
      </c>
      <c r="D5" s="59">
        <v>21002061</v>
      </c>
      <c r="E5" s="60">
        <v>21002061</v>
      </c>
      <c r="F5" s="60">
        <v>-15555050</v>
      </c>
      <c r="G5" s="60">
        <v>762957</v>
      </c>
      <c r="H5" s="60">
        <v>763699</v>
      </c>
      <c r="I5" s="60">
        <v>-14028394</v>
      </c>
      <c r="J5" s="60">
        <v>771282</v>
      </c>
      <c r="K5" s="60">
        <v>769604</v>
      </c>
      <c r="L5" s="60">
        <v>663358</v>
      </c>
      <c r="M5" s="60">
        <v>2204244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-11824150</v>
      </c>
      <c r="W5" s="60">
        <v>10408500</v>
      </c>
      <c r="X5" s="60">
        <v>-22232650</v>
      </c>
      <c r="Y5" s="61">
        <v>-213.6</v>
      </c>
      <c r="Z5" s="62">
        <v>21002061</v>
      </c>
    </row>
    <row r="6" spans="1:26" ht="12.75">
      <c r="A6" s="58" t="s">
        <v>32</v>
      </c>
      <c r="B6" s="19">
        <v>10674817</v>
      </c>
      <c r="C6" s="19">
        <v>0</v>
      </c>
      <c r="D6" s="59">
        <v>15726000</v>
      </c>
      <c r="E6" s="60">
        <v>15726000</v>
      </c>
      <c r="F6" s="60">
        <v>-1003289</v>
      </c>
      <c r="G6" s="60">
        <v>1195729</v>
      </c>
      <c r="H6" s="60">
        <v>1216605</v>
      </c>
      <c r="I6" s="60">
        <v>1409045</v>
      </c>
      <c r="J6" s="60">
        <v>1036259</v>
      </c>
      <c r="K6" s="60">
        <v>1124481</v>
      </c>
      <c r="L6" s="60">
        <v>1003657</v>
      </c>
      <c r="M6" s="60">
        <v>3164397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4573442</v>
      </c>
      <c r="W6" s="60">
        <v>8232502</v>
      </c>
      <c r="X6" s="60">
        <v>-3659060</v>
      </c>
      <c r="Y6" s="61">
        <v>-44.45</v>
      </c>
      <c r="Z6" s="62">
        <v>15726000</v>
      </c>
    </row>
    <row r="7" spans="1:26" ht="12.75">
      <c r="A7" s="58" t="s">
        <v>33</v>
      </c>
      <c r="B7" s="19">
        <v>832226</v>
      </c>
      <c r="C7" s="19">
        <v>0</v>
      </c>
      <c r="D7" s="59">
        <v>900000</v>
      </c>
      <c r="E7" s="60">
        <v>900000</v>
      </c>
      <c r="F7" s="60">
        <v>0</v>
      </c>
      <c r="G7" s="60">
        <v>154278</v>
      </c>
      <c r="H7" s="60">
        <v>0</v>
      </c>
      <c r="I7" s="60">
        <v>154278</v>
      </c>
      <c r="J7" s="60">
        <v>101121</v>
      </c>
      <c r="K7" s="60">
        <v>98146</v>
      </c>
      <c r="L7" s="60">
        <v>65724</v>
      </c>
      <c r="M7" s="60">
        <v>264991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419269</v>
      </c>
      <c r="W7" s="60">
        <v>450000</v>
      </c>
      <c r="X7" s="60">
        <v>-30731</v>
      </c>
      <c r="Y7" s="61">
        <v>-6.83</v>
      </c>
      <c r="Z7" s="62">
        <v>900000</v>
      </c>
    </row>
    <row r="8" spans="1:26" ht="12.75">
      <c r="A8" s="58" t="s">
        <v>34</v>
      </c>
      <c r="B8" s="19">
        <v>89647177</v>
      </c>
      <c r="C8" s="19">
        <v>0</v>
      </c>
      <c r="D8" s="59">
        <v>96395000</v>
      </c>
      <c r="E8" s="60">
        <v>96395000</v>
      </c>
      <c r="F8" s="60">
        <v>-1096</v>
      </c>
      <c r="G8" s="60">
        <v>0</v>
      </c>
      <c r="H8" s="60">
        <v>3000</v>
      </c>
      <c r="I8" s="60">
        <v>1904</v>
      </c>
      <c r="J8" s="60">
        <v>190328</v>
      </c>
      <c r="K8" s="60">
        <v>22695</v>
      </c>
      <c r="L8" s="60">
        <v>2300</v>
      </c>
      <c r="M8" s="60">
        <v>215323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217227</v>
      </c>
      <c r="W8" s="60">
        <v>65000000</v>
      </c>
      <c r="X8" s="60">
        <v>-64782773</v>
      </c>
      <c r="Y8" s="61">
        <v>-99.67</v>
      </c>
      <c r="Z8" s="62">
        <v>96395000</v>
      </c>
    </row>
    <row r="9" spans="1:26" ht="12.75">
      <c r="A9" s="58" t="s">
        <v>35</v>
      </c>
      <c r="B9" s="19">
        <v>3467214</v>
      </c>
      <c r="C9" s="19">
        <v>0</v>
      </c>
      <c r="D9" s="59">
        <v>2631939</v>
      </c>
      <c r="E9" s="60">
        <v>2631939</v>
      </c>
      <c r="F9" s="60">
        <v>-1167442</v>
      </c>
      <c r="G9" s="60">
        <v>963526</v>
      </c>
      <c r="H9" s="60">
        <v>934166</v>
      </c>
      <c r="I9" s="60">
        <v>730250</v>
      </c>
      <c r="J9" s="60">
        <v>245939</v>
      </c>
      <c r="K9" s="60">
        <v>1090929</v>
      </c>
      <c r="L9" s="60">
        <v>31497593</v>
      </c>
      <c r="M9" s="60">
        <v>32834461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33564711</v>
      </c>
      <c r="W9" s="60">
        <v>1346496</v>
      </c>
      <c r="X9" s="60">
        <v>32218215</v>
      </c>
      <c r="Y9" s="61">
        <v>2392.74</v>
      </c>
      <c r="Z9" s="62">
        <v>2631939</v>
      </c>
    </row>
    <row r="10" spans="1:26" ht="22.5">
      <c r="A10" s="63" t="s">
        <v>279</v>
      </c>
      <c r="B10" s="64">
        <f>SUM(B5:B9)</f>
        <v>122045108</v>
      </c>
      <c r="C10" s="64">
        <f>SUM(C5:C9)</f>
        <v>0</v>
      </c>
      <c r="D10" s="65">
        <f aca="true" t="shared" si="0" ref="D10:Z10">SUM(D5:D9)</f>
        <v>136655000</v>
      </c>
      <c r="E10" s="66">
        <f t="shared" si="0"/>
        <v>136655000</v>
      </c>
      <c r="F10" s="66">
        <f t="shared" si="0"/>
        <v>-17726877</v>
      </c>
      <c r="G10" s="66">
        <f t="shared" si="0"/>
        <v>3076490</v>
      </c>
      <c r="H10" s="66">
        <f t="shared" si="0"/>
        <v>2917470</v>
      </c>
      <c r="I10" s="66">
        <f t="shared" si="0"/>
        <v>-11732917</v>
      </c>
      <c r="J10" s="66">
        <f t="shared" si="0"/>
        <v>2344929</v>
      </c>
      <c r="K10" s="66">
        <f t="shared" si="0"/>
        <v>3105855</v>
      </c>
      <c r="L10" s="66">
        <f t="shared" si="0"/>
        <v>33232632</v>
      </c>
      <c r="M10" s="66">
        <f t="shared" si="0"/>
        <v>38683416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26950499</v>
      </c>
      <c r="W10" s="66">
        <f t="shared" si="0"/>
        <v>85437498</v>
      </c>
      <c r="X10" s="66">
        <f t="shared" si="0"/>
        <v>-58486999</v>
      </c>
      <c r="Y10" s="67">
        <f>+IF(W10&lt;&gt;0,(X10/W10)*100,0)</f>
        <v>-68.45588923964043</v>
      </c>
      <c r="Z10" s="68">
        <f t="shared" si="0"/>
        <v>136655000</v>
      </c>
    </row>
    <row r="11" spans="1:26" ht="12.75">
      <c r="A11" s="58" t="s">
        <v>37</v>
      </c>
      <c r="B11" s="19">
        <v>44815408</v>
      </c>
      <c r="C11" s="19">
        <v>0</v>
      </c>
      <c r="D11" s="59">
        <v>43052000</v>
      </c>
      <c r="E11" s="60">
        <v>43052000</v>
      </c>
      <c r="F11" s="60">
        <v>0</v>
      </c>
      <c r="G11" s="60">
        <v>4228339</v>
      </c>
      <c r="H11" s="60">
        <v>3790666</v>
      </c>
      <c r="I11" s="60">
        <v>8019005</v>
      </c>
      <c r="J11" s="60">
        <v>3839611</v>
      </c>
      <c r="K11" s="60">
        <v>5701364</v>
      </c>
      <c r="L11" s="60">
        <v>3950956</v>
      </c>
      <c r="M11" s="60">
        <v>13491931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21510936</v>
      </c>
      <c r="W11" s="60">
        <v>21231498</v>
      </c>
      <c r="X11" s="60">
        <v>279438</v>
      </c>
      <c r="Y11" s="61">
        <v>1.32</v>
      </c>
      <c r="Z11" s="62">
        <v>43052000</v>
      </c>
    </row>
    <row r="12" spans="1:26" ht="12.75">
      <c r="A12" s="58" t="s">
        <v>38</v>
      </c>
      <c r="B12" s="19">
        <v>10885128</v>
      </c>
      <c r="C12" s="19">
        <v>0</v>
      </c>
      <c r="D12" s="59">
        <v>10199000</v>
      </c>
      <c r="E12" s="60">
        <v>10199000</v>
      </c>
      <c r="F12" s="60">
        <v>0</v>
      </c>
      <c r="G12" s="60">
        <v>762152</v>
      </c>
      <c r="H12" s="60">
        <v>755414</v>
      </c>
      <c r="I12" s="60">
        <v>1517566</v>
      </c>
      <c r="J12" s="60">
        <v>755414</v>
      </c>
      <c r="K12" s="60">
        <v>755414</v>
      </c>
      <c r="L12" s="60">
        <v>755414</v>
      </c>
      <c r="M12" s="60">
        <v>2266242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3783808</v>
      </c>
      <c r="W12" s="60">
        <v>5099496</v>
      </c>
      <c r="X12" s="60">
        <v>-1315688</v>
      </c>
      <c r="Y12" s="61">
        <v>-25.8</v>
      </c>
      <c r="Z12" s="62">
        <v>10199000</v>
      </c>
    </row>
    <row r="13" spans="1:26" ht="12.75">
      <c r="A13" s="58" t="s">
        <v>280</v>
      </c>
      <c r="B13" s="19">
        <v>13026240</v>
      </c>
      <c r="C13" s="19">
        <v>0</v>
      </c>
      <c r="D13" s="59">
        <v>13000000</v>
      </c>
      <c r="E13" s="60">
        <v>13000000</v>
      </c>
      <c r="F13" s="60">
        <v>0</v>
      </c>
      <c r="G13" s="60">
        <v>3026239</v>
      </c>
      <c r="H13" s="60">
        <v>13000</v>
      </c>
      <c r="I13" s="60">
        <v>3039239</v>
      </c>
      <c r="J13" s="60">
        <v>2389047</v>
      </c>
      <c r="K13" s="60">
        <v>0</v>
      </c>
      <c r="L13" s="60">
        <v>0</v>
      </c>
      <c r="M13" s="60">
        <v>2389047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5428286</v>
      </c>
      <c r="W13" s="60">
        <v>4999998</v>
      </c>
      <c r="X13" s="60">
        <v>428288</v>
      </c>
      <c r="Y13" s="61">
        <v>8.57</v>
      </c>
      <c r="Z13" s="62">
        <v>13000000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-79276</v>
      </c>
      <c r="H14" s="60">
        <v>5449</v>
      </c>
      <c r="I14" s="60">
        <v>-73827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-73827</v>
      </c>
      <c r="W14" s="60"/>
      <c r="X14" s="60">
        <v>-73827</v>
      </c>
      <c r="Y14" s="61">
        <v>0</v>
      </c>
      <c r="Z14" s="62">
        <v>0</v>
      </c>
    </row>
    <row r="15" spans="1:26" ht="12.75">
      <c r="A15" s="58" t="s">
        <v>41</v>
      </c>
      <c r="B15" s="19">
        <v>11075818</v>
      </c>
      <c r="C15" s="19">
        <v>0</v>
      </c>
      <c r="D15" s="59">
        <v>20500000</v>
      </c>
      <c r="E15" s="60">
        <v>20500000</v>
      </c>
      <c r="F15" s="60">
        <v>0</v>
      </c>
      <c r="G15" s="60">
        <v>0</v>
      </c>
      <c r="H15" s="60">
        <v>1288755</v>
      </c>
      <c r="I15" s="60">
        <v>1288755</v>
      </c>
      <c r="J15" s="60">
        <v>350180</v>
      </c>
      <c r="K15" s="60">
        <v>247506</v>
      </c>
      <c r="L15" s="60">
        <v>27000</v>
      </c>
      <c r="M15" s="60">
        <v>624686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1913441</v>
      </c>
      <c r="W15" s="60">
        <v>10249998</v>
      </c>
      <c r="X15" s="60">
        <v>-8336557</v>
      </c>
      <c r="Y15" s="61">
        <v>-81.33</v>
      </c>
      <c r="Z15" s="62">
        <v>20500000</v>
      </c>
    </row>
    <row r="16" spans="1:26" ht="12.75">
      <c r="A16" s="69" t="s">
        <v>42</v>
      </c>
      <c r="B16" s="19">
        <v>0</v>
      </c>
      <c r="C16" s="19">
        <v>0</v>
      </c>
      <c r="D16" s="59">
        <v>1500000</v>
      </c>
      <c r="E16" s="60">
        <v>1500000</v>
      </c>
      <c r="F16" s="60">
        <v>0</v>
      </c>
      <c r="G16" s="60">
        <v>0</v>
      </c>
      <c r="H16" s="60">
        <v>220288</v>
      </c>
      <c r="I16" s="60">
        <v>220288</v>
      </c>
      <c r="J16" s="60">
        <v>73690</v>
      </c>
      <c r="K16" s="60">
        <v>0</v>
      </c>
      <c r="L16" s="60">
        <v>0</v>
      </c>
      <c r="M16" s="60">
        <v>73690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293978</v>
      </c>
      <c r="W16" s="60">
        <v>450000</v>
      </c>
      <c r="X16" s="60">
        <v>-156022</v>
      </c>
      <c r="Y16" s="61">
        <v>-34.67</v>
      </c>
      <c r="Z16" s="62">
        <v>1500000</v>
      </c>
    </row>
    <row r="17" spans="1:26" ht="12.75">
      <c r="A17" s="58" t="s">
        <v>43</v>
      </c>
      <c r="B17" s="19">
        <v>54825719</v>
      </c>
      <c r="C17" s="19">
        <v>0</v>
      </c>
      <c r="D17" s="59">
        <v>51135000</v>
      </c>
      <c r="E17" s="60">
        <v>51135000</v>
      </c>
      <c r="F17" s="60">
        <v>107049</v>
      </c>
      <c r="G17" s="60">
        <v>3563540</v>
      </c>
      <c r="H17" s="60">
        <v>5676665</v>
      </c>
      <c r="I17" s="60">
        <v>9347254</v>
      </c>
      <c r="J17" s="60">
        <v>2587276</v>
      </c>
      <c r="K17" s="60">
        <v>4082289</v>
      </c>
      <c r="L17" s="60">
        <v>5478653</v>
      </c>
      <c r="M17" s="60">
        <v>12148218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21495472</v>
      </c>
      <c r="W17" s="60">
        <v>25872498</v>
      </c>
      <c r="X17" s="60">
        <v>-4377026</v>
      </c>
      <c r="Y17" s="61">
        <v>-16.92</v>
      </c>
      <c r="Z17" s="62">
        <v>51135000</v>
      </c>
    </row>
    <row r="18" spans="1:26" ht="12.75">
      <c r="A18" s="70" t="s">
        <v>44</v>
      </c>
      <c r="B18" s="71">
        <f>SUM(B11:B17)</f>
        <v>134628313</v>
      </c>
      <c r="C18" s="71">
        <f>SUM(C11:C17)</f>
        <v>0</v>
      </c>
      <c r="D18" s="72">
        <f aca="true" t="shared" si="1" ref="D18:Z18">SUM(D11:D17)</f>
        <v>139386000</v>
      </c>
      <c r="E18" s="73">
        <f t="shared" si="1"/>
        <v>139386000</v>
      </c>
      <c r="F18" s="73">
        <f t="shared" si="1"/>
        <v>107049</v>
      </c>
      <c r="G18" s="73">
        <f t="shared" si="1"/>
        <v>11500994</v>
      </c>
      <c r="H18" s="73">
        <f t="shared" si="1"/>
        <v>11750237</v>
      </c>
      <c r="I18" s="73">
        <f t="shared" si="1"/>
        <v>23358280</v>
      </c>
      <c r="J18" s="73">
        <f t="shared" si="1"/>
        <v>9995218</v>
      </c>
      <c r="K18" s="73">
        <f t="shared" si="1"/>
        <v>10786573</v>
      </c>
      <c r="L18" s="73">
        <f t="shared" si="1"/>
        <v>10212023</v>
      </c>
      <c r="M18" s="73">
        <f t="shared" si="1"/>
        <v>30993814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54352094</v>
      </c>
      <c r="W18" s="73">
        <f t="shared" si="1"/>
        <v>67903488</v>
      </c>
      <c r="X18" s="73">
        <f t="shared" si="1"/>
        <v>-13551394</v>
      </c>
      <c r="Y18" s="67">
        <f>+IF(W18&lt;&gt;0,(X18/W18)*100,0)</f>
        <v>-19.956845221264626</v>
      </c>
      <c r="Z18" s="74">
        <f t="shared" si="1"/>
        <v>139386000</v>
      </c>
    </row>
    <row r="19" spans="1:26" ht="12.75">
      <c r="A19" s="70" t="s">
        <v>45</v>
      </c>
      <c r="B19" s="75">
        <f>+B10-B18</f>
        <v>-12583205</v>
      </c>
      <c r="C19" s="75">
        <f>+C10-C18</f>
        <v>0</v>
      </c>
      <c r="D19" s="76">
        <f aca="true" t="shared" si="2" ref="D19:Z19">+D10-D18</f>
        <v>-2731000</v>
      </c>
      <c r="E19" s="77">
        <f t="shared" si="2"/>
        <v>-2731000</v>
      </c>
      <c r="F19" s="77">
        <f t="shared" si="2"/>
        <v>-17833926</v>
      </c>
      <c r="G19" s="77">
        <f t="shared" si="2"/>
        <v>-8424504</v>
      </c>
      <c r="H19" s="77">
        <f t="shared" si="2"/>
        <v>-8832767</v>
      </c>
      <c r="I19" s="77">
        <f t="shared" si="2"/>
        <v>-35091197</v>
      </c>
      <c r="J19" s="77">
        <f t="shared" si="2"/>
        <v>-7650289</v>
      </c>
      <c r="K19" s="77">
        <f t="shared" si="2"/>
        <v>-7680718</v>
      </c>
      <c r="L19" s="77">
        <f t="shared" si="2"/>
        <v>23020609</v>
      </c>
      <c r="M19" s="77">
        <f t="shared" si="2"/>
        <v>7689602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-27401595</v>
      </c>
      <c r="W19" s="77">
        <f>IF(E10=E18,0,W10-W18)</f>
        <v>17534010</v>
      </c>
      <c r="X19" s="77">
        <f t="shared" si="2"/>
        <v>-44935605</v>
      </c>
      <c r="Y19" s="78">
        <f>+IF(W19&lt;&gt;0,(X19/W19)*100,0)</f>
        <v>-256.27683000066725</v>
      </c>
      <c r="Z19" s="79">
        <f t="shared" si="2"/>
        <v>-2731000</v>
      </c>
    </row>
    <row r="20" spans="1:26" ht="12.75">
      <c r="A20" s="58" t="s">
        <v>46</v>
      </c>
      <c r="B20" s="19">
        <v>23170000</v>
      </c>
      <c r="C20" s="19">
        <v>0</v>
      </c>
      <c r="D20" s="59">
        <v>49945000</v>
      </c>
      <c r="E20" s="60">
        <v>49945000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50000000</v>
      </c>
      <c r="X20" s="60">
        <v>-50000000</v>
      </c>
      <c r="Y20" s="61">
        <v>-100</v>
      </c>
      <c r="Z20" s="62">
        <v>49945000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219146</v>
      </c>
      <c r="G21" s="82">
        <v>253682</v>
      </c>
      <c r="H21" s="82">
        <v>247956</v>
      </c>
      <c r="I21" s="82">
        <v>720784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720784</v>
      </c>
      <c r="W21" s="82"/>
      <c r="X21" s="82">
        <v>720784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10586795</v>
      </c>
      <c r="C22" s="86">
        <f>SUM(C19:C21)</f>
        <v>0</v>
      </c>
      <c r="D22" s="87">
        <f aca="true" t="shared" si="3" ref="D22:Z22">SUM(D19:D21)</f>
        <v>47214000</v>
      </c>
      <c r="E22" s="88">
        <f t="shared" si="3"/>
        <v>47214000</v>
      </c>
      <c r="F22" s="88">
        <f t="shared" si="3"/>
        <v>-17614780</v>
      </c>
      <c r="G22" s="88">
        <f t="shared" si="3"/>
        <v>-8170822</v>
      </c>
      <c r="H22" s="88">
        <f t="shared" si="3"/>
        <v>-8584811</v>
      </c>
      <c r="I22" s="88">
        <f t="shared" si="3"/>
        <v>-34370413</v>
      </c>
      <c r="J22" s="88">
        <f t="shared" si="3"/>
        <v>-7650289</v>
      </c>
      <c r="K22" s="88">
        <f t="shared" si="3"/>
        <v>-7680718</v>
      </c>
      <c r="L22" s="88">
        <f t="shared" si="3"/>
        <v>23020609</v>
      </c>
      <c r="M22" s="88">
        <f t="shared" si="3"/>
        <v>7689602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-26680811</v>
      </c>
      <c r="W22" s="88">
        <f t="shared" si="3"/>
        <v>67534010</v>
      </c>
      <c r="X22" s="88">
        <f t="shared" si="3"/>
        <v>-94214821</v>
      </c>
      <c r="Y22" s="89">
        <f>+IF(W22&lt;&gt;0,(X22/W22)*100,0)</f>
        <v>-139.50722162063235</v>
      </c>
      <c r="Z22" s="90">
        <f t="shared" si="3"/>
        <v>47214000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10586795</v>
      </c>
      <c r="C24" s="75">
        <f>SUM(C22:C23)</f>
        <v>0</v>
      </c>
      <c r="D24" s="76">
        <f aca="true" t="shared" si="4" ref="D24:Z24">SUM(D22:D23)</f>
        <v>47214000</v>
      </c>
      <c r="E24" s="77">
        <f t="shared" si="4"/>
        <v>47214000</v>
      </c>
      <c r="F24" s="77">
        <f t="shared" si="4"/>
        <v>-17614780</v>
      </c>
      <c r="G24" s="77">
        <f t="shared" si="4"/>
        <v>-8170822</v>
      </c>
      <c r="H24" s="77">
        <f t="shared" si="4"/>
        <v>-8584811</v>
      </c>
      <c r="I24" s="77">
        <f t="shared" si="4"/>
        <v>-34370413</v>
      </c>
      <c r="J24" s="77">
        <f t="shared" si="4"/>
        <v>-7650289</v>
      </c>
      <c r="K24" s="77">
        <f t="shared" si="4"/>
        <v>-7680718</v>
      </c>
      <c r="L24" s="77">
        <f t="shared" si="4"/>
        <v>23020609</v>
      </c>
      <c r="M24" s="77">
        <f t="shared" si="4"/>
        <v>7689602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-26680811</v>
      </c>
      <c r="W24" s="77">
        <f t="shared" si="4"/>
        <v>67534010</v>
      </c>
      <c r="X24" s="77">
        <f t="shared" si="4"/>
        <v>-94214821</v>
      </c>
      <c r="Y24" s="78">
        <f>+IF(W24&lt;&gt;0,(X24/W24)*100,0)</f>
        <v>-139.50722162063235</v>
      </c>
      <c r="Z24" s="79">
        <f t="shared" si="4"/>
        <v>47214000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25325161</v>
      </c>
      <c r="C27" s="22">
        <v>0</v>
      </c>
      <c r="D27" s="99">
        <v>56200000</v>
      </c>
      <c r="E27" s="100">
        <v>56200000</v>
      </c>
      <c r="F27" s="100">
        <v>591296</v>
      </c>
      <c r="G27" s="100">
        <v>1778136</v>
      </c>
      <c r="H27" s="100">
        <v>3540686</v>
      </c>
      <c r="I27" s="100">
        <v>5910118</v>
      </c>
      <c r="J27" s="100">
        <v>1751731</v>
      </c>
      <c r="K27" s="100">
        <v>11605172</v>
      </c>
      <c r="L27" s="100">
        <v>7942505</v>
      </c>
      <c r="M27" s="100">
        <v>21299408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27209526</v>
      </c>
      <c r="W27" s="100">
        <v>28100000</v>
      </c>
      <c r="X27" s="100">
        <v>-890474</v>
      </c>
      <c r="Y27" s="101">
        <v>-3.17</v>
      </c>
      <c r="Z27" s="102">
        <v>56200000</v>
      </c>
    </row>
    <row r="28" spans="1:26" ht="12.75">
      <c r="A28" s="103" t="s">
        <v>46</v>
      </c>
      <c r="B28" s="19">
        <v>25325161</v>
      </c>
      <c r="C28" s="19">
        <v>0</v>
      </c>
      <c r="D28" s="59">
        <v>49945000</v>
      </c>
      <c r="E28" s="60">
        <v>49945000</v>
      </c>
      <c r="F28" s="60">
        <v>591296</v>
      </c>
      <c r="G28" s="60">
        <v>1778136</v>
      </c>
      <c r="H28" s="60">
        <v>3540686</v>
      </c>
      <c r="I28" s="60">
        <v>5910118</v>
      </c>
      <c r="J28" s="60">
        <v>1751731</v>
      </c>
      <c r="K28" s="60">
        <v>11605172</v>
      </c>
      <c r="L28" s="60">
        <v>7942505</v>
      </c>
      <c r="M28" s="60">
        <v>21299408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27209526</v>
      </c>
      <c r="W28" s="60">
        <v>24972500</v>
      </c>
      <c r="X28" s="60">
        <v>2237026</v>
      </c>
      <c r="Y28" s="61">
        <v>8.96</v>
      </c>
      <c r="Z28" s="62">
        <v>49945000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6255000</v>
      </c>
      <c r="E31" s="60">
        <v>6255000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3127500</v>
      </c>
      <c r="X31" s="60">
        <v>-3127500</v>
      </c>
      <c r="Y31" s="61">
        <v>-100</v>
      </c>
      <c r="Z31" s="62">
        <v>6255000</v>
      </c>
    </row>
    <row r="32" spans="1:26" ht="12.75">
      <c r="A32" s="70" t="s">
        <v>54</v>
      </c>
      <c r="B32" s="22">
        <f>SUM(B28:B31)</f>
        <v>25325161</v>
      </c>
      <c r="C32" s="22">
        <f>SUM(C28:C31)</f>
        <v>0</v>
      </c>
      <c r="D32" s="99">
        <f aca="true" t="shared" si="5" ref="D32:Z32">SUM(D28:D31)</f>
        <v>56200000</v>
      </c>
      <c r="E32" s="100">
        <f t="shared" si="5"/>
        <v>56200000</v>
      </c>
      <c r="F32" s="100">
        <f t="shared" si="5"/>
        <v>591296</v>
      </c>
      <c r="G32" s="100">
        <f t="shared" si="5"/>
        <v>1778136</v>
      </c>
      <c r="H32" s="100">
        <f t="shared" si="5"/>
        <v>3540686</v>
      </c>
      <c r="I32" s="100">
        <f t="shared" si="5"/>
        <v>5910118</v>
      </c>
      <c r="J32" s="100">
        <f t="shared" si="5"/>
        <v>1751731</v>
      </c>
      <c r="K32" s="100">
        <f t="shared" si="5"/>
        <v>11605172</v>
      </c>
      <c r="L32" s="100">
        <f t="shared" si="5"/>
        <v>7942505</v>
      </c>
      <c r="M32" s="100">
        <f t="shared" si="5"/>
        <v>21299408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27209526</v>
      </c>
      <c r="W32" s="100">
        <f t="shared" si="5"/>
        <v>28100000</v>
      </c>
      <c r="X32" s="100">
        <f t="shared" si="5"/>
        <v>-890474</v>
      </c>
      <c r="Y32" s="101">
        <f>+IF(W32&lt;&gt;0,(X32/W32)*100,0)</f>
        <v>-3.168946619217082</v>
      </c>
      <c r="Z32" s="102">
        <f t="shared" si="5"/>
        <v>56200000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7037617</v>
      </c>
      <c r="C35" s="19">
        <v>0</v>
      </c>
      <c r="D35" s="59">
        <v>28070725</v>
      </c>
      <c r="E35" s="60">
        <v>28070725</v>
      </c>
      <c r="F35" s="60">
        <v>24057975</v>
      </c>
      <c r="G35" s="60">
        <v>54630331</v>
      </c>
      <c r="H35" s="60">
        <v>47816153</v>
      </c>
      <c r="I35" s="60">
        <v>47816153</v>
      </c>
      <c r="J35" s="60">
        <v>38378613</v>
      </c>
      <c r="K35" s="60">
        <v>31452451</v>
      </c>
      <c r="L35" s="60">
        <v>56744142</v>
      </c>
      <c r="M35" s="60">
        <v>56744142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56744142</v>
      </c>
      <c r="W35" s="60">
        <v>14035363</v>
      </c>
      <c r="X35" s="60">
        <v>42708779</v>
      </c>
      <c r="Y35" s="61">
        <v>304.29</v>
      </c>
      <c r="Z35" s="62">
        <v>28070725</v>
      </c>
    </row>
    <row r="36" spans="1:26" ht="12.75">
      <c r="A36" s="58" t="s">
        <v>57</v>
      </c>
      <c r="B36" s="19">
        <v>361561462</v>
      </c>
      <c r="C36" s="19">
        <v>0</v>
      </c>
      <c r="D36" s="59">
        <v>381318399</v>
      </c>
      <c r="E36" s="60">
        <v>381318399</v>
      </c>
      <c r="F36" s="60">
        <v>25821567</v>
      </c>
      <c r="G36" s="60">
        <v>362543887</v>
      </c>
      <c r="H36" s="60">
        <v>363826199</v>
      </c>
      <c r="I36" s="60">
        <v>363826199</v>
      </c>
      <c r="J36" s="60">
        <v>356527519</v>
      </c>
      <c r="K36" s="60">
        <v>365424531</v>
      </c>
      <c r="L36" s="60">
        <v>376720526</v>
      </c>
      <c r="M36" s="60">
        <v>376720526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376720526</v>
      </c>
      <c r="W36" s="60">
        <v>190659200</v>
      </c>
      <c r="X36" s="60">
        <v>186061326</v>
      </c>
      <c r="Y36" s="61">
        <v>97.59</v>
      </c>
      <c r="Z36" s="62">
        <v>381318399</v>
      </c>
    </row>
    <row r="37" spans="1:26" ht="12.75">
      <c r="A37" s="58" t="s">
        <v>58</v>
      </c>
      <c r="B37" s="19">
        <v>23247586</v>
      </c>
      <c r="C37" s="19">
        <v>0</v>
      </c>
      <c r="D37" s="59">
        <v>15980000</v>
      </c>
      <c r="E37" s="60">
        <v>15980000</v>
      </c>
      <c r="F37" s="60">
        <v>-2612357</v>
      </c>
      <c r="G37" s="60">
        <v>28684625</v>
      </c>
      <c r="H37" s="60">
        <v>36414489</v>
      </c>
      <c r="I37" s="60">
        <v>36414489</v>
      </c>
      <c r="J37" s="60">
        <v>46505754</v>
      </c>
      <c r="K37" s="60">
        <v>39171982</v>
      </c>
      <c r="L37" s="60">
        <v>72289633</v>
      </c>
      <c r="M37" s="60">
        <v>72289633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72289633</v>
      </c>
      <c r="W37" s="60">
        <v>7990000</v>
      </c>
      <c r="X37" s="60">
        <v>64299633</v>
      </c>
      <c r="Y37" s="61">
        <v>804.75</v>
      </c>
      <c r="Z37" s="62">
        <v>15980000</v>
      </c>
    </row>
    <row r="38" spans="1:26" ht="12.75">
      <c r="A38" s="58" t="s">
        <v>59</v>
      </c>
      <c r="B38" s="19">
        <v>7259425</v>
      </c>
      <c r="C38" s="19">
        <v>0</v>
      </c>
      <c r="D38" s="59">
        <v>6717000</v>
      </c>
      <c r="E38" s="60">
        <v>6717000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3358500</v>
      </c>
      <c r="X38" s="60">
        <v>-3358500</v>
      </c>
      <c r="Y38" s="61">
        <v>-100</v>
      </c>
      <c r="Z38" s="62">
        <v>6717000</v>
      </c>
    </row>
    <row r="39" spans="1:26" ht="12.75">
      <c r="A39" s="58" t="s">
        <v>60</v>
      </c>
      <c r="B39" s="19">
        <v>338092068</v>
      </c>
      <c r="C39" s="19">
        <v>0</v>
      </c>
      <c r="D39" s="59">
        <v>386692124</v>
      </c>
      <c r="E39" s="60">
        <v>386692124</v>
      </c>
      <c r="F39" s="60">
        <v>52491899</v>
      </c>
      <c r="G39" s="60">
        <v>388489593</v>
      </c>
      <c r="H39" s="60">
        <v>375227863</v>
      </c>
      <c r="I39" s="60">
        <v>375227863</v>
      </c>
      <c r="J39" s="60">
        <v>348400378</v>
      </c>
      <c r="K39" s="60">
        <v>357705000</v>
      </c>
      <c r="L39" s="60">
        <v>361175035</v>
      </c>
      <c r="M39" s="60">
        <v>361175035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361175035</v>
      </c>
      <c r="W39" s="60">
        <v>193346062</v>
      </c>
      <c r="X39" s="60">
        <v>167828973</v>
      </c>
      <c r="Y39" s="61">
        <v>86.8</v>
      </c>
      <c r="Z39" s="62">
        <v>386692124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41376426</v>
      </c>
      <c r="C42" s="19">
        <v>0</v>
      </c>
      <c r="D42" s="59">
        <v>53124917</v>
      </c>
      <c r="E42" s="60">
        <v>53124917</v>
      </c>
      <c r="F42" s="60">
        <v>47621218</v>
      </c>
      <c r="G42" s="60">
        <v>-31810572</v>
      </c>
      <c r="H42" s="60">
        <v>-11520596</v>
      </c>
      <c r="I42" s="60">
        <v>4290050</v>
      </c>
      <c r="J42" s="60">
        <v>2641207</v>
      </c>
      <c r="K42" s="60">
        <v>-6696779</v>
      </c>
      <c r="L42" s="60">
        <v>20075541</v>
      </c>
      <c r="M42" s="60">
        <v>16019969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20310019</v>
      </c>
      <c r="W42" s="60">
        <v>59759417</v>
      </c>
      <c r="X42" s="60">
        <v>-39449398</v>
      </c>
      <c r="Y42" s="61">
        <v>-66.01</v>
      </c>
      <c r="Z42" s="62">
        <v>53124917</v>
      </c>
    </row>
    <row r="43" spans="1:26" ht="12.75">
      <c r="A43" s="58" t="s">
        <v>63</v>
      </c>
      <c r="B43" s="19">
        <v>0</v>
      </c>
      <c r="C43" s="19">
        <v>0</v>
      </c>
      <c r="D43" s="59">
        <v>-50300000</v>
      </c>
      <c r="E43" s="60">
        <v>-50300000</v>
      </c>
      <c r="F43" s="60">
        <v>0</v>
      </c>
      <c r="G43" s="60">
        <v>0</v>
      </c>
      <c r="H43" s="60">
        <v>0</v>
      </c>
      <c r="I43" s="60">
        <v>0</v>
      </c>
      <c r="J43" s="60">
        <v>-2803007</v>
      </c>
      <c r="K43" s="60">
        <v>0</v>
      </c>
      <c r="L43" s="60">
        <v>-2000000</v>
      </c>
      <c r="M43" s="60">
        <v>-4803007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-4803007</v>
      </c>
      <c r="W43" s="60">
        <v>-28104000</v>
      </c>
      <c r="X43" s="60">
        <v>23300993</v>
      </c>
      <c r="Y43" s="61">
        <v>-82.91</v>
      </c>
      <c r="Z43" s="62">
        <v>-50300000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42183361</v>
      </c>
      <c r="C45" s="22">
        <v>0</v>
      </c>
      <c r="D45" s="99">
        <v>3631852</v>
      </c>
      <c r="E45" s="100">
        <v>3631852</v>
      </c>
      <c r="F45" s="100">
        <v>49130208</v>
      </c>
      <c r="G45" s="100">
        <v>17319636</v>
      </c>
      <c r="H45" s="100">
        <v>5799040</v>
      </c>
      <c r="I45" s="100">
        <v>5799040</v>
      </c>
      <c r="J45" s="100">
        <v>5637240</v>
      </c>
      <c r="K45" s="100">
        <v>-1059539</v>
      </c>
      <c r="L45" s="100">
        <v>17016002</v>
      </c>
      <c r="M45" s="100">
        <v>17016002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17016002</v>
      </c>
      <c r="W45" s="100">
        <v>32462352</v>
      </c>
      <c r="X45" s="100">
        <v>-15446350</v>
      </c>
      <c r="Y45" s="101">
        <v>-47.58</v>
      </c>
      <c r="Z45" s="102">
        <v>3631852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1875989</v>
      </c>
      <c r="C49" s="52">
        <v>0</v>
      </c>
      <c r="D49" s="129">
        <v>1428170</v>
      </c>
      <c r="E49" s="54">
        <v>699776</v>
      </c>
      <c r="F49" s="54">
        <v>0</v>
      </c>
      <c r="G49" s="54">
        <v>0</v>
      </c>
      <c r="H49" s="54">
        <v>0</v>
      </c>
      <c r="I49" s="54">
        <v>-1391013</v>
      </c>
      <c r="J49" s="54">
        <v>0</v>
      </c>
      <c r="K49" s="54">
        <v>0</v>
      </c>
      <c r="L49" s="54">
        <v>0</v>
      </c>
      <c r="M49" s="54">
        <v>525554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5968242</v>
      </c>
      <c r="W49" s="54">
        <v>4084808</v>
      </c>
      <c r="X49" s="54">
        <v>22828084</v>
      </c>
      <c r="Y49" s="54">
        <v>36019610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-2758079</v>
      </c>
      <c r="C51" s="52">
        <v>0</v>
      </c>
      <c r="D51" s="129">
        <v>1140939</v>
      </c>
      <c r="E51" s="54">
        <v>424396</v>
      </c>
      <c r="F51" s="54">
        <v>0</v>
      </c>
      <c r="G51" s="54">
        <v>0</v>
      </c>
      <c r="H51" s="54">
        <v>0</v>
      </c>
      <c r="I51" s="54">
        <v>-689055</v>
      </c>
      <c r="J51" s="54">
        <v>0</v>
      </c>
      <c r="K51" s="54">
        <v>0</v>
      </c>
      <c r="L51" s="54">
        <v>0</v>
      </c>
      <c r="M51" s="54">
        <v>594470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-4133625</v>
      </c>
      <c r="W51" s="54">
        <v>660298</v>
      </c>
      <c r="X51" s="54">
        <v>2170276</v>
      </c>
      <c r="Y51" s="54">
        <v>-2590380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123.88688834751933</v>
      </c>
      <c r="C58" s="5">
        <f>IF(C67=0,0,+(C76/C67)*100)</f>
        <v>0</v>
      </c>
      <c r="D58" s="6">
        <f aca="true" t="shared" si="6" ref="D58:Z58">IF(D67=0,0,+(D76/D67)*100)</f>
        <v>72.52781045028827</v>
      </c>
      <c r="E58" s="7">
        <f t="shared" si="6"/>
        <v>72.52781045028827</v>
      </c>
      <c r="F58" s="7">
        <f t="shared" si="6"/>
        <v>-1.1086037628655028</v>
      </c>
      <c r="G58" s="7">
        <f t="shared" si="6"/>
        <v>33.96337523891566</v>
      </c>
      <c r="H58" s="7">
        <f t="shared" si="6"/>
        <v>58.08849436223837</v>
      </c>
      <c r="I58" s="7">
        <f t="shared" si="6"/>
        <v>-17.726582336815465</v>
      </c>
      <c r="J58" s="7">
        <f t="shared" si="6"/>
        <v>96.86420142077432</v>
      </c>
      <c r="K58" s="7">
        <f t="shared" si="6"/>
        <v>73.206647033617</v>
      </c>
      <c r="L58" s="7">
        <f t="shared" si="6"/>
        <v>47.97683773495812</v>
      </c>
      <c r="M58" s="7">
        <f t="shared" si="6"/>
        <v>73.26620733153236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-94.98920096618029</v>
      </c>
      <c r="W58" s="7">
        <f t="shared" si="6"/>
        <v>64.32014929241615</v>
      </c>
      <c r="X58" s="7">
        <f t="shared" si="6"/>
        <v>0</v>
      </c>
      <c r="Y58" s="7">
        <f t="shared" si="6"/>
        <v>0</v>
      </c>
      <c r="Z58" s="8">
        <f t="shared" si="6"/>
        <v>72.52781045028827</v>
      </c>
    </row>
    <row r="59" spans="1:26" ht="12.75">
      <c r="A59" s="37" t="s">
        <v>31</v>
      </c>
      <c r="B59" s="9">
        <f aca="true" t="shared" si="7" ref="B59:Z66">IF(B68=0,0,+(B77/B68)*100)</f>
        <v>107.69330280169382</v>
      </c>
      <c r="C59" s="9">
        <f t="shared" si="7"/>
        <v>0</v>
      </c>
      <c r="D59" s="2">
        <f t="shared" si="7"/>
        <v>70.99979378214357</v>
      </c>
      <c r="E59" s="10">
        <f t="shared" si="7"/>
        <v>70.99979378214357</v>
      </c>
      <c r="F59" s="10">
        <f t="shared" si="7"/>
        <v>-1.0160237350571037</v>
      </c>
      <c r="G59" s="10">
        <f t="shared" si="7"/>
        <v>89.38747530987985</v>
      </c>
      <c r="H59" s="10">
        <f t="shared" si="7"/>
        <v>61.125201027056576</v>
      </c>
      <c r="I59" s="10">
        <f t="shared" si="7"/>
        <v>-9.311977587215635</v>
      </c>
      <c r="J59" s="10">
        <f t="shared" si="7"/>
        <v>113.70717843797729</v>
      </c>
      <c r="K59" s="10">
        <f t="shared" si="7"/>
        <v>80.1904615880375</v>
      </c>
      <c r="L59" s="10">
        <f t="shared" si="7"/>
        <v>22.880706948585832</v>
      </c>
      <c r="M59" s="10">
        <f t="shared" si="7"/>
        <v>74.67108904458854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-24.967018726259827</v>
      </c>
      <c r="W59" s="10">
        <f t="shared" si="7"/>
        <v>58.36575875486382</v>
      </c>
      <c r="X59" s="10">
        <f t="shared" si="7"/>
        <v>0</v>
      </c>
      <c r="Y59" s="10">
        <f t="shared" si="7"/>
        <v>0</v>
      </c>
      <c r="Z59" s="11">
        <f t="shared" si="7"/>
        <v>70.99979378214357</v>
      </c>
    </row>
    <row r="60" spans="1:26" ht="12.75">
      <c r="A60" s="38" t="s">
        <v>32</v>
      </c>
      <c r="B60" s="12">
        <f t="shared" si="7"/>
        <v>153.35093800671243</v>
      </c>
      <c r="C60" s="12">
        <f t="shared" si="7"/>
        <v>0</v>
      </c>
      <c r="D60" s="3">
        <f t="shared" si="7"/>
        <v>80.56403408368307</v>
      </c>
      <c r="E60" s="13">
        <f t="shared" si="7"/>
        <v>80.56403408368307</v>
      </c>
      <c r="F60" s="13">
        <f t="shared" si="7"/>
        <v>-2.2431223705233485</v>
      </c>
      <c r="G60" s="13">
        <f t="shared" si="7"/>
        <v>1.4668875639881613</v>
      </c>
      <c r="H60" s="13">
        <f t="shared" si="7"/>
        <v>69.9643680570111</v>
      </c>
      <c r="I60" s="13">
        <f t="shared" si="7"/>
        <v>63.25099624213563</v>
      </c>
      <c r="J60" s="13">
        <f t="shared" si="7"/>
        <v>94.46914333192764</v>
      </c>
      <c r="K60" s="13">
        <f t="shared" si="7"/>
        <v>73.6005321566127</v>
      </c>
      <c r="L60" s="13">
        <f t="shared" si="7"/>
        <v>69.96473894966108</v>
      </c>
      <c r="M60" s="13">
        <f t="shared" si="7"/>
        <v>79.28129751102658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74.34247553593114</v>
      </c>
      <c r="W60" s="13">
        <f t="shared" si="7"/>
        <v>76.92679576634175</v>
      </c>
      <c r="X60" s="13">
        <f t="shared" si="7"/>
        <v>0</v>
      </c>
      <c r="Y60" s="13">
        <f t="shared" si="7"/>
        <v>0</v>
      </c>
      <c r="Z60" s="14">
        <f t="shared" si="7"/>
        <v>80.56403408368307</v>
      </c>
    </row>
    <row r="61" spans="1:26" ht="12.75">
      <c r="A61" s="39" t="s">
        <v>103</v>
      </c>
      <c r="B61" s="12">
        <f t="shared" si="7"/>
        <v>58.98258523354729</v>
      </c>
      <c r="C61" s="12">
        <f t="shared" si="7"/>
        <v>0</v>
      </c>
      <c r="D61" s="3">
        <f t="shared" si="7"/>
        <v>82.07112831120304</v>
      </c>
      <c r="E61" s="13">
        <f t="shared" si="7"/>
        <v>82.07112831120304</v>
      </c>
      <c r="F61" s="13">
        <f t="shared" si="7"/>
        <v>0</v>
      </c>
      <c r="G61" s="13">
        <f t="shared" si="7"/>
        <v>0</v>
      </c>
      <c r="H61" s="13">
        <f t="shared" si="7"/>
        <v>4860.127066298018</v>
      </c>
      <c r="I61" s="13">
        <f t="shared" si="7"/>
        <v>63698.766383963</v>
      </c>
      <c r="J61" s="13">
        <f t="shared" si="7"/>
        <v>2390.041815513279</v>
      </c>
      <c r="K61" s="13">
        <f t="shared" si="7"/>
        <v>1844.5869318677485</v>
      </c>
      <c r="L61" s="13">
        <f t="shared" si="7"/>
        <v>2313.3194837039814</v>
      </c>
      <c r="M61" s="13">
        <f t="shared" si="7"/>
        <v>2179.649119293432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2968.4025306445237</v>
      </c>
      <c r="W61" s="13">
        <f t="shared" si="7"/>
        <v>82.07110640659067</v>
      </c>
      <c r="X61" s="13">
        <f t="shared" si="7"/>
        <v>0</v>
      </c>
      <c r="Y61" s="13">
        <f t="shared" si="7"/>
        <v>0</v>
      </c>
      <c r="Z61" s="14">
        <f t="shared" si="7"/>
        <v>82.07112831120304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7.100766286499538</v>
      </c>
      <c r="C64" s="12">
        <f t="shared" si="7"/>
        <v>0</v>
      </c>
      <c r="D64" s="3">
        <f t="shared" si="7"/>
        <v>50</v>
      </c>
      <c r="E64" s="13">
        <f t="shared" si="7"/>
        <v>50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24.76319350473613</v>
      </c>
      <c r="X64" s="13">
        <f t="shared" si="7"/>
        <v>0</v>
      </c>
      <c r="Y64" s="13">
        <f t="shared" si="7"/>
        <v>0</v>
      </c>
      <c r="Z64" s="14">
        <f t="shared" si="7"/>
        <v>50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-2.124865743905026</v>
      </c>
      <c r="G66" s="16">
        <f t="shared" si="7"/>
        <v>5.7500863870468795</v>
      </c>
      <c r="H66" s="16">
        <f t="shared" si="7"/>
        <v>1.5824278048912017</v>
      </c>
      <c r="I66" s="16">
        <f t="shared" si="7"/>
        <v>14.84307336990143</v>
      </c>
      <c r="J66" s="16">
        <f t="shared" si="7"/>
        <v>10.80492338937524</v>
      </c>
      <c r="K66" s="16">
        <f t="shared" si="7"/>
        <v>24.671716750371246</v>
      </c>
      <c r="L66" s="16">
        <f t="shared" si="7"/>
        <v>5.903583597879491</v>
      </c>
      <c r="M66" s="16">
        <f t="shared" si="7"/>
        <v>13.584438559493439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13.894551152425876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29453694</v>
      </c>
      <c r="C67" s="24"/>
      <c r="D67" s="25">
        <v>38028061</v>
      </c>
      <c r="E67" s="26">
        <v>38028061</v>
      </c>
      <c r="F67" s="26">
        <v>-16855346</v>
      </c>
      <c r="G67" s="26">
        <v>2080232</v>
      </c>
      <c r="H67" s="26">
        <v>2276258</v>
      </c>
      <c r="I67" s="26">
        <v>-12498856</v>
      </c>
      <c r="J67" s="26">
        <v>1929652</v>
      </c>
      <c r="K67" s="26">
        <v>2013951</v>
      </c>
      <c r="L67" s="26">
        <v>1795852</v>
      </c>
      <c r="M67" s="26">
        <v>5739455</v>
      </c>
      <c r="N67" s="26"/>
      <c r="O67" s="26"/>
      <c r="P67" s="26"/>
      <c r="Q67" s="26"/>
      <c r="R67" s="26"/>
      <c r="S67" s="26"/>
      <c r="T67" s="26"/>
      <c r="U67" s="26"/>
      <c r="V67" s="26">
        <v>-6759401</v>
      </c>
      <c r="W67" s="26">
        <v>19291000</v>
      </c>
      <c r="X67" s="26"/>
      <c r="Y67" s="25"/>
      <c r="Z67" s="27">
        <v>38028061</v>
      </c>
    </row>
    <row r="68" spans="1:26" ht="12.75" hidden="1">
      <c r="A68" s="37" t="s">
        <v>31</v>
      </c>
      <c r="B68" s="19">
        <v>17423674</v>
      </c>
      <c r="C68" s="19"/>
      <c r="D68" s="20">
        <v>21002061</v>
      </c>
      <c r="E68" s="21">
        <v>21002061</v>
      </c>
      <c r="F68" s="21">
        <v>-15555050</v>
      </c>
      <c r="G68" s="21">
        <v>762957</v>
      </c>
      <c r="H68" s="21">
        <v>762957</v>
      </c>
      <c r="I68" s="21">
        <v>-14029136</v>
      </c>
      <c r="J68" s="21">
        <v>771282</v>
      </c>
      <c r="K68" s="21">
        <v>769604</v>
      </c>
      <c r="L68" s="21">
        <v>663358</v>
      </c>
      <c r="M68" s="21">
        <v>2204244</v>
      </c>
      <c r="N68" s="21"/>
      <c r="O68" s="21"/>
      <c r="P68" s="21"/>
      <c r="Q68" s="21"/>
      <c r="R68" s="21"/>
      <c r="S68" s="21"/>
      <c r="T68" s="21"/>
      <c r="U68" s="21"/>
      <c r="V68" s="21">
        <v>-11824892</v>
      </c>
      <c r="W68" s="21">
        <v>10408500</v>
      </c>
      <c r="X68" s="21"/>
      <c r="Y68" s="20"/>
      <c r="Z68" s="23">
        <v>21002061</v>
      </c>
    </row>
    <row r="69" spans="1:26" ht="12.75" hidden="1">
      <c r="A69" s="38" t="s">
        <v>32</v>
      </c>
      <c r="B69" s="19">
        <v>10674817</v>
      </c>
      <c r="C69" s="19"/>
      <c r="D69" s="20">
        <v>15726000</v>
      </c>
      <c r="E69" s="21">
        <v>15726000</v>
      </c>
      <c r="F69" s="21">
        <v>-1003289</v>
      </c>
      <c r="G69" s="21">
        <v>1195729</v>
      </c>
      <c r="H69" s="21">
        <v>1216605</v>
      </c>
      <c r="I69" s="21">
        <v>1409045</v>
      </c>
      <c r="J69" s="21">
        <v>1036259</v>
      </c>
      <c r="K69" s="21">
        <v>1124481</v>
      </c>
      <c r="L69" s="21">
        <v>1003657</v>
      </c>
      <c r="M69" s="21">
        <v>3164397</v>
      </c>
      <c r="N69" s="21"/>
      <c r="O69" s="21"/>
      <c r="P69" s="21"/>
      <c r="Q69" s="21"/>
      <c r="R69" s="21"/>
      <c r="S69" s="21"/>
      <c r="T69" s="21"/>
      <c r="U69" s="21"/>
      <c r="V69" s="21">
        <v>4573442</v>
      </c>
      <c r="W69" s="21">
        <v>8232502</v>
      </c>
      <c r="X69" s="21"/>
      <c r="Y69" s="20"/>
      <c r="Z69" s="23">
        <v>15726000</v>
      </c>
    </row>
    <row r="70" spans="1:26" ht="12.75" hidden="1">
      <c r="A70" s="39" t="s">
        <v>103</v>
      </c>
      <c r="B70" s="19">
        <v>9901999</v>
      </c>
      <c r="C70" s="19"/>
      <c r="D70" s="20">
        <v>14987000</v>
      </c>
      <c r="E70" s="21">
        <v>14987000</v>
      </c>
      <c r="F70" s="21">
        <v>-64190</v>
      </c>
      <c r="G70" s="21">
        <v>48488</v>
      </c>
      <c r="H70" s="21">
        <v>16999</v>
      </c>
      <c r="I70" s="21">
        <v>1297</v>
      </c>
      <c r="J70" s="21">
        <v>36111</v>
      </c>
      <c r="K70" s="21">
        <v>34389</v>
      </c>
      <c r="L70" s="21">
        <v>29363</v>
      </c>
      <c r="M70" s="21">
        <v>99863</v>
      </c>
      <c r="N70" s="21"/>
      <c r="O70" s="21"/>
      <c r="P70" s="21"/>
      <c r="Q70" s="21"/>
      <c r="R70" s="21"/>
      <c r="S70" s="21"/>
      <c r="T70" s="21"/>
      <c r="U70" s="21"/>
      <c r="V70" s="21">
        <v>101160</v>
      </c>
      <c r="W70" s="21">
        <v>7493502</v>
      </c>
      <c r="X70" s="21"/>
      <c r="Y70" s="20"/>
      <c r="Z70" s="23">
        <v>14987000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772818</v>
      </c>
      <c r="C73" s="19"/>
      <c r="D73" s="20">
        <v>739000</v>
      </c>
      <c r="E73" s="21">
        <v>739000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739000</v>
      </c>
      <c r="X73" s="21"/>
      <c r="Y73" s="20"/>
      <c r="Z73" s="23">
        <v>739000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-939099</v>
      </c>
      <c r="G74" s="21">
        <v>1147241</v>
      </c>
      <c r="H74" s="21">
        <v>1199606</v>
      </c>
      <c r="I74" s="21">
        <v>1407748</v>
      </c>
      <c r="J74" s="21">
        <v>1000148</v>
      </c>
      <c r="K74" s="21">
        <v>1090092</v>
      </c>
      <c r="L74" s="21">
        <v>974294</v>
      </c>
      <c r="M74" s="21">
        <v>3064534</v>
      </c>
      <c r="N74" s="21"/>
      <c r="O74" s="21"/>
      <c r="P74" s="21"/>
      <c r="Q74" s="21"/>
      <c r="R74" s="21"/>
      <c r="S74" s="21"/>
      <c r="T74" s="21"/>
      <c r="U74" s="21"/>
      <c r="V74" s="21">
        <v>4472282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1355203</v>
      </c>
      <c r="C75" s="28"/>
      <c r="D75" s="29">
        <v>1300000</v>
      </c>
      <c r="E75" s="30">
        <v>1300000</v>
      </c>
      <c r="F75" s="30">
        <v>-297007</v>
      </c>
      <c r="G75" s="30">
        <v>121546</v>
      </c>
      <c r="H75" s="30">
        <v>296696</v>
      </c>
      <c r="I75" s="30">
        <v>121235</v>
      </c>
      <c r="J75" s="30">
        <v>122111</v>
      </c>
      <c r="K75" s="30">
        <v>119866</v>
      </c>
      <c r="L75" s="30">
        <v>128837</v>
      </c>
      <c r="M75" s="30">
        <v>370814</v>
      </c>
      <c r="N75" s="30"/>
      <c r="O75" s="30"/>
      <c r="P75" s="30"/>
      <c r="Q75" s="30"/>
      <c r="R75" s="30"/>
      <c r="S75" s="30"/>
      <c r="T75" s="30"/>
      <c r="U75" s="30"/>
      <c r="V75" s="30">
        <v>492049</v>
      </c>
      <c r="W75" s="30">
        <v>649998</v>
      </c>
      <c r="X75" s="30"/>
      <c r="Y75" s="29"/>
      <c r="Z75" s="31">
        <v>1300000</v>
      </c>
    </row>
    <row r="76" spans="1:26" ht="12.75" hidden="1">
      <c r="A76" s="42" t="s">
        <v>288</v>
      </c>
      <c r="B76" s="32">
        <v>36489265</v>
      </c>
      <c r="C76" s="32"/>
      <c r="D76" s="33">
        <v>27580920</v>
      </c>
      <c r="E76" s="34">
        <v>27580920</v>
      </c>
      <c r="F76" s="34">
        <v>186859</v>
      </c>
      <c r="G76" s="34">
        <v>706517</v>
      </c>
      <c r="H76" s="34">
        <v>1322244</v>
      </c>
      <c r="I76" s="34">
        <v>2215620</v>
      </c>
      <c r="J76" s="34">
        <v>1869142</v>
      </c>
      <c r="K76" s="34">
        <v>1474346</v>
      </c>
      <c r="L76" s="34">
        <v>861593</v>
      </c>
      <c r="M76" s="34">
        <v>4205081</v>
      </c>
      <c r="N76" s="34"/>
      <c r="O76" s="34"/>
      <c r="P76" s="34"/>
      <c r="Q76" s="34"/>
      <c r="R76" s="34"/>
      <c r="S76" s="34"/>
      <c r="T76" s="34"/>
      <c r="U76" s="34"/>
      <c r="V76" s="34">
        <v>6420701</v>
      </c>
      <c r="W76" s="34">
        <v>12408000</v>
      </c>
      <c r="X76" s="34"/>
      <c r="Y76" s="33"/>
      <c r="Z76" s="35">
        <v>27580920</v>
      </c>
    </row>
    <row r="77" spans="1:26" ht="12.75" hidden="1">
      <c r="A77" s="37" t="s">
        <v>31</v>
      </c>
      <c r="B77" s="19">
        <v>18764130</v>
      </c>
      <c r="C77" s="19"/>
      <c r="D77" s="20">
        <v>14911420</v>
      </c>
      <c r="E77" s="21">
        <v>14911420</v>
      </c>
      <c r="F77" s="21">
        <v>158043</v>
      </c>
      <c r="G77" s="21">
        <v>681988</v>
      </c>
      <c r="H77" s="21">
        <v>466359</v>
      </c>
      <c r="I77" s="21">
        <v>1306390</v>
      </c>
      <c r="J77" s="21">
        <v>877003</v>
      </c>
      <c r="K77" s="21">
        <v>617149</v>
      </c>
      <c r="L77" s="21">
        <v>151781</v>
      </c>
      <c r="M77" s="21">
        <v>1645933</v>
      </c>
      <c r="N77" s="21"/>
      <c r="O77" s="21"/>
      <c r="P77" s="21"/>
      <c r="Q77" s="21"/>
      <c r="R77" s="21"/>
      <c r="S77" s="21"/>
      <c r="T77" s="21"/>
      <c r="U77" s="21"/>
      <c r="V77" s="21">
        <v>2952323</v>
      </c>
      <c r="W77" s="21">
        <v>6075000</v>
      </c>
      <c r="X77" s="21"/>
      <c r="Y77" s="20"/>
      <c r="Z77" s="23">
        <v>14911420</v>
      </c>
    </row>
    <row r="78" spans="1:26" ht="12.75" hidden="1">
      <c r="A78" s="38" t="s">
        <v>32</v>
      </c>
      <c r="B78" s="19">
        <v>16369932</v>
      </c>
      <c r="C78" s="19"/>
      <c r="D78" s="20">
        <v>12669500</v>
      </c>
      <c r="E78" s="21">
        <v>12669500</v>
      </c>
      <c r="F78" s="21">
        <v>22505</v>
      </c>
      <c r="G78" s="21">
        <v>17540</v>
      </c>
      <c r="H78" s="21">
        <v>851190</v>
      </c>
      <c r="I78" s="21">
        <v>891235</v>
      </c>
      <c r="J78" s="21">
        <v>978945</v>
      </c>
      <c r="K78" s="21">
        <v>827624</v>
      </c>
      <c r="L78" s="21">
        <v>702206</v>
      </c>
      <c r="M78" s="21">
        <v>2508775</v>
      </c>
      <c r="N78" s="21"/>
      <c r="O78" s="21"/>
      <c r="P78" s="21"/>
      <c r="Q78" s="21"/>
      <c r="R78" s="21"/>
      <c r="S78" s="21"/>
      <c r="T78" s="21"/>
      <c r="U78" s="21"/>
      <c r="V78" s="21">
        <v>3400010</v>
      </c>
      <c r="W78" s="21">
        <v>6333000</v>
      </c>
      <c r="X78" s="21"/>
      <c r="Y78" s="20"/>
      <c r="Z78" s="23">
        <v>12669500</v>
      </c>
    </row>
    <row r="79" spans="1:26" ht="12.75" hidden="1">
      <c r="A79" s="39" t="s">
        <v>103</v>
      </c>
      <c r="B79" s="19">
        <v>5840455</v>
      </c>
      <c r="C79" s="19"/>
      <c r="D79" s="20">
        <v>12300000</v>
      </c>
      <c r="E79" s="21">
        <v>12300000</v>
      </c>
      <c r="F79" s="21"/>
      <c r="G79" s="21"/>
      <c r="H79" s="21">
        <v>826173</v>
      </c>
      <c r="I79" s="21">
        <v>826173</v>
      </c>
      <c r="J79" s="21">
        <v>863068</v>
      </c>
      <c r="K79" s="21">
        <v>634335</v>
      </c>
      <c r="L79" s="21">
        <v>679260</v>
      </c>
      <c r="M79" s="21">
        <v>2176663</v>
      </c>
      <c r="N79" s="21"/>
      <c r="O79" s="21"/>
      <c r="P79" s="21"/>
      <c r="Q79" s="21"/>
      <c r="R79" s="21"/>
      <c r="S79" s="21"/>
      <c r="T79" s="21"/>
      <c r="U79" s="21"/>
      <c r="V79" s="21">
        <v>3002836</v>
      </c>
      <c r="W79" s="21">
        <v>6150000</v>
      </c>
      <c r="X79" s="21"/>
      <c r="Y79" s="20"/>
      <c r="Z79" s="23">
        <v>12300000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54876</v>
      </c>
      <c r="C82" s="19"/>
      <c r="D82" s="20">
        <v>369500</v>
      </c>
      <c r="E82" s="21">
        <v>369500</v>
      </c>
      <c r="F82" s="21">
        <v>22505</v>
      </c>
      <c r="G82" s="21">
        <v>17540</v>
      </c>
      <c r="H82" s="21">
        <v>25017</v>
      </c>
      <c r="I82" s="21">
        <v>65062</v>
      </c>
      <c r="J82" s="21">
        <v>115877</v>
      </c>
      <c r="K82" s="21">
        <v>193289</v>
      </c>
      <c r="L82" s="21">
        <v>22946</v>
      </c>
      <c r="M82" s="21">
        <v>332112</v>
      </c>
      <c r="N82" s="21"/>
      <c r="O82" s="21"/>
      <c r="P82" s="21"/>
      <c r="Q82" s="21"/>
      <c r="R82" s="21"/>
      <c r="S82" s="21"/>
      <c r="T82" s="21"/>
      <c r="U82" s="21"/>
      <c r="V82" s="21">
        <v>397174</v>
      </c>
      <c r="W82" s="21">
        <v>183000</v>
      </c>
      <c r="X82" s="21"/>
      <c r="Y82" s="20"/>
      <c r="Z82" s="23">
        <v>369500</v>
      </c>
    </row>
    <row r="83" spans="1:26" ht="12.75" hidden="1">
      <c r="A83" s="39" t="s">
        <v>107</v>
      </c>
      <c r="B83" s="19">
        <v>10474601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1355203</v>
      </c>
      <c r="C84" s="28"/>
      <c r="D84" s="29"/>
      <c r="E84" s="30"/>
      <c r="F84" s="30">
        <v>6311</v>
      </c>
      <c r="G84" s="30">
        <v>6989</v>
      </c>
      <c r="H84" s="30">
        <v>4695</v>
      </c>
      <c r="I84" s="30">
        <v>17995</v>
      </c>
      <c r="J84" s="30">
        <v>13194</v>
      </c>
      <c r="K84" s="30">
        <v>29573</v>
      </c>
      <c r="L84" s="30">
        <v>7606</v>
      </c>
      <c r="M84" s="30">
        <v>50373</v>
      </c>
      <c r="N84" s="30"/>
      <c r="O84" s="30"/>
      <c r="P84" s="30"/>
      <c r="Q84" s="30"/>
      <c r="R84" s="30"/>
      <c r="S84" s="30"/>
      <c r="T84" s="30"/>
      <c r="U84" s="30"/>
      <c r="V84" s="30">
        <v>68368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2193738</v>
      </c>
      <c r="D5" s="357">
        <f t="shared" si="0"/>
        <v>0</v>
      </c>
      <c r="E5" s="356">
        <f t="shared" si="0"/>
        <v>2500000</v>
      </c>
      <c r="F5" s="358">
        <f t="shared" si="0"/>
        <v>2500000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1250000</v>
      </c>
      <c r="Y5" s="358">
        <f t="shared" si="0"/>
        <v>-1250000</v>
      </c>
      <c r="Z5" s="359">
        <f>+IF(X5&lt;&gt;0,+(Y5/X5)*100,0)</f>
        <v>-100</v>
      </c>
      <c r="AA5" s="360">
        <f>+AA6+AA8+AA11+AA13+AA15</f>
        <v>2500000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1500000</v>
      </c>
    </row>
    <row r="7" spans="1:27" ht="12.75">
      <c r="A7" s="291" t="s">
        <v>230</v>
      </c>
      <c r="B7" s="142"/>
      <c r="C7" s="60"/>
      <c r="D7" s="340"/>
      <c r="E7" s="60">
        <v>1500000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</v>
      </c>
      <c r="Y8" s="59">
        <f t="shared" si="2"/>
        <v>-500000</v>
      </c>
      <c r="Z8" s="61">
        <f>+IF(X8&lt;&gt;0,+(Y8/X8)*100,0)</f>
        <v>-100</v>
      </c>
      <c r="AA8" s="62">
        <f>SUM(AA9:AA10)</f>
        <v>1000000</v>
      </c>
    </row>
    <row r="9" spans="1:27" ht="12.75">
      <c r="A9" s="291" t="s">
        <v>231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</v>
      </c>
      <c r="Y9" s="59">
        <v>-500000</v>
      </c>
      <c r="Z9" s="61">
        <v>-100</v>
      </c>
      <c r="AA9" s="62">
        <v>1000000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2193738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2193738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4000000</v>
      </c>
      <c r="F22" s="345">
        <f t="shared" si="6"/>
        <v>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2000000</v>
      </c>
      <c r="Y22" s="345">
        <f t="shared" si="6"/>
        <v>-2000000</v>
      </c>
      <c r="Z22" s="336">
        <f>+IF(X22&lt;&gt;0,+(Y22/X22)*100,0)</f>
        <v>-100</v>
      </c>
      <c r="AA22" s="350">
        <f>SUM(AA23:AA32)</f>
        <v>4000000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4000000</v>
      </c>
      <c r="F25" s="59">
        <v>4000000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2000000</v>
      </c>
      <c r="Y25" s="59">
        <v>-2000000</v>
      </c>
      <c r="Z25" s="61">
        <v>-100</v>
      </c>
      <c r="AA25" s="62">
        <v>4000000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2000000</v>
      </c>
      <c r="F40" s="345">
        <f t="shared" si="9"/>
        <v>2000000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1000000</v>
      </c>
      <c r="Y40" s="345">
        <f t="shared" si="9"/>
        <v>-1000000</v>
      </c>
      <c r="Z40" s="336">
        <f>+IF(X40&lt;&gt;0,+(Y40/X40)*100,0)</f>
        <v>-100</v>
      </c>
      <c r="AA40" s="350">
        <f>SUM(AA41:AA49)</f>
        <v>2000000</v>
      </c>
    </row>
    <row r="41" spans="1:27" ht="12.75">
      <c r="A41" s="361" t="s">
        <v>249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250000</v>
      </c>
      <c r="Y44" s="53">
        <v>-250000</v>
      </c>
      <c r="Z44" s="94">
        <v>-100</v>
      </c>
      <c r="AA44" s="95">
        <v>500000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2193738</v>
      </c>
      <c r="D60" s="346">
        <f t="shared" si="14"/>
        <v>0</v>
      </c>
      <c r="E60" s="219">
        <f t="shared" si="14"/>
        <v>8500000</v>
      </c>
      <c r="F60" s="264">
        <f t="shared" si="14"/>
        <v>8500000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4250000</v>
      </c>
      <c r="Y60" s="264">
        <f t="shared" si="14"/>
        <v>-4250000</v>
      </c>
      <c r="Z60" s="337">
        <f>+IF(X60&lt;&gt;0,+(Y60/X60)*100,0)</f>
        <v>-100</v>
      </c>
      <c r="AA60" s="232">
        <f>+AA57+AA54+AA51+AA40+AA37+AA34+AA22+AA5</f>
        <v>8500000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134540291</v>
      </c>
      <c r="D5" s="153">
        <f>SUM(D6:D8)</f>
        <v>0</v>
      </c>
      <c r="E5" s="154">
        <f t="shared" si="0"/>
        <v>162122354</v>
      </c>
      <c r="F5" s="100">
        <f t="shared" si="0"/>
        <v>162122354</v>
      </c>
      <c r="G5" s="100">
        <f t="shared" si="0"/>
        <v>-17430427</v>
      </c>
      <c r="H5" s="100">
        <f t="shared" si="0"/>
        <v>3277049</v>
      </c>
      <c r="I5" s="100">
        <f t="shared" si="0"/>
        <v>3136291</v>
      </c>
      <c r="J5" s="100">
        <f t="shared" si="0"/>
        <v>-11017087</v>
      </c>
      <c r="K5" s="100">
        <f t="shared" si="0"/>
        <v>2301039</v>
      </c>
      <c r="L5" s="100">
        <f t="shared" si="0"/>
        <v>3064249</v>
      </c>
      <c r="M5" s="100">
        <f t="shared" si="0"/>
        <v>33196607</v>
      </c>
      <c r="N5" s="100">
        <f t="shared" si="0"/>
        <v>38561895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27544808</v>
      </c>
      <c r="X5" s="100">
        <f t="shared" si="0"/>
        <v>87973500</v>
      </c>
      <c r="Y5" s="100">
        <f t="shared" si="0"/>
        <v>-60428692</v>
      </c>
      <c r="Z5" s="137">
        <f>+IF(X5&lt;&gt;0,+(Y5/X5)*100,0)</f>
        <v>-68.68965313418245</v>
      </c>
      <c r="AA5" s="153">
        <f>SUM(AA6:AA8)</f>
        <v>162122354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134540291</v>
      </c>
      <c r="D7" s="157"/>
      <c r="E7" s="158">
        <v>162122354</v>
      </c>
      <c r="F7" s="159">
        <v>162122354</v>
      </c>
      <c r="G7" s="159">
        <v>-17649573</v>
      </c>
      <c r="H7" s="159">
        <v>3023367</v>
      </c>
      <c r="I7" s="159">
        <v>2888335</v>
      </c>
      <c r="J7" s="159">
        <v>-11737871</v>
      </c>
      <c r="K7" s="159">
        <v>2283648</v>
      </c>
      <c r="L7" s="159">
        <v>3064249</v>
      </c>
      <c r="M7" s="159">
        <v>33196607</v>
      </c>
      <c r="N7" s="159">
        <v>38544504</v>
      </c>
      <c r="O7" s="159"/>
      <c r="P7" s="159"/>
      <c r="Q7" s="159"/>
      <c r="R7" s="159"/>
      <c r="S7" s="159"/>
      <c r="T7" s="159"/>
      <c r="U7" s="159"/>
      <c r="V7" s="159"/>
      <c r="W7" s="159">
        <v>26806633</v>
      </c>
      <c r="X7" s="159">
        <v>87973500</v>
      </c>
      <c r="Y7" s="159">
        <v>-61166867</v>
      </c>
      <c r="Z7" s="141">
        <v>-69.53</v>
      </c>
      <c r="AA7" s="157">
        <v>162122354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219146</v>
      </c>
      <c r="H8" s="60">
        <v>253682</v>
      </c>
      <c r="I8" s="60">
        <v>247956</v>
      </c>
      <c r="J8" s="60">
        <v>720784</v>
      </c>
      <c r="K8" s="60">
        <v>17391</v>
      </c>
      <c r="L8" s="60"/>
      <c r="M8" s="60"/>
      <c r="N8" s="60">
        <v>17391</v>
      </c>
      <c r="O8" s="60"/>
      <c r="P8" s="60"/>
      <c r="Q8" s="60"/>
      <c r="R8" s="60"/>
      <c r="S8" s="60"/>
      <c r="T8" s="60"/>
      <c r="U8" s="60"/>
      <c r="V8" s="60"/>
      <c r="W8" s="60">
        <v>738175</v>
      </c>
      <c r="X8" s="60"/>
      <c r="Y8" s="60">
        <v>738175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5577000</v>
      </c>
      <c r="F9" s="100">
        <f t="shared" si="1"/>
        <v>5577000</v>
      </c>
      <c r="G9" s="100">
        <f t="shared" si="1"/>
        <v>-12398</v>
      </c>
      <c r="H9" s="100">
        <f t="shared" si="1"/>
        <v>4012</v>
      </c>
      <c r="I9" s="100">
        <f t="shared" si="1"/>
        <v>7935</v>
      </c>
      <c r="J9" s="100">
        <f t="shared" si="1"/>
        <v>-451</v>
      </c>
      <c r="K9" s="100">
        <f t="shared" si="1"/>
        <v>6222</v>
      </c>
      <c r="L9" s="100">
        <f t="shared" si="1"/>
        <v>6078</v>
      </c>
      <c r="M9" s="100">
        <f t="shared" si="1"/>
        <v>6039</v>
      </c>
      <c r="N9" s="100">
        <f t="shared" si="1"/>
        <v>18339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17888</v>
      </c>
      <c r="X9" s="100">
        <f t="shared" si="1"/>
        <v>2803500</v>
      </c>
      <c r="Y9" s="100">
        <f t="shared" si="1"/>
        <v>-2785612</v>
      </c>
      <c r="Z9" s="137">
        <f>+IF(X9&lt;&gt;0,+(Y9/X9)*100,0)</f>
        <v>-99.36194043160336</v>
      </c>
      <c r="AA9" s="153">
        <f>SUM(AA10:AA14)</f>
        <v>5577000</v>
      </c>
    </row>
    <row r="10" spans="1:27" ht="12.75">
      <c r="A10" s="138" t="s">
        <v>79</v>
      </c>
      <c r="B10" s="136"/>
      <c r="C10" s="155"/>
      <c r="D10" s="155"/>
      <c r="E10" s="156">
        <v>5547000</v>
      </c>
      <c r="F10" s="60">
        <v>5547000</v>
      </c>
      <c r="G10" s="60">
        <v>-12398</v>
      </c>
      <c r="H10" s="60">
        <v>4012</v>
      </c>
      <c r="I10" s="60">
        <v>7935</v>
      </c>
      <c r="J10" s="60">
        <v>-451</v>
      </c>
      <c r="K10" s="60">
        <v>6222</v>
      </c>
      <c r="L10" s="60">
        <v>6078</v>
      </c>
      <c r="M10" s="60">
        <v>6039</v>
      </c>
      <c r="N10" s="60">
        <v>18339</v>
      </c>
      <c r="O10" s="60"/>
      <c r="P10" s="60"/>
      <c r="Q10" s="60"/>
      <c r="R10" s="60"/>
      <c r="S10" s="60"/>
      <c r="T10" s="60"/>
      <c r="U10" s="60"/>
      <c r="V10" s="60"/>
      <c r="W10" s="60">
        <v>17888</v>
      </c>
      <c r="X10" s="60">
        <v>2773500</v>
      </c>
      <c r="Y10" s="60">
        <v>-2755612</v>
      </c>
      <c r="Z10" s="140">
        <v>-99.36</v>
      </c>
      <c r="AA10" s="155">
        <v>5547000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30000</v>
      </c>
      <c r="F12" s="60">
        <v>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30000</v>
      </c>
      <c r="Y12" s="60">
        <v>-30000</v>
      </c>
      <c r="Z12" s="140">
        <v>-100</v>
      </c>
      <c r="AA12" s="155">
        <v>30000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2835646</v>
      </c>
      <c r="F15" s="100">
        <f t="shared" si="2"/>
        <v>2835646</v>
      </c>
      <c r="G15" s="100">
        <f t="shared" si="2"/>
        <v>-716</v>
      </c>
      <c r="H15" s="100">
        <f t="shared" si="2"/>
        <v>623</v>
      </c>
      <c r="I15" s="100">
        <f t="shared" si="2"/>
        <v>4201</v>
      </c>
      <c r="J15" s="100">
        <f t="shared" si="2"/>
        <v>4108</v>
      </c>
      <c r="K15" s="100">
        <f t="shared" si="2"/>
        <v>1557</v>
      </c>
      <c r="L15" s="100">
        <f t="shared" si="2"/>
        <v>1139</v>
      </c>
      <c r="M15" s="100">
        <f t="shared" si="2"/>
        <v>623</v>
      </c>
      <c r="N15" s="100">
        <f t="shared" si="2"/>
        <v>3319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7427</v>
      </c>
      <c r="X15" s="100">
        <f t="shared" si="2"/>
        <v>1356000</v>
      </c>
      <c r="Y15" s="100">
        <f t="shared" si="2"/>
        <v>-1348573</v>
      </c>
      <c r="Z15" s="137">
        <f>+IF(X15&lt;&gt;0,+(Y15/X15)*100,0)</f>
        <v>-99.45228613569321</v>
      </c>
      <c r="AA15" s="153">
        <f>SUM(AA16:AA18)</f>
        <v>2835646</v>
      </c>
    </row>
    <row r="16" spans="1:27" ht="12.75">
      <c r="A16" s="138" t="s">
        <v>85</v>
      </c>
      <c r="B16" s="136"/>
      <c r="C16" s="155"/>
      <c r="D16" s="155"/>
      <c r="E16" s="156">
        <v>2835646</v>
      </c>
      <c r="F16" s="60">
        <v>2835646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1356000</v>
      </c>
      <c r="Y16" s="60">
        <v>-1356000</v>
      </c>
      <c r="Z16" s="140">
        <v>-100</v>
      </c>
      <c r="AA16" s="155">
        <v>2835646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-716</v>
      </c>
      <c r="H17" s="60">
        <v>623</v>
      </c>
      <c r="I17" s="60">
        <v>4201</v>
      </c>
      <c r="J17" s="60">
        <v>4108</v>
      </c>
      <c r="K17" s="60">
        <v>1557</v>
      </c>
      <c r="L17" s="60">
        <v>1139</v>
      </c>
      <c r="M17" s="60">
        <v>623</v>
      </c>
      <c r="N17" s="60">
        <v>3319</v>
      </c>
      <c r="O17" s="60"/>
      <c r="P17" s="60"/>
      <c r="Q17" s="60"/>
      <c r="R17" s="60"/>
      <c r="S17" s="60"/>
      <c r="T17" s="60"/>
      <c r="U17" s="60"/>
      <c r="V17" s="60"/>
      <c r="W17" s="60">
        <v>7427</v>
      </c>
      <c r="X17" s="60"/>
      <c r="Y17" s="60">
        <v>7427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10674817</v>
      </c>
      <c r="D19" s="153">
        <f>SUM(D20:D23)</f>
        <v>0</v>
      </c>
      <c r="E19" s="154">
        <f t="shared" si="3"/>
        <v>15790000</v>
      </c>
      <c r="F19" s="100">
        <f t="shared" si="3"/>
        <v>15790000</v>
      </c>
      <c r="G19" s="100">
        <f t="shared" si="3"/>
        <v>-64190</v>
      </c>
      <c r="H19" s="100">
        <f t="shared" si="3"/>
        <v>48488</v>
      </c>
      <c r="I19" s="100">
        <f t="shared" si="3"/>
        <v>16999</v>
      </c>
      <c r="J19" s="100">
        <f t="shared" si="3"/>
        <v>1297</v>
      </c>
      <c r="K19" s="100">
        <f t="shared" si="3"/>
        <v>36111</v>
      </c>
      <c r="L19" s="100">
        <f t="shared" si="3"/>
        <v>34389</v>
      </c>
      <c r="M19" s="100">
        <f t="shared" si="3"/>
        <v>29363</v>
      </c>
      <c r="N19" s="100">
        <f t="shared" si="3"/>
        <v>99863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101160</v>
      </c>
      <c r="X19" s="100">
        <f t="shared" si="3"/>
        <v>7894998</v>
      </c>
      <c r="Y19" s="100">
        <f t="shared" si="3"/>
        <v>-7793838</v>
      </c>
      <c r="Z19" s="137">
        <f>+IF(X19&lt;&gt;0,+(Y19/X19)*100,0)</f>
        <v>-98.71868238598667</v>
      </c>
      <c r="AA19" s="153">
        <f>SUM(AA20:AA23)</f>
        <v>15790000</v>
      </c>
    </row>
    <row r="20" spans="1:27" ht="12.75">
      <c r="A20" s="138" t="s">
        <v>89</v>
      </c>
      <c r="B20" s="136"/>
      <c r="C20" s="155">
        <v>9901999</v>
      </c>
      <c r="D20" s="155"/>
      <c r="E20" s="156">
        <v>15051000</v>
      </c>
      <c r="F20" s="60">
        <v>15051000</v>
      </c>
      <c r="G20" s="60">
        <v>-64190</v>
      </c>
      <c r="H20" s="60">
        <v>48488</v>
      </c>
      <c r="I20" s="60">
        <v>16999</v>
      </c>
      <c r="J20" s="60">
        <v>1297</v>
      </c>
      <c r="K20" s="60">
        <v>36111</v>
      </c>
      <c r="L20" s="60">
        <v>34389</v>
      </c>
      <c r="M20" s="60">
        <v>29363</v>
      </c>
      <c r="N20" s="60">
        <v>99863</v>
      </c>
      <c r="O20" s="60"/>
      <c r="P20" s="60"/>
      <c r="Q20" s="60"/>
      <c r="R20" s="60"/>
      <c r="S20" s="60"/>
      <c r="T20" s="60"/>
      <c r="U20" s="60"/>
      <c r="V20" s="60"/>
      <c r="W20" s="60">
        <v>101160</v>
      </c>
      <c r="X20" s="60">
        <v>7525500</v>
      </c>
      <c r="Y20" s="60">
        <v>-7424340</v>
      </c>
      <c r="Z20" s="140">
        <v>-98.66</v>
      </c>
      <c r="AA20" s="155">
        <v>15051000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772818</v>
      </c>
      <c r="D23" s="155"/>
      <c r="E23" s="156">
        <v>739000</v>
      </c>
      <c r="F23" s="60">
        <v>739000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369498</v>
      </c>
      <c r="Y23" s="60">
        <v>-369498</v>
      </c>
      <c r="Z23" s="140">
        <v>-100</v>
      </c>
      <c r="AA23" s="155">
        <v>739000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275000</v>
      </c>
      <c r="F24" s="100">
        <v>275000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275000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145215108</v>
      </c>
      <c r="D25" s="168">
        <f>+D5+D9+D15+D19+D24</f>
        <v>0</v>
      </c>
      <c r="E25" s="169">
        <f t="shared" si="4"/>
        <v>186600000</v>
      </c>
      <c r="F25" s="73">
        <f t="shared" si="4"/>
        <v>186600000</v>
      </c>
      <c r="G25" s="73">
        <f t="shared" si="4"/>
        <v>-17507731</v>
      </c>
      <c r="H25" s="73">
        <f t="shared" si="4"/>
        <v>3330172</v>
      </c>
      <c r="I25" s="73">
        <f t="shared" si="4"/>
        <v>3165426</v>
      </c>
      <c r="J25" s="73">
        <f t="shared" si="4"/>
        <v>-11012133</v>
      </c>
      <c r="K25" s="73">
        <f t="shared" si="4"/>
        <v>2344929</v>
      </c>
      <c r="L25" s="73">
        <f t="shared" si="4"/>
        <v>3105855</v>
      </c>
      <c r="M25" s="73">
        <f t="shared" si="4"/>
        <v>33232632</v>
      </c>
      <c r="N25" s="73">
        <f t="shared" si="4"/>
        <v>38683416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27671283</v>
      </c>
      <c r="X25" s="73">
        <f t="shared" si="4"/>
        <v>100027998</v>
      </c>
      <c r="Y25" s="73">
        <f t="shared" si="4"/>
        <v>-72356715</v>
      </c>
      <c r="Z25" s="170">
        <f>+IF(X25&lt;&gt;0,+(Y25/X25)*100,0)</f>
        <v>-72.3364622373028</v>
      </c>
      <c r="AA25" s="168">
        <f>+AA5+AA9+AA15+AA19+AA24</f>
        <v>186600000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123552495</v>
      </c>
      <c r="D28" s="153">
        <f>SUM(D29:D31)</f>
        <v>0</v>
      </c>
      <c r="E28" s="154">
        <f t="shared" si="5"/>
        <v>94720704</v>
      </c>
      <c r="F28" s="100">
        <f t="shared" si="5"/>
        <v>94720704</v>
      </c>
      <c r="G28" s="100">
        <f t="shared" si="5"/>
        <v>107049</v>
      </c>
      <c r="H28" s="100">
        <f t="shared" si="5"/>
        <v>5559754</v>
      </c>
      <c r="I28" s="100">
        <f t="shared" si="5"/>
        <v>7213900</v>
      </c>
      <c r="J28" s="100">
        <f t="shared" si="5"/>
        <v>12880703</v>
      </c>
      <c r="K28" s="100">
        <f t="shared" si="5"/>
        <v>5087662</v>
      </c>
      <c r="L28" s="100">
        <f t="shared" si="5"/>
        <v>6505120</v>
      </c>
      <c r="M28" s="100">
        <f t="shared" si="5"/>
        <v>6165249</v>
      </c>
      <c r="N28" s="100">
        <f t="shared" si="5"/>
        <v>17758031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30638734</v>
      </c>
      <c r="X28" s="100">
        <f t="shared" si="5"/>
        <v>45556494</v>
      </c>
      <c r="Y28" s="100">
        <f t="shared" si="5"/>
        <v>-14917760</v>
      </c>
      <c r="Z28" s="137">
        <f>+IF(X28&lt;&gt;0,+(Y28/X28)*100,0)</f>
        <v>-32.74562787909009</v>
      </c>
      <c r="AA28" s="153">
        <f>SUM(AA29:AA31)</f>
        <v>94720704</v>
      </c>
    </row>
    <row r="29" spans="1:27" ht="12.75">
      <c r="A29" s="138" t="s">
        <v>75</v>
      </c>
      <c r="B29" s="136"/>
      <c r="C29" s="155"/>
      <c r="D29" s="155"/>
      <c r="E29" s="156">
        <v>25996000</v>
      </c>
      <c r="F29" s="60">
        <v>25996000</v>
      </c>
      <c r="G29" s="60">
        <v>24000</v>
      </c>
      <c r="H29" s="60">
        <v>1011840</v>
      </c>
      <c r="I29" s="60">
        <v>922563</v>
      </c>
      <c r="J29" s="60">
        <v>1958403</v>
      </c>
      <c r="K29" s="60">
        <v>844339</v>
      </c>
      <c r="L29" s="60">
        <v>966751</v>
      </c>
      <c r="M29" s="60">
        <v>967417</v>
      </c>
      <c r="N29" s="60">
        <v>2778507</v>
      </c>
      <c r="O29" s="60"/>
      <c r="P29" s="60"/>
      <c r="Q29" s="60"/>
      <c r="R29" s="60"/>
      <c r="S29" s="60"/>
      <c r="T29" s="60"/>
      <c r="U29" s="60"/>
      <c r="V29" s="60"/>
      <c r="W29" s="60">
        <v>4736910</v>
      </c>
      <c r="X29" s="60">
        <v>12982998</v>
      </c>
      <c r="Y29" s="60">
        <v>-8246088</v>
      </c>
      <c r="Z29" s="140">
        <v>-63.51</v>
      </c>
      <c r="AA29" s="155">
        <v>25996000</v>
      </c>
    </row>
    <row r="30" spans="1:27" ht="12.75">
      <c r="A30" s="138" t="s">
        <v>76</v>
      </c>
      <c r="B30" s="136"/>
      <c r="C30" s="157">
        <v>123552495</v>
      </c>
      <c r="D30" s="157"/>
      <c r="E30" s="158">
        <v>68724704</v>
      </c>
      <c r="F30" s="159">
        <v>68724704</v>
      </c>
      <c r="G30" s="159">
        <v>36037</v>
      </c>
      <c r="H30" s="159">
        <v>1818064</v>
      </c>
      <c r="I30" s="159">
        <v>4128239</v>
      </c>
      <c r="J30" s="159">
        <v>5982340</v>
      </c>
      <c r="K30" s="159">
        <v>1133558</v>
      </c>
      <c r="L30" s="159">
        <v>3076182</v>
      </c>
      <c r="M30" s="159">
        <v>2277382</v>
      </c>
      <c r="N30" s="159">
        <v>6487122</v>
      </c>
      <c r="O30" s="159"/>
      <c r="P30" s="159"/>
      <c r="Q30" s="159"/>
      <c r="R30" s="159"/>
      <c r="S30" s="159"/>
      <c r="T30" s="159"/>
      <c r="U30" s="159"/>
      <c r="V30" s="159"/>
      <c r="W30" s="159">
        <v>12469462</v>
      </c>
      <c r="X30" s="159">
        <v>32573496</v>
      </c>
      <c r="Y30" s="159">
        <v>-20104034</v>
      </c>
      <c r="Z30" s="141">
        <v>-61.72</v>
      </c>
      <c r="AA30" s="157">
        <v>68724704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47012</v>
      </c>
      <c r="H31" s="60">
        <v>2729850</v>
      </c>
      <c r="I31" s="60">
        <v>2163098</v>
      </c>
      <c r="J31" s="60">
        <v>4939960</v>
      </c>
      <c r="K31" s="60">
        <v>3109765</v>
      </c>
      <c r="L31" s="60">
        <v>2462187</v>
      </c>
      <c r="M31" s="60">
        <v>2920450</v>
      </c>
      <c r="N31" s="60">
        <v>8492402</v>
      </c>
      <c r="O31" s="60"/>
      <c r="P31" s="60"/>
      <c r="Q31" s="60"/>
      <c r="R31" s="60"/>
      <c r="S31" s="60"/>
      <c r="T31" s="60"/>
      <c r="U31" s="60"/>
      <c r="V31" s="60"/>
      <c r="W31" s="60">
        <v>13432362</v>
      </c>
      <c r="X31" s="60"/>
      <c r="Y31" s="60">
        <v>13432362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16460296</v>
      </c>
      <c r="F32" s="100">
        <f t="shared" si="6"/>
        <v>16460296</v>
      </c>
      <c r="G32" s="100">
        <f t="shared" si="6"/>
        <v>0</v>
      </c>
      <c r="H32" s="100">
        <f t="shared" si="6"/>
        <v>2465978</v>
      </c>
      <c r="I32" s="100">
        <f t="shared" si="6"/>
        <v>998192</v>
      </c>
      <c r="J32" s="100">
        <f t="shared" si="6"/>
        <v>3464170</v>
      </c>
      <c r="K32" s="100">
        <f t="shared" si="6"/>
        <v>634101</v>
      </c>
      <c r="L32" s="100">
        <f t="shared" si="6"/>
        <v>870077</v>
      </c>
      <c r="M32" s="100">
        <f t="shared" si="6"/>
        <v>1568255</v>
      </c>
      <c r="N32" s="100">
        <f t="shared" si="6"/>
        <v>3072433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6536603</v>
      </c>
      <c r="X32" s="100">
        <f t="shared" si="6"/>
        <v>8229996</v>
      </c>
      <c r="Y32" s="100">
        <f t="shared" si="6"/>
        <v>-1693393</v>
      </c>
      <c r="Z32" s="137">
        <f>+IF(X32&lt;&gt;0,+(Y32/X32)*100,0)</f>
        <v>-20.57586662253542</v>
      </c>
      <c r="AA32" s="153">
        <f>SUM(AA33:AA37)</f>
        <v>16460296</v>
      </c>
    </row>
    <row r="33" spans="1:27" ht="12.75">
      <c r="A33" s="138" t="s">
        <v>79</v>
      </c>
      <c r="B33" s="136"/>
      <c r="C33" s="155"/>
      <c r="D33" s="155"/>
      <c r="E33" s="156">
        <v>16460296</v>
      </c>
      <c r="F33" s="60">
        <v>16460296</v>
      </c>
      <c r="G33" s="60"/>
      <c r="H33" s="60">
        <v>1225735</v>
      </c>
      <c r="I33" s="60">
        <v>981856</v>
      </c>
      <c r="J33" s="60">
        <v>2207591</v>
      </c>
      <c r="K33" s="60">
        <v>634101</v>
      </c>
      <c r="L33" s="60">
        <v>852577</v>
      </c>
      <c r="M33" s="60">
        <v>1404260</v>
      </c>
      <c r="N33" s="60">
        <v>2890938</v>
      </c>
      <c r="O33" s="60"/>
      <c r="P33" s="60"/>
      <c r="Q33" s="60"/>
      <c r="R33" s="60"/>
      <c r="S33" s="60"/>
      <c r="T33" s="60"/>
      <c r="U33" s="60"/>
      <c r="V33" s="60"/>
      <c r="W33" s="60">
        <v>5098529</v>
      </c>
      <c r="X33" s="60">
        <v>8229996</v>
      </c>
      <c r="Y33" s="60">
        <v>-3131467</v>
      </c>
      <c r="Z33" s="140">
        <v>-38.05</v>
      </c>
      <c r="AA33" s="155">
        <v>16460296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1240243</v>
      </c>
      <c r="I34" s="60">
        <v>16336</v>
      </c>
      <c r="J34" s="60">
        <v>1256579</v>
      </c>
      <c r="K34" s="60"/>
      <c r="L34" s="60">
        <v>1000</v>
      </c>
      <c r="M34" s="60">
        <v>135000</v>
      </c>
      <c r="N34" s="60">
        <v>136000</v>
      </c>
      <c r="O34" s="60"/>
      <c r="P34" s="60"/>
      <c r="Q34" s="60"/>
      <c r="R34" s="60"/>
      <c r="S34" s="60"/>
      <c r="T34" s="60"/>
      <c r="U34" s="60"/>
      <c r="V34" s="60"/>
      <c r="W34" s="60">
        <v>1392579</v>
      </c>
      <c r="X34" s="60"/>
      <c r="Y34" s="60">
        <v>1392579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>
        <v>16500</v>
      </c>
      <c r="M37" s="159">
        <v>28995</v>
      </c>
      <c r="N37" s="159">
        <v>45495</v>
      </c>
      <c r="O37" s="159"/>
      <c r="P37" s="159"/>
      <c r="Q37" s="159"/>
      <c r="R37" s="159"/>
      <c r="S37" s="159"/>
      <c r="T37" s="159"/>
      <c r="U37" s="159"/>
      <c r="V37" s="159"/>
      <c r="W37" s="159">
        <v>45495</v>
      </c>
      <c r="X37" s="159"/>
      <c r="Y37" s="159">
        <v>45495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14483000</v>
      </c>
      <c r="F38" s="100">
        <f t="shared" si="7"/>
        <v>14483000</v>
      </c>
      <c r="G38" s="100">
        <f t="shared" si="7"/>
        <v>0</v>
      </c>
      <c r="H38" s="100">
        <f t="shared" si="7"/>
        <v>3419291</v>
      </c>
      <c r="I38" s="100">
        <f t="shared" si="7"/>
        <v>1668285</v>
      </c>
      <c r="J38" s="100">
        <f t="shared" si="7"/>
        <v>5087576</v>
      </c>
      <c r="K38" s="100">
        <f t="shared" si="7"/>
        <v>3744589</v>
      </c>
      <c r="L38" s="100">
        <f t="shared" si="7"/>
        <v>2860509</v>
      </c>
      <c r="M38" s="100">
        <f t="shared" si="7"/>
        <v>2117214</v>
      </c>
      <c r="N38" s="100">
        <f t="shared" si="7"/>
        <v>8722312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13809888</v>
      </c>
      <c r="X38" s="100">
        <f t="shared" si="7"/>
        <v>8102496</v>
      </c>
      <c r="Y38" s="100">
        <f t="shared" si="7"/>
        <v>5707392</v>
      </c>
      <c r="Z38" s="137">
        <f>+IF(X38&lt;&gt;0,+(Y38/X38)*100,0)</f>
        <v>70.43992369758652</v>
      </c>
      <c r="AA38" s="153">
        <f>SUM(AA39:AA41)</f>
        <v>14483000</v>
      </c>
    </row>
    <row r="39" spans="1:27" ht="12.75">
      <c r="A39" s="138" t="s">
        <v>85</v>
      </c>
      <c r="B39" s="136"/>
      <c r="C39" s="155"/>
      <c r="D39" s="155"/>
      <c r="E39" s="156">
        <v>14483000</v>
      </c>
      <c r="F39" s="60">
        <v>14483000</v>
      </c>
      <c r="G39" s="60"/>
      <c r="H39" s="60">
        <v>2035883</v>
      </c>
      <c r="I39" s="60">
        <v>1668285</v>
      </c>
      <c r="J39" s="60">
        <v>3704168</v>
      </c>
      <c r="K39" s="60">
        <v>1851959</v>
      </c>
      <c r="L39" s="60">
        <v>2843509</v>
      </c>
      <c r="M39" s="60">
        <v>1700857</v>
      </c>
      <c r="N39" s="60">
        <v>6396325</v>
      </c>
      <c r="O39" s="60"/>
      <c r="P39" s="60"/>
      <c r="Q39" s="60"/>
      <c r="R39" s="60"/>
      <c r="S39" s="60"/>
      <c r="T39" s="60"/>
      <c r="U39" s="60"/>
      <c r="V39" s="60"/>
      <c r="W39" s="60">
        <v>10100493</v>
      </c>
      <c r="X39" s="60">
        <v>8102496</v>
      </c>
      <c r="Y39" s="60">
        <v>1997997</v>
      </c>
      <c r="Z39" s="140">
        <v>24.66</v>
      </c>
      <c r="AA39" s="155">
        <v>14483000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>
        <v>1383408</v>
      </c>
      <c r="I40" s="60"/>
      <c r="J40" s="60">
        <v>1383408</v>
      </c>
      <c r="K40" s="60">
        <v>1892630</v>
      </c>
      <c r="L40" s="60">
        <v>17000</v>
      </c>
      <c r="M40" s="60">
        <v>416357</v>
      </c>
      <c r="N40" s="60">
        <v>2325987</v>
      </c>
      <c r="O40" s="60"/>
      <c r="P40" s="60"/>
      <c r="Q40" s="60"/>
      <c r="R40" s="60"/>
      <c r="S40" s="60"/>
      <c r="T40" s="60"/>
      <c r="U40" s="60"/>
      <c r="V40" s="60"/>
      <c r="W40" s="60">
        <v>3709395</v>
      </c>
      <c r="X40" s="60"/>
      <c r="Y40" s="60">
        <v>3709395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11075818</v>
      </c>
      <c r="D42" s="153">
        <f>SUM(D43:D46)</f>
        <v>0</v>
      </c>
      <c r="E42" s="154">
        <f t="shared" si="8"/>
        <v>13722000</v>
      </c>
      <c r="F42" s="100">
        <f t="shared" si="8"/>
        <v>13722000</v>
      </c>
      <c r="G42" s="100">
        <f t="shared" si="8"/>
        <v>0</v>
      </c>
      <c r="H42" s="100">
        <f t="shared" si="8"/>
        <v>55971</v>
      </c>
      <c r="I42" s="100">
        <f t="shared" si="8"/>
        <v>1869860</v>
      </c>
      <c r="J42" s="100">
        <f t="shared" si="8"/>
        <v>1925831</v>
      </c>
      <c r="K42" s="100">
        <f t="shared" si="8"/>
        <v>508866</v>
      </c>
      <c r="L42" s="100">
        <f t="shared" si="8"/>
        <v>538117</v>
      </c>
      <c r="M42" s="100">
        <f t="shared" si="8"/>
        <v>236305</v>
      </c>
      <c r="N42" s="100">
        <f t="shared" si="8"/>
        <v>1283288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3209119</v>
      </c>
      <c r="X42" s="100">
        <f t="shared" si="8"/>
        <v>6000000</v>
      </c>
      <c r="Y42" s="100">
        <f t="shared" si="8"/>
        <v>-2790881</v>
      </c>
      <c r="Z42" s="137">
        <f>+IF(X42&lt;&gt;0,+(Y42/X42)*100,0)</f>
        <v>-46.51468333333334</v>
      </c>
      <c r="AA42" s="153">
        <f>SUM(AA43:AA46)</f>
        <v>13722000</v>
      </c>
    </row>
    <row r="43" spans="1:27" ht="12.75">
      <c r="A43" s="138" t="s">
        <v>89</v>
      </c>
      <c r="B43" s="136"/>
      <c r="C43" s="155">
        <v>11075818</v>
      </c>
      <c r="D43" s="155"/>
      <c r="E43" s="156">
        <v>13100000</v>
      </c>
      <c r="F43" s="60">
        <v>13100000</v>
      </c>
      <c r="G43" s="60"/>
      <c r="H43" s="60"/>
      <c r="I43" s="60">
        <v>1731335</v>
      </c>
      <c r="J43" s="60">
        <v>1731335</v>
      </c>
      <c r="K43" s="60">
        <v>237595</v>
      </c>
      <c r="L43" s="60">
        <v>509565</v>
      </c>
      <c r="M43" s="60"/>
      <c r="N43" s="60">
        <v>747160</v>
      </c>
      <c r="O43" s="60"/>
      <c r="P43" s="60"/>
      <c r="Q43" s="60"/>
      <c r="R43" s="60"/>
      <c r="S43" s="60"/>
      <c r="T43" s="60"/>
      <c r="U43" s="60"/>
      <c r="V43" s="60"/>
      <c r="W43" s="60">
        <v>2478495</v>
      </c>
      <c r="X43" s="60">
        <v>6000000</v>
      </c>
      <c r="Y43" s="60">
        <v>-3521505</v>
      </c>
      <c r="Z43" s="140">
        <v>-58.69</v>
      </c>
      <c r="AA43" s="155">
        <v>13100000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>
        <v>53047</v>
      </c>
      <c r="J44" s="60">
        <v>53047</v>
      </c>
      <c r="K44" s="60"/>
      <c r="L44" s="60"/>
      <c r="M44" s="60">
        <v>236305</v>
      </c>
      <c r="N44" s="60">
        <v>236305</v>
      </c>
      <c r="O44" s="60"/>
      <c r="P44" s="60"/>
      <c r="Q44" s="60"/>
      <c r="R44" s="60"/>
      <c r="S44" s="60"/>
      <c r="T44" s="60"/>
      <c r="U44" s="60"/>
      <c r="V44" s="60"/>
      <c r="W44" s="60">
        <v>289352</v>
      </c>
      <c r="X44" s="60"/>
      <c r="Y44" s="60">
        <v>289352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20285</v>
      </c>
      <c r="I45" s="159"/>
      <c r="J45" s="159">
        <v>20285</v>
      </c>
      <c r="K45" s="159">
        <v>20285</v>
      </c>
      <c r="L45" s="159"/>
      <c r="M45" s="159"/>
      <c r="N45" s="159">
        <v>20285</v>
      </c>
      <c r="O45" s="159"/>
      <c r="P45" s="159"/>
      <c r="Q45" s="159"/>
      <c r="R45" s="159"/>
      <c r="S45" s="159"/>
      <c r="T45" s="159"/>
      <c r="U45" s="159"/>
      <c r="V45" s="159"/>
      <c r="W45" s="159">
        <v>40570</v>
      </c>
      <c r="X45" s="159"/>
      <c r="Y45" s="159">
        <v>40570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622000</v>
      </c>
      <c r="F46" s="60">
        <v>622000</v>
      </c>
      <c r="G46" s="60"/>
      <c r="H46" s="60">
        <v>35686</v>
      </c>
      <c r="I46" s="60">
        <v>85478</v>
      </c>
      <c r="J46" s="60">
        <v>121164</v>
      </c>
      <c r="K46" s="60">
        <v>250986</v>
      </c>
      <c r="L46" s="60">
        <v>28552</v>
      </c>
      <c r="M46" s="60"/>
      <c r="N46" s="60">
        <v>279538</v>
      </c>
      <c r="O46" s="60"/>
      <c r="P46" s="60"/>
      <c r="Q46" s="60"/>
      <c r="R46" s="60"/>
      <c r="S46" s="60"/>
      <c r="T46" s="60"/>
      <c r="U46" s="60"/>
      <c r="V46" s="60"/>
      <c r="W46" s="60">
        <v>400702</v>
      </c>
      <c r="X46" s="60"/>
      <c r="Y46" s="60">
        <v>400702</v>
      </c>
      <c r="Z46" s="140">
        <v>0</v>
      </c>
      <c r="AA46" s="155">
        <v>622000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20000</v>
      </c>
      <c r="L47" s="100">
        <v>12750</v>
      </c>
      <c r="M47" s="100">
        <v>125000</v>
      </c>
      <c r="N47" s="100">
        <v>157750</v>
      </c>
      <c r="O47" s="100"/>
      <c r="P47" s="100"/>
      <c r="Q47" s="100"/>
      <c r="R47" s="100"/>
      <c r="S47" s="100"/>
      <c r="T47" s="100"/>
      <c r="U47" s="100"/>
      <c r="V47" s="100"/>
      <c r="W47" s="100">
        <v>157750</v>
      </c>
      <c r="X47" s="100"/>
      <c r="Y47" s="100">
        <v>157750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134628313</v>
      </c>
      <c r="D48" s="168">
        <f>+D28+D32+D38+D42+D47</f>
        <v>0</v>
      </c>
      <c r="E48" s="169">
        <f t="shared" si="9"/>
        <v>139386000</v>
      </c>
      <c r="F48" s="73">
        <f t="shared" si="9"/>
        <v>139386000</v>
      </c>
      <c r="G48" s="73">
        <f t="shared" si="9"/>
        <v>107049</v>
      </c>
      <c r="H48" s="73">
        <f t="shared" si="9"/>
        <v>11500994</v>
      </c>
      <c r="I48" s="73">
        <f t="shared" si="9"/>
        <v>11750237</v>
      </c>
      <c r="J48" s="73">
        <f t="shared" si="9"/>
        <v>23358280</v>
      </c>
      <c r="K48" s="73">
        <f t="shared" si="9"/>
        <v>9995218</v>
      </c>
      <c r="L48" s="73">
        <f t="shared" si="9"/>
        <v>10786573</v>
      </c>
      <c r="M48" s="73">
        <f t="shared" si="9"/>
        <v>10212023</v>
      </c>
      <c r="N48" s="73">
        <f t="shared" si="9"/>
        <v>30993814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54352094</v>
      </c>
      <c r="X48" s="73">
        <f t="shared" si="9"/>
        <v>67888986</v>
      </c>
      <c r="Y48" s="73">
        <f t="shared" si="9"/>
        <v>-13536892</v>
      </c>
      <c r="Z48" s="170">
        <f>+IF(X48&lt;&gt;0,+(Y48/X48)*100,0)</f>
        <v>-19.93974692743238</v>
      </c>
      <c r="AA48" s="168">
        <f>+AA28+AA32+AA38+AA42+AA47</f>
        <v>139386000</v>
      </c>
    </row>
    <row r="49" spans="1:27" ht="12.75">
      <c r="A49" s="148" t="s">
        <v>49</v>
      </c>
      <c r="B49" s="149"/>
      <c r="C49" s="171">
        <f aca="true" t="shared" si="10" ref="C49:Y49">+C25-C48</f>
        <v>10586795</v>
      </c>
      <c r="D49" s="171">
        <f>+D25-D48</f>
        <v>0</v>
      </c>
      <c r="E49" s="172">
        <f t="shared" si="10"/>
        <v>47214000</v>
      </c>
      <c r="F49" s="173">
        <f t="shared" si="10"/>
        <v>47214000</v>
      </c>
      <c r="G49" s="173">
        <f t="shared" si="10"/>
        <v>-17614780</v>
      </c>
      <c r="H49" s="173">
        <f t="shared" si="10"/>
        <v>-8170822</v>
      </c>
      <c r="I49" s="173">
        <f t="shared" si="10"/>
        <v>-8584811</v>
      </c>
      <c r="J49" s="173">
        <f t="shared" si="10"/>
        <v>-34370413</v>
      </c>
      <c r="K49" s="173">
        <f t="shared" si="10"/>
        <v>-7650289</v>
      </c>
      <c r="L49" s="173">
        <f t="shared" si="10"/>
        <v>-7680718</v>
      </c>
      <c r="M49" s="173">
        <f t="shared" si="10"/>
        <v>23020609</v>
      </c>
      <c r="N49" s="173">
        <f t="shared" si="10"/>
        <v>7689602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-26680811</v>
      </c>
      <c r="X49" s="173">
        <f>IF(F25=F48,0,X25-X48)</f>
        <v>32139012</v>
      </c>
      <c r="Y49" s="173">
        <f t="shared" si="10"/>
        <v>-58819823</v>
      </c>
      <c r="Z49" s="174">
        <f>+IF(X49&lt;&gt;0,+(Y49/X49)*100,0)</f>
        <v>-183.01689859041093</v>
      </c>
      <c r="AA49" s="171">
        <f>+AA25-AA48</f>
        <v>47214000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17423674</v>
      </c>
      <c r="D5" s="155">
        <v>0</v>
      </c>
      <c r="E5" s="156">
        <v>21002061</v>
      </c>
      <c r="F5" s="60">
        <v>21002061</v>
      </c>
      <c r="G5" s="60">
        <v>-15555050</v>
      </c>
      <c r="H5" s="60">
        <v>762957</v>
      </c>
      <c r="I5" s="60">
        <v>762957</v>
      </c>
      <c r="J5" s="60">
        <v>-14029136</v>
      </c>
      <c r="K5" s="60">
        <v>771282</v>
      </c>
      <c r="L5" s="60">
        <v>769604</v>
      </c>
      <c r="M5" s="60">
        <v>663358</v>
      </c>
      <c r="N5" s="60">
        <v>2204244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-11824892</v>
      </c>
      <c r="X5" s="60">
        <v>10408500</v>
      </c>
      <c r="Y5" s="60">
        <v>-22233392</v>
      </c>
      <c r="Z5" s="140">
        <v>-213.61</v>
      </c>
      <c r="AA5" s="155">
        <v>21002061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742</v>
      </c>
      <c r="J6" s="60">
        <v>742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742</v>
      </c>
      <c r="X6" s="60"/>
      <c r="Y6" s="60">
        <v>742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9901999</v>
      </c>
      <c r="D7" s="155">
        <v>0</v>
      </c>
      <c r="E7" s="156">
        <v>14987000</v>
      </c>
      <c r="F7" s="60">
        <v>14987000</v>
      </c>
      <c r="G7" s="60">
        <v>-64190</v>
      </c>
      <c r="H7" s="60">
        <v>48488</v>
      </c>
      <c r="I7" s="60">
        <v>16999</v>
      </c>
      <c r="J7" s="60">
        <v>1297</v>
      </c>
      <c r="K7" s="60">
        <v>36111</v>
      </c>
      <c r="L7" s="60">
        <v>34389</v>
      </c>
      <c r="M7" s="60">
        <v>29363</v>
      </c>
      <c r="N7" s="60">
        <v>99863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101160</v>
      </c>
      <c r="X7" s="60">
        <v>7493502</v>
      </c>
      <c r="Y7" s="60">
        <v>-7392342</v>
      </c>
      <c r="Z7" s="140">
        <v>-98.65</v>
      </c>
      <c r="AA7" s="155">
        <v>14987000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772818</v>
      </c>
      <c r="D10" s="155">
        <v>0</v>
      </c>
      <c r="E10" s="156">
        <v>739000</v>
      </c>
      <c r="F10" s="54">
        <v>739000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739000</v>
      </c>
      <c r="Y10" s="54">
        <v>-739000</v>
      </c>
      <c r="Z10" s="184">
        <v>-100</v>
      </c>
      <c r="AA10" s="130">
        <v>739000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-939099</v>
      </c>
      <c r="H11" s="60">
        <v>1147241</v>
      </c>
      <c r="I11" s="60">
        <v>1199606</v>
      </c>
      <c r="J11" s="60">
        <v>1407748</v>
      </c>
      <c r="K11" s="60">
        <v>1000148</v>
      </c>
      <c r="L11" s="60">
        <v>1090092</v>
      </c>
      <c r="M11" s="60">
        <v>974294</v>
      </c>
      <c r="N11" s="60">
        <v>3064534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4472282</v>
      </c>
      <c r="X11" s="60"/>
      <c r="Y11" s="60">
        <v>4472282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1006092</v>
      </c>
      <c r="D12" s="155">
        <v>0</v>
      </c>
      <c r="E12" s="156">
        <v>906000</v>
      </c>
      <c r="F12" s="60">
        <v>906000</v>
      </c>
      <c r="G12" s="60">
        <v>-14838</v>
      </c>
      <c r="H12" s="60">
        <v>101405</v>
      </c>
      <c r="I12" s="60">
        <v>100000</v>
      </c>
      <c r="J12" s="60">
        <v>186567</v>
      </c>
      <c r="K12" s="60">
        <v>95409</v>
      </c>
      <c r="L12" s="60">
        <v>100805</v>
      </c>
      <c r="M12" s="60">
        <v>95690</v>
      </c>
      <c r="N12" s="60">
        <v>291904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478471</v>
      </c>
      <c r="X12" s="60">
        <v>453000</v>
      </c>
      <c r="Y12" s="60">
        <v>25471</v>
      </c>
      <c r="Z12" s="140">
        <v>5.62</v>
      </c>
      <c r="AA12" s="155">
        <v>906000</v>
      </c>
    </row>
    <row r="13" spans="1:27" ht="12.75">
      <c r="A13" s="181" t="s">
        <v>109</v>
      </c>
      <c r="B13" s="185"/>
      <c r="C13" s="155">
        <v>832226</v>
      </c>
      <c r="D13" s="155">
        <v>0</v>
      </c>
      <c r="E13" s="156">
        <v>900000</v>
      </c>
      <c r="F13" s="60">
        <v>900000</v>
      </c>
      <c r="G13" s="60">
        <v>0</v>
      </c>
      <c r="H13" s="60">
        <v>154278</v>
      </c>
      <c r="I13" s="60">
        <v>0</v>
      </c>
      <c r="J13" s="60">
        <v>154278</v>
      </c>
      <c r="K13" s="60">
        <v>101121</v>
      </c>
      <c r="L13" s="60">
        <v>98146</v>
      </c>
      <c r="M13" s="60">
        <v>65724</v>
      </c>
      <c r="N13" s="60">
        <v>264991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419269</v>
      </c>
      <c r="X13" s="60">
        <v>450000</v>
      </c>
      <c r="Y13" s="60">
        <v>-30731</v>
      </c>
      <c r="Z13" s="140">
        <v>-6.83</v>
      </c>
      <c r="AA13" s="155">
        <v>900000</v>
      </c>
    </row>
    <row r="14" spans="1:27" ht="12.75">
      <c r="A14" s="181" t="s">
        <v>110</v>
      </c>
      <c r="B14" s="185"/>
      <c r="C14" s="155">
        <v>1355203</v>
      </c>
      <c r="D14" s="155">
        <v>0</v>
      </c>
      <c r="E14" s="156">
        <v>1300000</v>
      </c>
      <c r="F14" s="60">
        <v>1300000</v>
      </c>
      <c r="G14" s="60">
        <v>-297007</v>
      </c>
      <c r="H14" s="60">
        <v>121546</v>
      </c>
      <c r="I14" s="60">
        <v>296696</v>
      </c>
      <c r="J14" s="60">
        <v>121235</v>
      </c>
      <c r="K14" s="60">
        <v>122111</v>
      </c>
      <c r="L14" s="60">
        <v>119866</v>
      </c>
      <c r="M14" s="60">
        <v>128837</v>
      </c>
      <c r="N14" s="60">
        <v>370814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492049</v>
      </c>
      <c r="X14" s="60">
        <v>649998</v>
      </c>
      <c r="Y14" s="60">
        <v>-157949</v>
      </c>
      <c r="Z14" s="140">
        <v>-24.3</v>
      </c>
      <c r="AA14" s="155">
        <v>1300000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78354</v>
      </c>
      <c r="F16" s="60">
        <v>78354</v>
      </c>
      <c r="G16" s="60">
        <v>0</v>
      </c>
      <c r="H16" s="60">
        <v>2200</v>
      </c>
      <c r="I16" s="60">
        <v>115</v>
      </c>
      <c r="J16" s="60">
        <v>2315</v>
      </c>
      <c r="K16" s="60">
        <v>4772</v>
      </c>
      <c r="L16" s="60">
        <v>0</v>
      </c>
      <c r="M16" s="60">
        <v>930</v>
      </c>
      <c r="N16" s="60">
        <v>5702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8017</v>
      </c>
      <c r="X16" s="60">
        <v>39000</v>
      </c>
      <c r="Y16" s="60">
        <v>-30983</v>
      </c>
      <c r="Z16" s="140">
        <v>-79.44</v>
      </c>
      <c r="AA16" s="155">
        <v>78354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3585</v>
      </c>
      <c r="F17" s="60">
        <v>3585</v>
      </c>
      <c r="G17" s="60">
        <v>-716</v>
      </c>
      <c r="H17" s="60">
        <v>623</v>
      </c>
      <c r="I17" s="60">
        <v>12091</v>
      </c>
      <c r="J17" s="60">
        <v>11998</v>
      </c>
      <c r="K17" s="60">
        <v>1557</v>
      </c>
      <c r="L17" s="60">
        <v>1139</v>
      </c>
      <c r="M17" s="60">
        <v>28932623</v>
      </c>
      <c r="N17" s="60">
        <v>28935319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28947317</v>
      </c>
      <c r="X17" s="60">
        <v>1998</v>
      </c>
      <c r="Y17" s="60">
        <v>28945319</v>
      </c>
      <c r="Z17" s="140">
        <v>1448714.66</v>
      </c>
      <c r="AA17" s="155">
        <v>3585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89647177</v>
      </c>
      <c r="D19" s="155">
        <v>0</v>
      </c>
      <c r="E19" s="156">
        <v>96395000</v>
      </c>
      <c r="F19" s="60">
        <v>96395000</v>
      </c>
      <c r="G19" s="60">
        <v>-1096</v>
      </c>
      <c r="H19" s="60">
        <v>0</v>
      </c>
      <c r="I19" s="60">
        <v>3000</v>
      </c>
      <c r="J19" s="60">
        <v>1904</v>
      </c>
      <c r="K19" s="60">
        <v>190328</v>
      </c>
      <c r="L19" s="60">
        <v>22695</v>
      </c>
      <c r="M19" s="60">
        <v>2300</v>
      </c>
      <c r="N19" s="60">
        <v>215323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217227</v>
      </c>
      <c r="X19" s="60">
        <v>65000000</v>
      </c>
      <c r="Y19" s="60">
        <v>-64782773</v>
      </c>
      <c r="Z19" s="140">
        <v>-99.67</v>
      </c>
      <c r="AA19" s="155">
        <v>96395000</v>
      </c>
    </row>
    <row r="20" spans="1:27" ht="12.75">
      <c r="A20" s="181" t="s">
        <v>35</v>
      </c>
      <c r="B20" s="185"/>
      <c r="C20" s="155">
        <v>1105919</v>
      </c>
      <c r="D20" s="155">
        <v>0</v>
      </c>
      <c r="E20" s="156">
        <v>344000</v>
      </c>
      <c r="F20" s="54">
        <v>344000</v>
      </c>
      <c r="G20" s="54">
        <v>-854881</v>
      </c>
      <c r="H20" s="54">
        <v>737752</v>
      </c>
      <c r="I20" s="54">
        <v>525264</v>
      </c>
      <c r="J20" s="54">
        <v>408135</v>
      </c>
      <c r="K20" s="54">
        <v>22090</v>
      </c>
      <c r="L20" s="54">
        <v>869119</v>
      </c>
      <c r="M20" s="54">
        <v>2339513</v>
      </c>
      <c r="N20" s="54">
        <v>3230722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3638857</v>
      </c>
      <c r="X20" s="54">
        <v>202500</v>
      </c>
      <c r="Y20" s="54">
        <v>3436357</v>
      </c>
      <c r="Z20" s="184">
        <v>1696.97</v>
      </c>
      <c r="AA20" s="130">
        <v>344000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122045108</v>
      </c>
      <c r="D22" s="188">
        <f>SUM(D5:D21)</f>
        <v>0</v>
      </c>
      <c r="E22" s="189">
        <f t="shared" si="0"/>
        <v>136655000</v>
      </c>
      <c r="F22" s="190">
        <f t="shared" si="0"/>
        <v>136655000</v>
      </c>
      <c r="G22" s="190">
        <f t="shared" si="0"/>
        <v>-17726877</v>
      </c>
      <c r="H22" s="190">
        <f t="shared" si="0"/>
        <v>3076490</v>
      </c>
      <c r="I22" s="190">
        <f t="shared" si="0"/>
        <v>2917470</v>
      </c>
      <c r="J22" s="190">
        <f t="shared" si="0"/>
        <v>-11732917</v>
      </c>
      <c r="K22" s="190">
        <f t="shared" si="0"/>
        <v>2344929</v>
      </c>
      <c r="L22" s="190">
        <f t="shared" si="0"/>
        <v>3105855</v>
      </c>
      <c r="M22" s="190">
        <f t="shared" si="0"/>
        <v>33232632</v>
      </c>
      <c r="N22" s="190">
        <f t="shared" si="0"/>
        <v>38683416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26950499</v>
      </c>
      <c r="X22" s="190">
        <f t="shared" si="0"/>
        <v>85437498</v>
      </c>
      <c r="Y22" s="190">
        <f t="shared" si="0"/>
        <v>-58486999</v>
      </c>
      <c r="Z22" s="191">
        <f>+IF(X22&lt;&gt;0,+(Y22/X22)*100,0)</f>
        <v>-68.45588923964043</v>
      </c>
      <c r="AA22" s="188">
        <f>SUM(AA5:AA21)</f>
        <v>136655000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44815408</v>
      </c>
      <c r="D25" s="155">
        <v>0</v>
      </c>
      <c r="E25" s="156">
        <v>43052000</v>
      </c>
      <c r="F25" s="60">
        <v>43052000</v>
      </c>
      <c r="G25" s="60">
        <v>0</v>
      </c>
      <c r="H25" s="60">
        <v>4228339</v>
      </c>
      <c r="I25" s="60">
        <v>3790666</v>
      </c>
      <c r="J25" s="60">
        <v>8019005</v>
      </c>
      <c r="K25" s="60">
        <v>3839611</v>
      </c>
      <c r="L25" s="60">
        <v>5701364</v>
      </c>
      <c r="M25" s="60">
        <v>3950956</v>
      </c>
      <c r="N25" s="60">
        <v>13491931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21510936</v>
      </c>
      <c r="X25" s="60">
        <v>21231498</v>
      </c>
      <c r="Y25" s="60">
        <v>279438</v>
      </c>
      <c r="Z25" s="140">
        <v>1.32</v>
      </c>
      <c r="AA25" s="155">
        <v>43052000</v>
      </c>
    </row>
    <row r="26" spans="1:27" ht="12.75">
      <c r="A26" s="183" t="s">
        <v>38</v>
      </c>
      <c r="B26" s="182"/>
      <c r="C26" s="155">
        <v>10885128</v>
      </c>
      <c r="D26" s="155">
        <v>0</v>
      </c>
      <c r="E26" s="156">
        <v>10199000</v>
      </c>
      <c r="F26" s="60">
        <v>10199000</v>
      </c>
      <c r="G26" s="60">
        <v>0</v>
      </c>
      <c r="H26" s="60">
        <v>762152</v>
      </c>
      <c r="I26" s="60">
        <v>755414</v>
      </c>
      <c r="J26" s="60">
        <v>1517566</v>
      </c>
      <c r="K26" s="60">
        <v>755414</v>
      </c>
      <c r="L26" s="60">
        <v>755414</v>
      </c>
      <c r="M26" s="60">
        <v>755414</v>
      </c>
      <c r="N26" s="60">
        <v>2266242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3783808</v>
      </c>
      <c r="X26" s="60">
        <v>5099496</v>
      </c>
      <c r="Y26" s="60">
        <v>-1315688</v>
      </c>
      <c r="Z26" s="140">
        <v>-25.8</v>
      </c>
      <c r="AA26" s="155">
        <v>10199000</v>
      </c>
    </row>
    <row r="27" spans="1:27" ht="12.75">
      <c r="A27" s="183" t="s">
        <v>118</v>
      </c>
      <c r="B27" s="182"/>
      <c r="C27" s="155">
        <v>5627845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2250000</v>
      </c>
      <c r="Y27" s="60">
        <v>-2250000</v>
      </c>
      <c r="Z27" s="140">
        <v>-100</v>
      </c>
      <c r="AA27" s="155">
        <v>3500000</v>
      </c>
    </row>
    <row r="28" spans="1:27" ht="12.75">
      <c r="A28" s="183" t="s">
        <v>39</v>
      </c>
      <c r="B28" s="182"/>
      <c r="C28" s="155">
        <v>13026240</v>
      </c>
      <c r="D28" s="155">
        <v>0</v>
      </c>
      <c r="E28" s="156">
        <v>13000000</v>
      </c>
      <c r="F28" s="60">
        <v>13000000</v>
      </c>
      <c r="G28" s="60">
        <v>0</v>
      </c>
      <c r="H28" s="60">
        <v>3026239</v>
      </c>
      <c r="I28" s="60">
        <v>13000</v>
      </c>
      <c r="J28" s="60">
        <v>3039239</v>
      </c>
      <c r="K28" s="60">
        <v>2389047</v>
      </c>
      <c r="L28" s="60">
        <v>0</v>
      </c>
      <c r="M28" s="60">
        <v>0</v>
      </c>
      <c r="N28" s="60">
        <v>2389047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5428286</v>
      </c>
      <c r="X28" s="60">
        <v>4999998</v>
      </c>
      <c r="Y28" s="60">
        <v>428288</v>
      </c>
      <c r="Z28" s="140">
        <v>8.57</v>
      </c>
      <c r="AA28" s="155">
        <v>13000000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-79276</v>
      </c>
      <c r="I29" s="60">
        <v>5449</v>
      </c>
      <c r="J29" s="60">
        <v>-73827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-73827</v>
      </c>
      <c r="X29" s="60"/>
      <c r="Y29" s="60">
        <v>-73827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11075818</v>
      </c>
      <c r="D30" s="155">
        <v>0</v>
      </c>
      <c r="E30" s="156">
        <v>12000000</v>
      </c>
      <c r="F30" s="60">
        <v>12000000</v>
      </c>
      <c r="G30" s="60">
        <v>0</v>
      </c>
      <c r="H30" s="60">
        <v>0</v>
      </c>
      <c r="I30" s="60">
        <v>1288755</v>
      </c>
      <c r="J30" s="60">
        <v>1288755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1288755</v>
      </c>
      <c r="X30" s="60">
        <v>6000000</v>
      </c>
      <c r="Y30" s="60">
        <v>-4711245</v>
      </c>
      <c r="Z30" s="140">
        <v>-78.52</v>
      </c>
      <c r="AA30" s="155">
        <v>12000000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8500000</v>
      </c>
      <c r="F31" s="60">
        <v>8500000</v>
      </c>
      <c r="G31" s="60">
        <v>0</v>
      </c>
      <c r="H31" s="60">
        <v>0</v>
      </c>
      <c r="I31" s="60">
        <v>0</v>
      </c>
      <c r="J31" s="60">
        <v>0</v>
      </c>
      <c r="K31" s="60">
        <v>350180</v>
      </c>
      <c r="L31" s="60">
        <v>247506</v>
      </c>
      <c r="M31" s="60">
        <v>27000</v>
      </c>
      <c r="N31" s="60">
        <v>624686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624686</v>
      </c>
      <c r="X31" s="60">
        <v>4249998</v>
      </c>
      <c r="Y31" s="60">
        <v>-3625312</v>
      </c>
      <c r="Z31" s="140">
        <v>-85.3</v>
      </c>
      <c r="AA31" s="155">
        <v>8500000</v>
      </c>
    </row>
    <row r="32" spans="1:27" ht="12.75">
      <c r="A32" s="183" t="s">
        <v>121</v>
      </c>
      <c r="B32" s="182"/>
      <c r="C32" s="155">
        <v>7130880</v>
      </c>
      <c r="D32" s="155">
        <v>0</v>
      </c>
      <c r="E32" s="156">
        <v>23056000</v>
      </c>
      <c r="F32" s="60">
        <v>23056000</v>
      </c>
      <c r="G32" s="60">
        <v>83049</v>
      </c>
      <c r="H32" s="60">
        <v>1931671</v>
      </c>
      <c r="I32" s="60">
        <v>3766449</v>
      </c>
      <c r="J32" s="60">
        <v>5781169</v>
      </c>
      <c r="K32" s="60">
        <v>1660768</v>
      </c>
      <c r="L32" s="60">
        <v>2175727</v>
      </c>
      <c r="M32" s="60">
        <v>4743472</v>
      </c>
      <c r="N32" s="60">
        <v>8579967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14361136</v>
      </c>
      <c r="X32" s="60">
        <v>11523000</v>
      </c>
      <c r="Y32" s="60">
        <v>2838136</v>
      </c>
      <c r="Z32" s="140">
        <v>24.63</v>
      </c>
      <c r="AA32" s="155">
        <v>23056000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1500000</v>
      </c>
      <c r="F33" s="60">
        <v>1500000</v>
      </c>
      <c r="G33" s="60">
        <v>0</v>
      </c>
      <c r="H33" s="60">
        <v>0</v>
      </c>
      <c r="I33" s="60">
        <v>220288</v>
      </c>
      <c r="J33" s="60">
        <v>220288</v>
      </c>
      <c r="K33" s="60">
        <v>73690</v>
      </c>
      <c r="L33" s="60">
        <v>0</v>
      </c>
      <c r="M33" s="60">
        <v>0</v>
      </c>
      <c r="N33" s="60">
        <v>73690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293978</v>
      </c>
      <c r="X33" s="60">
        <v>450000</v>
      </c>
      <c r="Y33" s="60">
        <v>-156022</v>
      </c>
      <c r="Z33" s="140">
        <v>-34.67</v>
      </c>
      <c r="AA33" s="155">
        <v>1500000</v>
      </c>
    </row>
    <row r="34" spans="1:27" ht="12.75">
      <c r="A34" s="183" t="s">
        <v>43</v>
      </c>
      <c r="B34" s="182"/>
      <c r="C34" s="155">
        <v>40576373</v>
      </c>
      <c r="D34" s="155">
        <v>0</v>
      </c>
      <c r="E34" s="156">
        <v>24579000</v>
      </c>
      <c r="F34" s="60">
        <v>24579000</v>
      </c>
      <c r="G34" s="60">
        <v>24000</v>
      </c>
      <c r="H34" s="60">
        <v>1631869</v>
      </c>
      <c r="I34" s="60">
        <v>1910216</v>
      </c>
      <c r="J34" s="60">
        <v>3566085</v>
      </c>
      <c r="K34" s="60">
        <v>926508</v>
      </c>
      <c r="L34" s="60">
        <v>1906562</v>
      </c>
      <c r="M34" s="60">
        <v>735181</v>
      </c>
      <c r="N34" s="60">
        <v>3568251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7134336</v>
      </c>
      <c r="X34" s="60">
        <v>12099498</v>
      </c>
      <c r="Y34" s="60">
        <v>-4965162</v>
      </c>
      <c r="Z34" s="140">
        <v>-41.04</v>
      </c>
      <c r="AA34" s="155">
        <v>24579000</v>
      </c>
    </row>
    <row r="35" spans="1:27" ht="12.75">
      <c r="A35" s="181" t="s">
        <v>122</v>
      </c>
      <c r="B35" s="185"/>
      <c r="C35" s="155">
        <v>1490621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134628313</v>
      </c>
      <c r="D36" s="188">
        <f>SUM(D25:D35)</f>
        <v>0</v>
      </c>
      <c r="E36" s="189">
        <f t="shared" si="1"/>
        <v>139386000</v>
      </c>
      <c r="F36" s="190">
        <f t="shared" si="1"/>
        <v>139386000</v>
      </c>
      <c r="G36" s="190">
        <f t="shared" si="1"/>
        <v>107049</v>
      </c>
      <c r="H36" s="190">
        <f t="shared" si="1"/>
        <v>11500994</v>
      </c>
      <c r="I36" s="190">
        <f t="shared" si="1"/>
        <v>11750237</v>
      </c>
      <c r="J36" s="190">
        <f t="shared" si="1"/>
        <v>23358280</v>
      </c>
      <c r="K36" s="190">
        <f t="shared" si="1"/>
        <v>9995218</v>
      </c>
      <c r="L36" s="190">
        <f t="shared" si="1"/>
        <v>10786573</v>
      </c>
      <c r="M36" s="190">
        <f t="shared" si="1"/>
        <v>10212023</v>
      </c>
      <c r="N36" s="190">
        <f t="shared" si="1"/>
        <v>30993814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54352094</v>
      </c>
      <c r="X36" s="190">
        <f t="shared" si="1"/>
        <v>67903488</v>
      </c>
      <c r="Y36" s="190">
        <f t="shared" si="1"/>
        <v>-13551394</v>
      </c>
      <c r="Z36" s="191">
        <f>+IF(X36&lt;&gt;0,+(Y36/X36)*100,0)</f>
        <v>-19.956845221264626</v>
      </c>
      <c r="AA36" s="188">
        <f>SUM(AA25:AA35)</f>
        <v>139386000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-12583205</v>
      </c>
      <c r="D38" s="199">
        <f>+D22-D36</f>
        <v>0</v>
      </c>
      <c r="E38" s="200">
        <f t="shared" si="2"/>
        <v>-2731000</v>
      </c>
      <c r="F38" s="106">
        <f t="shared" si="2"/>
        <v>-2731000</v>
      </c>
      <c r="G38" s="106">
        <f t="shared" si="2"/>
        <v>-17833926</v>
      </c>
      <c r="H38" s="106">
        <f t="shared" si="2"/>
        <v>-8424504</v>
      </c>
      <c r="I38" s="106">
        <f t="shared" si="2"/>
        <v>-8832767</v>
      </c>
      <c r="J38" s="106">
        <f t="shared" si="2"/>
        <v>-35091197</v>
      </c>
      <c r="K38" s="106">
        <f t="shared" si="2"/>
        <v>-7650289</v>
      </c>
      <c r="L38" s="106">
        <f t="shared" si="2"/>
        <v>-7680718</v>
      </c>
      <c r="M38" s="106">
        <f t="shared" si="2"/>
        <v>23020609</v>
      </c>
      <c r="N38" s="106">
        <f t="shared" si="2"/>
        <v>7689602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-27401595</v>
      </c>
      <c r="X38" s="106">
        <f>IF(F22=F36,0,X22-X36)</f>
        <v>17534010</v>
      </c>
      <c r="Y38" s="106">
        <f t="shared" si="2"/>
        <v>-44935605</v>
      </c>
      <c r="Z38" s="201">
        <f>+IF(X38&lt;&gt;0,+(Y38/X38)*100,0)</f>
        <v>-256.27683000066725</v>
      </c>
      <c r="AA38" s="199">
        <f>+AA22-AA36</f>
        <v>-2731000</v>
      </c>
    </row>
    <row r="39" spans="1:27" ht="12.75">
      <c r="A39" s="181" t="s">
        <v>46</v>
      </c>
      <c r="B39" s="185"/>
      <c r="C39" s="155">
        <v>23170000</v>
      </c>
      <c r="D39" s="155">
        <v>0</v>
      </c>
      <c r="E39" s="156">
        <v>49945000</v>
      </c>
      <c r="F39" s="60">
        <v>49945000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50000000</v>
      </c>
      <c r="Y39" s="60">
        <v>-50000000</v>
      </c>
      <c r="Z39" s="140">
        <v>-100</v>
      </c>
      <c r="AA39" s="155">
        <v>49945000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219146</v>
      </c>
      <c r="H41" s="202">
        <v>253682</v>
      </c>
      <c r="I41" s="202">
        <v>247956</v>
      </c>
      <c r="J41" s="60">
        <v>720784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720784</v>
      </c>
      <c r="X41" s="60"/>
      <c r="Y41" s="202">
        <v>720784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10586795</v>
      </c>
      <c r="D42" s="206">
        <f>SUM(D38:D41)</f>
        <v>0</v>
      </c>
      <c r="E42" s="207">
        <f t="shared" si="3"/>
        <v>47214000</v>
      </c>
      <c r="F42" s="88">
        <f t="shared" si="3"/>
        <v>47214000</v>
      </c>
      <c r="G42" s="88">
        <f t="shared" si="3"/>
        <v>-17614780</v>
      </c>
      <c r="H42" s="88">
        <f t="shared" si="3"/>
        <v>-8170822</v>
      </c>
      <c r="I42" s="88">
        <f t="shared" si="3"/>
        <v>-8584811</v>
      </c>
      <c r="J42" s="88">
        <f t="shared" si="3"/>
        <v>-34370413</v>
      </c>
      <c r="K42" s="88">
        <f t="shared" si="3"/>
        <v>-7650289</v>
      </c>
      <c r="L42" s="88">
        <f t="shared" si="3"/>
        <v>-7680718</v>
      </c>
      <c r="M42" s="88">
        <f t="shared" si="3"/>
        <v>23020609</v>
      </c>
      <c r="N42" s="88">
        <f t="shared" si="3"/>
        <v>7689602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-26680811</v>
      </c>
      <c r="X42" s="88">
        <f t="shared" si="3"/>
        <v>67534010</v>
      </c>
      <c r="Y42" s="88">
        <f t="shared" si="3"/>
        <v>-94214821</v>
      </c>
      <c r="Z42" s="208">
        <f>+IF(X42&lt;&gt;0,+(Y42/X42)*100,0)</f>
        <v>-139.50722162063235</v>
      </c>
      <c r="AA42" s="206">
        <f>SUM(AA38:AA41)</f>
        <v>47214000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10586795</v>
      </c>
      <c r="D44" s="210">
        <f>+D42-D43</f>
        <v>0</v>
      </c>
      <c r="E44" s="211">
        <f t="shared" si="4"/>
        <v>47214000</v>
      </c>
      <c r="F44" s="77">
        <f t="shared" si="4"/>
        <v>47214000</v>
      </c>
      <c r="G44" s="77">
        <f t="shared" si="4"/>
        <v>-17614780</v>
      </c>
      <c r="H44" s="77">
        <f t="shared" si="4"/>
        <v>-8170822</v>
      </c>
      <c r="I44" s="77">
        <f t="shared" si="4"/>
        <v>-8584811</v>
      </c>
      <c r="J44" s="77">
        <f t="shared" si="4"/>
        <v>-34370413</v>
      </c>
      <c r="K44" s="77">
        <f t="shared" si="4"/>
        <v>-7650289</v>
      </c>
      <c r="L44" s="77">
        <f t="shared" si="4"/>
        <v>-7680718</v>
      </c>
      <c r="M44" s="77">
        <f t="shared" si="4"/>
        <v>23020609</v>
      </c>
      <c r="N44" s="77">
        <f t="shared" si="4"/>
        <v>7689602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-26680811</v>
      </c>
      <c r="X44" s="77">
        <f t="shared" si="4"/>
        <v>67534010</v>
      </c>
      <c r="Y44" s="77">
        <f t="shared" si="4"/>
        <v>-94214821</v>
      </c>
      <c r="Z44" s="212">
        <f>+IF(X44&lt;&gt;0,+(Y44/X44)*100,0)</f>
        <v>-139.50722162063235</v>
      </c>
      <c r="AA44" s="210">
        <f>+AA42-AA43</f>
        <v>47214000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10586795</v>
      </c>
      <c r="D46" s="206">
        <f>SUM(D44:D45)</f>
        <v>0</v>
      </c>
      <c r="E46" s="207">
        <f t="shared" si="5"/>
        <v>47214000</v>
      </c>
      <c r="F46" s="88">
        <f t="shared" si="5"/>
        <v>47214000</v>
      </c>
      <c r="G46" s="88">
        <f t="shared" si="5"/>
        <v>-17614780</v>
      </c>
      <c r="H46" s="88">
        <f t="shared" si="5"/>
        <v>-8170822</v>
      </c>
      <c r="I46" s="88">
        <f t="shared" si="5"/>
        <v>-8584811</v>
      </c>
      <c r="J46" s="88">
        <f t="shared" si="5"/>
        <v>-34370413</v>
      </c>
      <c r="K46" s="88">
        <f t="shared" si="5"/>
        <v>-7650289</v>
      </c>
      <c r="L46" s="88">
        <f t="shared" si="5"/>
        <v>-7680718</v>
      </c>
      <c r="M46" s="88">
        <f t="shared" si="5"/>
        <v>23020609</v>
      </c>
      <c r="N46" s="88">
        <f t="shared" si="5"/>
        <v>7689602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-26680811</v>
      </c>
      <c r="X46" s="88">
        <f t="shared" si="5"/>
        <v>67534010</v>
      </c>
      <c r="Y46" s="88">
        <f t="shared" si="5"/>
        <v>-94214821</v>
      </c>
      <c r="Z46" s="208">
        <f>+IF(X46&lt;&gt;0,+(Y46/X46)*100,0)</f>
        <v>-139.50722162063235</v>
      </c>
      <c r="AA46" s="206">
        <f>SUM(AA44:AA45)</f>
        <v>47214000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10586795</v>
      </c>
      <c r="D48" s="217">
        <f>SUM(D46:D47)</f>
        <v>0</v>
      </c>
      <c r="E48" s="218">
        <f t="shared" si="6"/>
        <v>47214000</v>
      </c>
      <c r="F48" s="219">
        <f t="shared" si="6"/>
        <v>47214000</v>
      </c>
      <c r="G48" s="219">
        <f t="shared" si="6"/>
        <v>-17614780</v>
      </c>
      <c r="H48" s="220">
        <f t="shared" si="6"/>
        <v>-8170822</v>
      </c>
      <c r="I48" s="220">
        <f t="shared" si="6"/>
        <v>-8584811</v>
      </c>
      <c r="J48" s="220">
        <f t="shared" si="6"/>
        <v>-34370413</v>
      </c>
      <c r="K48" s="220">
        <f t="shared" si="6"/>
        <v>-7650289</v>
      </c>
      <c r="L48" s="220">
        <f t="shared" si="6"/>
        <v>-7680718</v>
      </c>
      <c r="M48" s="219">
        <f t="shared" si="6"/>
        <v>23020609</v>
      </c>
      <c r="N48" s="219">
        <f t="shared" si="6"/>
        <v>7689602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-26680811</v>
      </c>
      <c r="X48" s="220">
        <f t="shared" si="6"/>
        <v>67534010</v>
      </c>
      <c r="Y48" s="220">
        <f t="shared" si="6"/>
        <v>-94214821</v>
      </c>
      <c r="Z48" s="221">
        <f>+IF(X48&lt;&gt;0,+(Y48/X48)*100,0)</f>
        <v>-139.50722162063235</v>
      </c>
      <c r="AA48" s="222">
        <f>SUM(AA46:AA47)</f>
        <v>47214000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25325161</v>
      </c>
      <c r="D5" s="153">
        <f>SUM(D6:D8)</f>
        <v>0</v>
      </c>
      <c r="E5" s="154">
        <f t="shared" si="0"/>
        <v>2270000</v>
      </c>
      <c r="F5" s="100">
        <f t="shared" si="0"/>
        <v>2270000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814998</v>
      </c>
      <c r="Y5" s="100">
        <f t="shared" si="0"/>
        <v>-814998</v>
      </c>
      <c r="Z5" s="137">
        <f>+IF(X5&lt;&gt;0,+(Y5/X5)*100,0)</f>
        <v>-100</v>
      </c>
      <c r="AA5" s="153">
        <f>SUM(AA6:AA8)</f>
        <v>2270000</v>
      </c>
    </row>
    <row r="6" spans="1:27" ht="12.75">
      <c r="A6" s="138" t="s">
        <v>75</v>
      </c>
      <c r="B6" s="136"/>
      <c r="C6" s="155">
        <v>25325161</v>
      </c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250000</v>
      </c>
    </row>
    <row r="7" spans="1:27" ht="12.75">
      <c r="A7" s="138" t="s">
        <v>76</v>
      </c>
      <c r="B7" s="136"/>
      <c r="C7" s="157"/>
      <c r="D7" s="157"/>
      <c r="E7" s="158">
        <v>1575000</v>
      </c>
      <c r="F7" s="159">
        <v>1575000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814998</v>
      </c>
      <c r="Y7" s="159">
        <v>-814998</v>
      </c>
      <c r="Z7" s="141">
        <v>-100</v>
      </c>
      <c r="AA7" s="225">
        <v>1575000</v>
      </c>
    </row>
    <row r="8" spans="1:27" ht="12.75">
      <c r="A8" s="138" t="s">
        <v>77</v>
      </c>
      <c r="B8" s="136"/>
      <c r="C8" s="155"/>
      <c r="D8" s="155"/>
      <c r="E8" s="156">
        <v>445000</v>
      </c>
      <c r="F8" s="60">
        <v>445000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445000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12345000</v>
      </c>
      <c r="F9" s="100">
        <f t="shared" si="1"/>
        <v>12345000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1751731</v>
      </c>
      <c r="L9" s="100">
        <f t="shared" si="1"/>
        <v>0</v>
      </c>
      <c r="M9" s="100">
        <f t="shared" si="1"/>
        <v>0</v>
      </c>
      <c r="N9" s="100">
        <f t="shared" si="1"/>
        <v>1751731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1751731</v>
      </c>
      <c r="X9" s="100">
        <f t="shared" si="1"/>
        <v>5999994</v>
      </c>
      <c r="Y9" s="100">
        <f t="shared" si="1"/>
        <v>-4248263</v>
      </c>
      <c r="Z9" s="137">
        <f>+IF(X9&lt;&gt;0,+(Y9/X9)*100,0)</f>
        <v>-70.80445413778747</v>
      </c>
      <c r="AA9" s="102">
        <f>SUM(AA10:AA14)</f>
        <v>12345000</v>
      </c>
    </row>
    <row r="10" spans="1:27" ht="12.75">
      <c r="A10" s="138" t="s">
        <v>79</v>
      </c>
      <c r="B10" s="136"/>
      <c r="C10" s="155"/>
      <c r="D10" s="155"/>
      <c r="E10" s="156">
        <v>2845000</v>
      </c>
      <c r="F10" s="60">
        <v>2845000</v>
      </c>
      <c r="G10" s="60"/>
      <c r="H10" s="60"/>
      <c r="I10" s="60"/>
      <c r="J10" s="60"/>
      <c r="K10" s="60">
        <v>1751731</v>
      </c>
      <c r="L10" s="60"/>
      <c r="M10" s="60"/>
      <c r="N10" s="60">
        <v>1751731</v>
      </c>
      <c r="O10" s="60"/>
      <c r="P10" s="60"/>
      <c r="Q10" s="60"/>
      <c r="R10" s="60"/>
      <c r="S10" s="60"/>
      <c r="T10" s="60"/>
      <c r="U10" s="60"/>
      <c r="V10" s="60"/>
      <c r="W10" s="60">
        <v>1751731</v>
      </c>
      <c r="X10" s="60">
        <v>1249998</v>
      </c>
      <c r="Y10" s="60">
        <v>501733</v>
      </c>
      <c r="Z10" s="140">
        <v>40.14</v>
      </c>
      <c r="AA10" s="62">
        <v>2845000</v>
      </c>
    </row>
    <row r="11" spans="1:27" ht="12.75">
      <c r="A11" s="138" t="s">
        <v>80</v>
      </c>
      <c r="B11" s="136"/>
      <c r="C11" s="155"/>
      <c r="D11" s="155"/>
      <c r="E11" s="156">
        <v>9500000</v>
      </c>
      <c r="F11" s="60">
        <v>9500000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4749996</v>
      </c>
      <c r="Y11" s="60">
        <v>-4749996</v>
      </c>
      <c r="Z11" s="140">
        <v>-100</v>
      </c>
      <c r="AA11" s="62">
        <v>9500000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22795000</v>
      </c>
      <c r="F15" s="100">
        <f t="shared" si="2"/>
        <v>22795000</v>
      </c>
      <c r="G15" s="100">
        <f t="shared" si="2"/>
        <v>591296</v>
      </c>
      <c r="H15" s="100">
        <f t="shared" si="2"/>
        <v>1778136</v>
      </c>
      <c r="I15" s="100">
        <f t="shared" si="2"/>
        <v>3540686</v>
      </c>
      <c r="J15" s="100">
        <f t="shared" si="2"/>
        <v>5910118</v>
      </c>
      <c r="K15" s="100">
        <f t="shared" si="2"/>
        <v>0</v>
      </c>
      <c r="L15" s="100">
        <f t="shared" si="2"/>
        <v>11605172</v>
      </c>
      <c r="M15" s="100">
        <f t="shared" si="2"/>
        <v>7942505</v>
      </c>
      <c r="N15" s="100">
        <f t="shared" si="2"/>
        <v>19547677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25457795</v>
      </c>
      <c r="X15" s="100">
        <f t="shared" si="2"/>
        <v>13600000</v>
      </c>
      <c r="Y15" s="100">
        <f t="shared" si="2"/>
        <v>11857795</v>
      </c>
      <c r="Z15" s="137">
        <f>+IF(X15&lt;&gt;0,+(Y15/X15)*100,0)</f>
        <v>87.18966911764706</v>
      </c>
      <c r="AA15" s="102">
        <f>SUM(AA16:AA18)</f>
        <v>22795000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>
        <v>591296</v>
      </c>
      <c r="H16" s="60">
        <v>1778136</v>
      </c>
      <c r="I16" s="60">
        <v>3540686</v>
      </c>
      <c r="J16" s="60">
        <v>5910118</v>
      </c>
      <c r="K16" s="60"/>
      <c r="L16" s="60">
        <v>11605172</v>
      </c>
      <c r="M16" s="60">
        <v>7942505</v>
      </c>
      <c r="N16" s="60">
        <v>19547677</v>
      </c>
      <c r="O16" s="60"/>
      <c r="P16" s="60"/>
      <c r="Q16" s="60"/>
      <c r="R16" s="60"/>
      <c r="S16" s="60"/>
      <c r="T16" s="60"/>
      <c r="U16" s="60"/>
      <c r="V16" s="60"/>
      <c r="W16" s="60">
        <v>25457795</v>
      </c>
      <c r="X16" s="60">
        <v>100000</v>
      </c>
      <c r="Y16" s="60">
        <v>25357795</v>
      </c>
      <c r="Z16" s="140">
        <v>25357.79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>
        <v>22695000</v>
      </c>
      <c r="F17" s="60">
        <v>22695000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13500000</v>
      </c>
      <c r="Y17" s="60">
        <v>-13500000</v>
      </c>
      <c r="Z17" s="140">
        <v>-100</v>
      </c>
      <c r="AA17" s="62">
        <v>22695000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18790000</v>
      </c>
      <c r="F19" s="100">
        <f t="shared" si="3"/>
        <v>18790000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9000000</v>
      </c>
      <c r="Y19" s="100">
        <f t="shared" si="3"/>
        <v>-9000000</v>
      </c>
      <c r="Z19" s="137">
        <f>+IF(X19&lt;&gt;0,+(Y19/X19)*100,0)</f>
        <v>-100</v>
      </c>
      <c r="AA19" s="102">
        <f>SUM(AA20:AA23)</f>
        <v>18790000</v>
      </c>
    </row>
    <row r="20" spans="1:27" ht="12.75">
      <c r="A20" s="138" t="s">
        <v>89</v>
      </c>
      <c r="B20" s="136"/>
      <c r="C20" s="155"/>
      <c r="D20" s="155"/>
      <c r="E20" s="156">
        <v>18000000</v>
      </c>
      <c r="F20" s="60">
        <v>18000000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8500000</v>
      </c>
      <c r="Y20" s="60">
        <v>-8500000</v>
      </c>
      <c r="Z20" s="140">
        <v>-100</v>
      </c>
      <c r="AA20" s="62">
        <v>18000000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790000</v>
      </c>
      <c r="F23" s="60">
        <v>790000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500000</v>
      </c>
      <c r="Y23" s="60">
        <v>-500000</v>
      </c>
      <c r="Z23" s="140">
        <v>-100</v>
      </c>
      <c r="AA23" s="62">
        <v>790000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25325161</v>
      </c>
      <c r="D25" s="217">
        <f>+D5+D9+D15+D19+D24</f>
        <v>0</v>
      </c>
      <c r="E25" s="230">
        <f t="shared" si="4"/>
        <v>56200000</v>
      </c>
      <c r="F25" s="219">
        <f t="shared" si="4"/>
        <v>56200000</v>
      </c>
      <c r="G25" s="219">
        <f t="shared" si="4"/>
        <v>591296</v>
      </c>
      <c r="H25" s="219">
        <f t="shared" si="4"/>
        <v>1778136</v>
      </c>
      <c r="I25" s="219">
        <f t="shared" si="4"/>
        <v>3540686</v>
      </c>
      <c r="J25" s="219">
        <f t="shared" si="4"/>
        <v>5910118</v>
      </c>
      <c r="K25" s="219">
        <f t="shared" si="4"/>
        <v>1751731</v>
      </c>
      <c r="L25" s="219">
        <f t="shared" si="4"/>
        <v>11605172</v>
      </c>
      <c r="M25" s="219">
        <f t="shared" si="4"/>
        <v>7942505</v>
      </c>
      <c r="N25" s="219">
        <f t="shared" si="4"/>
        <v>21299408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27209526</v>
      </c>
      <c r="X25" s="219">
        <f t="shared" si="4"/>
        <v>29414992</v>
      </c>
      <c r="Y25" s="219">
        <f t="shared" si="4"/>
        <v>-2205466</v>
      </c>
      <c r="Z25" s="231">
        <f>+IF(X25&lt;&gt;0,+(Y25/X25)*100,0)</f>
        <v>-7.497761685605762</v>
      </c>
      <c r="AA25" s="232">
        <f>+AA5+AA9+AA15+AA19+AA24</f>
        <v>56200000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25325161</v>
      </c>
      <c r="D28" s="155"/>
      <c r="E28" s="156">
        <v>49945000</v>
      </c>
      <c r="F28" s="60">
        <v>49945000</v>
      </c>
      <c r="G28" s="60">
        <v>591296</v>
      </c>
      <c r="H28" s="60">
        <v>1778136</v>
      </c>
      <c r="I28" s="60">
        <v>3540686</v>
      </c>
      <c r="J28" s="60">
        <v>5910118</v>
      </c>
      <c r="K28" s="60">
        <v>1751731</v>
      </c>
      <c r="L28" s="60">
        <v>11605172</v>
      </c>
      <c r="M28" s="60">
        <v>7942505</v>
      </c>
      <c r="N28" s="60">
        <v>21299408</v>
      </c>
      <c r="O28" s="60"/>
      <c r="P28" s="60"/>
      <c r="Q28" s="60"/>
      <c r="R28" s="60"/>
      <c r="S28" s="60"/>
      <c r="T28" s="60"/>
      <c r="U28" s="60"/>
      <c r="V28" s="60"/>
      <c r="W28" s="60">
        <v>27209526</v>
      </c>
      <c r="X28" s="60">
        <v>39000000</v>
      </c>
      <c r="Y28" s="60">
        <v>-11790474</v>
      </c>
      <c r="Z28" s="140">
        <v>-30.23</v>
      </c>
      <c r="AA28" s="155">
        <v>49945000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25325161</v>
      </c>
      <c r="D32" s="210">
        <f>SUM(D28:D31)</f>
        <v>0</v>
      </c>
      <c r="E32" s="211">
        <f t="shared" si="5"/>
        <v>49945000</v>
      </c>
      <c r="F32" s="77">
        <f t="shared" si="5"/>
        <v>49945000</v>
      </c>
      <c r="G32" s="77">
        <f t="shared" si="5"/>
        <v>591296</v>
      </c>
      <c r="H32" s="77">
        <f t="shared" si="5"/>
        <v>1778136</v>
      </c>
      <c r="I32" s="77">
        <f t="shared" si="5"/>
        <v>3540686</v>
      </c>
      <c r="J32" s="77">
        <f t="shared" si="5"/>
        <v>5910118</v>
      </c>
      <c r="K32" s="77">
        <f t="shared" si="5"/>
        <v>1751731</v>
      </c>
      <c r="L32" s="77">
        <f t="shared" si="5"/>
        <v>11605172</v>
      </c>
      <c r="M32" s="77">
        <f t="shared" si="5"/>
        <v>7942505</v>
      </c>
      <c r="N32" s="77">
        <f t="shared" si="5"/>
        <v>21299408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27209526</v>
      </c>
      <c r="X32" s="77">
        <f t="shared" si="5"/>
        <v>39000000</v>
      </c>
      <c r="Y32" s="77">
        <f t="shared" si="5"/>
        <v>-11790474</v>
      </c>
      <c r="Z32" s="212">
        <f>+IF(X32&lt;&gt;0,+(Y32/X32)*100,0)</f>
        <v>-30.231984615384615</v>
      </c>
      <c r="AA32" s="79">
        <f>SUM(AA28:AA31)</f>
        <v>49945000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6255000</v>
      </c>
      <c r="F35" s="60">
        <v>6255000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6255000</v>
      </c>
    </row>
    <row r="36" spans="1:27" ht="12.75">
      <c r="A36" s="238" t="s">
        <v>139</v>
      </c>
      <c r="B36" s="149"/>
      <c r="C36" s="222">
        <f aca="true" t="shared" si="6" ref="C36:Y36">SUM(C32:C35)</f>
        <v>25325161</v>
      </c>
      <c r="D36" s="222">
        <f>SUM(D32:D35)</f>
        <v>0</v>
      </c>
      <c r="E36" s="218">
        <f t="shared" si="6"/>
        <v>56200000</v>
      </c>
      <c r="F36" s="220">
        <f t="shared" si="6"/>
        <v>56200000</v>
      </c>
      <c r="G36" s="220">
        <f t="shared" si="6"/>
        <v>591296</v>
      </c>
      <c r="H36" s="220">
        <f t="shared" si="6"/>
        <v>1778136</v>
      </c>
      <c r="I36" s="220">
        <f t="shared" si="6"/>
        <v>3540686</v>
      </c>
      <c r="J36" s="220">
        <f t="shared" si="6"/>
        <v>5910118</v>
      </c>
      <c r="K36" s="220">
        <f t="shared" si="6"/>
        <v>1751731</v>
      </c>
      <c r="L36" s="220">
        <f t="shared" si="6"/>
        <v>11605172</v>
      </c>
      <c r="M36" s="220">
        <f t="shared" si="6"/>
        <v>7942505</v>
      </c>
      <c r="N36" s="220">
        <f t="shared" si="6"/>
        <v>21299408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27209526</v>
      </c>
      <c r="X36" s="220">
        <f t="shared" si="6"/>
        <v>39000000</v>
      </c>
      <c r="Y36" s="220">
        <f t="shared" si="6"/>
        <v>-11790474</v>
      </c>
      <c r="Z36" s="221">
        <f>+IF(X36&lt;&gt;0,+(Y36/X36)*100,0)</f>
        <v>-30.231984615384615</v>
      </c>
      <c r="AA36" s="239">
        <f>SUM(AA32:AA35)</f>
        <v>56200000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1511007</v>
      </c>
      <c r="D6" s="155"/>
      <c r="E6" s="59">
        <v>3632000</v>
      </c>
      <c r="F6" s="60">
        <v>3632000</v>
      </c>
      <c r="G6" s="60">
        <v>660348</v>
      </c>
      <c r="H6" s="60">
        <v>26461092</v>
      </c>
      <c r="I6" s="60">
        <v>14840338</v>
      </c>
      <c r="J6" s="60">
        <v>14840338</v>
      </c>
      <c r="K6" s="60">
        <v>18332402</v>
      </c>
      <c r="L6" s="60">
        <v>10902875</v>
      </c>
      <c r="M6" s="60">
        <v>28453236</v>
      </c>
      <c r="N6" s="60">
        <v>28453236</v>
      </c>
      <c r="O6" s="60"/>
      <c r="P6" s="60"/>
      <c r="Q6" s="60"/>
      <c r="R6" s="60"/>
      <c r="S6" s="60"/>
      <c r="T6" s="60"/>
      <c r="U6" s="60"/>
      <c r="V6" s="60"/>
      <c r="W6" s="60">
        <v>28453236</v>
      </c>
      <c r="X6" s="60">
        <v>1816000</v>
      </c>
      <c r="Y6" s="60">
        <v>26637236</v>
      </c>
      <c r="Z6" s="140">
        <v>1466.81</v>
      </c>
      <c r="AA6" s="62">
        <v>3632000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96714</v>
      </c>
      <c r="H7" s="60">
        <v>421284</v>
      </c>
      <c r="I7" s="60">
        <v>437051</v>
      </c>
      <c r="J7" s="60">
        <v>437051</v>
      </c>
      <c r="K7" s="60">
        <v>13092</v>
      </c>
      <c r="L7" s="60">
        <v>440139</v>
      </c>
      <c r="M7" s="60">
        <v>440139</v>
      </c>
      <c r="N7" s="60">
        <v>440139</v>
      </c>
      <c r="O7" s="60"/>
      <c r="P7" s="60"/>
      <c r="Q7" s="60"/>
      <c r="R7" s="60"/>
      <c r="S7" s="60"/>
      <c r="T7" s="60"/>
      <c r="U7" s="60"/>
      <c r="V7" s="60"/>
      <c r="W7" s="60">
        <v>440139</v>
      </c>
      <c r="X7" s="60"/>
      <c r="Y7" s="60">
        <v>440139</v>
      </c>
      <c r="Z7" s="140"/>
      <c r="AA7" s="62"/>
    </row>
    <row r="8" spans="1:27" ht="12.75">
      <c r="A8" s="249" t="s">
        <v>145</v>
      </c>
      <c r="B8" s="182"/>
      <c r="C8" s="155">
        <v>5202911</v>
      </c>
      <c r="D8" s="155"/>
      <c r="E8" s="59">
        <v>21338725</v>
      </c>
      <c r="F8" s="60">
        <v>21338725</v>
      </c>
      <c r="G8" s="60">
        <v>21457811</v>
      </c>
      <c r="H8" s="60">
        <v>27747955</v>
      </c>
      <c r="I8" s="60">
        <v>28762970</v>
      </c>
      <c r="J8" s="60">
        <v>28762970</v>
      </c>
      <c r="K8" s="60">
        <v>15330232</v>
      </c>
      <c r="L8" s="60">
        <v>15498125</v>
      </c>
      <c r="M8" s="60">
        <v>17781974</v>
      </c>
      <c r="N8" s="60">
        <v>17781974</v>
      </c>
      <c r="O8" s="60"/>
      <c r="P8" s="60"/>
      <c r="Q8" s="60"/>
      <c r="R8" s="60"/>
      <c r="S8" s="60"/>
      <c r="T8" s="60"/>
      <c r="U8" s="60"/>
      <c r="V8" s="60"/>
      <c r="W8" s="60">
        <v>17781974</v>
      </c>
      <c r="X8" s="60">
        <v>10669363</v>
      </c>
      <c r="Y8" s="60">
        <v>7112611</v>
      </c>
      <c r="Z8" s="140">
        <v>66.66</v>
      </c>
      <c r="AA8" s="62">
        <v>21338725</v>
      </c>
    </row>
    <row r="9" spans="1:27" ht="12.75">
      <c r="A9" s="249" t="s">
        <v>146</v>
      </c>
      <c r="B9" s="182"/>
      <c r="C9" s="155">
        <v>323699</v>
      </c>
      <c r="D9" s="155"/>
      <c r="E9" s="59">
        <v>3100000</v>
      </c>
      <c r="F9" s="60">
        <v>3100000</v>
      </c>
      <c r="G9" s="60">
        <v>1843102</v>
      </c>
      <c r="H9" s="60"/>
      <c r="I9" s="60">
        <v>5005557</v>
      </c>
      <c r="J9" s="60">
        <v>5005557</v>
      </c>
      <c r="K9" s="60">
        <v>5932650</v>
      </c>
      <c r="L9" s="60">
        <v>6172599</v>
      </c>
      <c r="M9" s="60">
        <v>11630080</v>
      </c>
      <c r="N9" s="60">
        <v>11630080</v>
      </c>
      <c r="O9" s="60"/>
      <c r="P9" s="60"/>
      <c r="Q9" s="60"/>
      <c r="R9" s="60"/>
      <c r="S9" s="60"/>
      <c r="T9" s="60"/>
      <c r="U9" s="60"/>
      <c r="V9" s="60"/>
      <c r="W9" s="60">
        <v>11630080</v>
      </c>
      <c r="X9" s="60">
        <v>1550000</v>
      </c>
      <c r="Y9" s="60">
        <v>10080080</v>
      </c>
      <c r="Z9" s="140">
        <v>650.33</v>
      </c>
      <c r="AA9" s="62">
        <v>3100000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>
        <v>-1229763</v>
      </c>
      <c r="J10" s="60">
        <v>-1229763</v>
      </c>
      <c r="K10" s="159">
        <v>-1229763</v>
      </c>
      <c r="L10" s="159">
        <v>-1561287</v>
      </c>
      <c r="M10" s="60">
        <v>-1561287</v>
      </c>
      <c r="N10" s="159">
        <v>-1561287</v>
      </c>
      <c r="O10" s="159"/>
      <c r="P10" s="159"/>
      <c r="Q10" s="60"/>
      <c r="R10" s="159"/>
      <c r="S10" s="159"/>
      <c r="T10" s="60"/>
      <c r="U10" s="159"/>
      <c r="V10" s="159"/>
      <c r="W10" s="159">
        <v>-1561287</v>
      </c>
      <c r="X10" s="60"/>
      <c r="Y10" s="159">
        <v>-1561287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7037617</v>
      </c>
      <c r="D12" s="168">
        <f>SUM(D6:D11)</f>
        <v>0</v>
      </c>
      <c r="E12" s="72">
        <f t="shared" si="0"/>
        <v>28070725</v>
      </c>
      <c r="F12" s="73">
        <f t="shared" si="0"/>
        <v>28070725</v>
      </c>
      <c r="G12" s="73">
        <f t="shared" si="0"/>
        <v>24057975</v>
      </c>
      <c r="H12" s="73">
        <f t="shared" si="0"/>
        <v>54630331</v>
      </c>
      <c r="I12" s="73">
        <f t="shared" si="0"/>
        <v>47816153</v>
      </c>
      <c r="J12" s="73">
        <f t="shared" si="0"/>
        <v>47816153</v>
      </c>
      <c r="K12" s="73">
        <f t="shared" si="0"/>
        <v>38378613</v>
      </c>
      <c r="L12" s="73">
        <f t="shared" si="0"/>
        <v>31452451</v>
      </c>
      <c r="M12" s="73">
        <f t="shared" si="0"/>
        <v>56744142</v>
      </c>
      <c r="N12" s="73">
        <f t="shared" si="0"/>
        <v>56744142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56744142</v>
      </c>
      <c r="X12" s="73">
        <f t="shared" si="0"/>
        <v>14035363</v>
      </c>
      <c r="Y12" s="73">
        <f t="shared" si="0"/>
        <v>42708779</v>
      </c>
      <c r="Z12" s="170">
        <f>+IF(X12&lt;&gt;0,+(Y12/X12)*100,0)</f>
        <v>304.2940820269486</v>
      </c>
      <c r="AA12" s="74">
        <f>SUM(AA6:AA11)</f>
        <v>28070725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4969528</v>
      </c>
      <c r="D17" s="155"/>
      <c r="E17" s="59">
        <v>4951018</v>
      </c>
      <c r="F17" s="60">
        <v>4951018</v>
      </c>
      <c r="G17" s="60"/>
      <c r="H17" s="60">
        <v>4930947</v>
      </c>
      <c r="I17" s="60">
        <v>4930947</v>
      </c>
      <c r="J17" s="60">
        <v>4930947</v>
      </c>
      <c r="K17" s="60">
        <v>4853784</v>
      </c>
      <c r="L17" s="60">
        <v>4892366</v>
      </c>
      <c r="M17" s="60">
        <v>4892366</v>
      </c>
      <c r="N17" s="60">
        <v>4892366</v>
      </c>
      <c r="O17" s="60"/>
      <c r="P17" s="60"/>
      <c r="Q17" s="60"/>
      <c r="R17" s="60"/>
      <c r="S17" s="60"/>
      <c r="T17" s="60"/>
      <c r="U17" s="60"/>
      <c r="V17" s="60"/>
      <c r="W17" s="60">
        <v>4892366</v>
      </c>
      <c r="X17" s="60">
        <v>2475509</v>
      </c>
      <c r="Y17" s="60">
        <v>2416857</v>
      </c>
      <c r="Z17" s="140">
        <v>97.63</v>
      </c>
      <c r="AA17" s="62">
        <v>4951018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355781782</v>
      </c>
      <c r="D19" s="155"/>
      <c r="E19" s="59">
        <v>374612330</v>
      </c>
      <c r="F19" s="60">
        <v>374612330</v>
      </c>
      <c r="G19" s="60">
        <v>25821567</v>
      </c>
      <c r="H19" s="60">
        <v>356841646</v>
      </c>
      <c r="I19" s="60">
        <v>358123958</v>
      </c>
      <c r="J19" s="60">
        <v>358123958</v>
      </c>
      <c r="K19" s="60">
        <v>350982115</v>
      </c>
      <c r="L19" s="60">
        <v>359952626</v>
      </c>
      <c r="M19" s="60">
        <v>371248621</v>
      </c>
      <c r="N19" s="60">
        <v>371248621</v>
      </c>
      <c r="O19" s="60"/>
      <c r="P19" s="60"/>
      <c r="Q19" s="60"/>
      <c r="R19" s="60"/>
      <c r="S19" s="60"/>
      <c r="T19" s="60"/>
      <c r="U19" s="60"/>
      <c r="V19" s="60"/>
      <c r="W19" s="60">
        <v>371248621</v>
      </c>
      <c r="X19" s="60">
        <v>187306165</v>
      </c>
      <c r="Y19" s="60">
        <v>183942456</v>
      </c>
      <c r="Z19" s="140">
        <v>98.2</v>
      </c>
      <c r="AA19" s="62">
        <v>374612330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810152</v>
      </c>
      <c r="D22" s="155"/>
      <c r="E22" s="59">
        <v>1755051</v>
      </c>
      <c r="F22" s="60">
        <v>1755051</v>
      </c>
      <c r="G22" s="60"/>
      <c r="H22" s="60">
        <v>771294</v>
      </c>
      <c r="I22" s="60">
        <v>771294</v>
      </c>
      <c r="J22" s="60">
        <v>771294</v>
      </c>
      <c r="K22" s="60">
        <v>691620</v>
      </c>
      <c r="L22" s="60">
        <v>579539</v>
      </c>
      <c r="M22" s="60">
        <v>579539</v>
      </c>
      <c r="N22" s="60">
        <v>579539</v>
      </c>
      <c r="O22" s="60"/>
      <c r="P22" s="60"/>
      <c r="Q22" s="60"/>
      <c r="R22" s="60"/>
      <c r="S22" s="60"/>
      <c r="T22" s="60"/>
      <c r="U22" s="60"/>
      <c r="V22" s="60"/>
      <c r="W22" s="60">
        <v>579539</v>
      </c>
      <c r="X22" s="60">
        <v>877526</v>
      </c>
      <c r="Y22" s="60">
        <v>-297987</v>
      </c>
      <c r="Z22" s="140">
        <v>-33.96</v>
      </c>
      <c r="AA22" s="62">
        <v>1755051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361561462</v>
      </c>
      <c r="D24" s="168">
        <f>SUM(D15:D23)</f>
        <v>0</v>
      </c>
      <c r="E24" s="76">
        <f t="shared" si="1"/>
        <v>381318399</v>
      </c>
      <c r="F24" s="77">
        <f t="shared" si="1"/>
        <v>381318399</v>
      </c>
      <c r="G24" s="77">
        <f t="shared" si="1"/>
        <v>25821567</v>
      </c>
      <c r="H24" s="77">
        <f t="shared" si="1"/>
        <v>362543887</v>
      </c>
      <c r="I24" s="77">
        <f t="shared" si="1"/>
        <v>363826199</v>
      </c>
      <c r="J24" s="77">
        <f t="shared" si="1"/>
        <v>363826199</v>
      </c>
      <c r="K24" s="77">
        <f t="shared" si="1"/>
        <v>356527519</v>
      </c>
      <c r="L24" s="77">
        <f t="shared" si="1"/>
        <v>365424531</v>
      </c>
      <c r="M24" s="77">
        <f t="shared" si="1"/>
        <v>376720526</v>
      </c>
      <c r="N24" s="77">
        <f t="shared" si="1"/>
        <v>376720526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376720526</v>
      </c>
      <c r="X24" s="77">
        <f t="shared" si="1"/>
        <v>190659200</v>
      </c>
      <c r="Y24" s="77">
        <f t="shared" si="1"/>
        <v>186061326</v>
      </c>
      <c r="Z24" s="212">
        <f>+IF(X24&lt;&gt;0,+(Y24/X24)*100,0)</f>
        <v>97.5884331833974</v>
      </c>
      <c r="AA24" s="79">
        <f>SUM(AA15:AA23)</f>
        <v>381318399</v>
      </c>
    </row>
    <row r="25" spans="1:27" ht="12.75">
      <c r="A25" s="250" t="s">
        <v>159</v>
      </c>
      <c r="B25" s="251"/>
      <c r="C25" s="168">
        <f aca="true" t="shared" si="2" ref="C25:Y25">+C12+C24</f>
        <v>368599079</v>
      </c>
      <c r="D25" s="168">
        <f>+D12+D24</f>
        <v>0</v>
      </c>
      <c r="E25" s="72">
        <f t="shared" si="2"/>
        <v>409389124</v>
      </c>
      <c r="F25" s="73">
        <f t="shared" si="2"/>
        <v>409389124</v>
      </c>
      <c r="G25" s="73">
        <f t="shared" si="2"/>
        <v>49879542</v>
      </c>
      <c r="H25" s="73">
        <f t="shared" si="2"/>
        <v>417174218</v>
      </c>
      <c r="I25" s="73">
        <f t="shared" si="2"/>
        <v>411642352</v>
      </c>
      <c r="J25" s="73">
        <f t="shared" si="2"/>
        <v>411642352</v>
      </c>
      <c r="K25" s="73">
        <f t="shared" si="2"/>
        <v>394906132</v>
      </c>
      <c r="L25" s="73">
        <f t="shared" si="2"/>
        <v>396876982</v>
      </c>
      <c r="M25" s="73">
        <f t="shared" si="2"/>
        <v>433464668</v>
      </c>
      <c r="N25" s="73">
        <f t="shared" si="2"/>
        <v>433464668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433464668</v>
      </c>
      <c r="X25" s="73">
        <f t="shared" si="2"/>
        <v>204694563</v>
      </c>
      <c r="Y25" s="73">
        <f t="shared" si="2"/>
        <v>228770105</v>
      </c>
      <c r="Z25" s="170">
        <f>+IF(X25&lt;&gt;0,+(Y25/X25)*100,0)</f>
        <v>111.76169100299941</v>
      </c>
      <c r="AA25" s="74">
        <f>+AA12+AA24</f>
        <v>409389124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>
        <v>1970000</v>
      </c>
      <c r="J30" s="60">
        <v>1970000</v>
      </c>
      <c r="K30" s="60">
        <v>1970000</v>
      </c>
      <c r="L30" s="60">
        <v>1970000</v>
      </c>
      <c r="M30" s="60">
        <v>1970000</v>
      </c>
      <c r="N30" s="60">
        <v>1970000</v>
      </c>
      <c r="O30" s="60"/>
      <c r="P30" s="60"/>
      <c r="Q30" s="60"/>
      <c r="R30" s="60"/>
      <c r="S30" s="60"/>
      <c r="T30" s="60"/>
      <c r="U30" s="60"/>
      <c r="V30" s="60"/>
      <c r="W30" s="60">
        <v>1970000</v>
      </c>
      <c r="X30" s="60"/>
      <c r="Y30" s="60">
        <v>1970000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103413</v>
      </c>
      <c r="H31" s="60"/>
      <c r="I31" s="60">
        <v>77011</v>
      </c>
      <c r="J31" s="60">
        <v>77011</v>
      </c>
      <c r="K31" s="60">
        <v>106616</v>
      </c>
      <c r="L31" s="60">
        <v>107799</v>
      </c>
      <c r="M31" s="60">
        <v>117228</v>
      </c>
      <c r="N31" s="60">
        <v>117228</v>
      </c>
      <c r="O31" s="60"/>
      <c r="P31" s="60"/>
      <c r="Q31" s="60"/>
      <c r="R31" s="60"/>
      <c r="S31" s="60"/>
      <c r="T31" s="60"/>
      <c r="U31" s="60"/>
      <c r="V31" s="60"/>
      <c r="W31" s="60">
        <v>117228</v>
      </c>
      <c r="X31" s="60"/>
      <c r="Y31" s="60">
        <v>117228</v>
      </c>
      <c r="Z31" s="140"/>
      <c r="AA31" s="62"/>
    </row>
    <row r="32" spans="1:27" ht="12.75">
      <c r="A32" s="249" t="s">
        <v>164</v>
      </c>
      <c r="B32" s="182"/>
      <c r="C32" s="155">
        <v>23183689</v>
      </c>
      <c r="D32" s="155"/>
      <c r="E32" s="59">
        <v>15980000</v>
      </c>
      <c r="F32" s="60">
        <v>15980000</v>
      </c>
      <c r="G32" s="60">
        <v>-2572516</v>
      </c>
      <c r="H32" s="60">
        <v>12271846</v>
      </c>
      <c r="I32" s="60">
        <v>17954690</v>
      </c>
      <c r="J32" s="60">
        <v>17954690</v>
      </c>
      <c r="K32" s="60">
        <v>25476065</v>
      </c>
      <c r="L32" s="60">
        <v>21587852</v>
      </c>
      <c r="M32" s="60">
        <v>40641207</v>
      </c>
      <c r="N32" s="60">
        <v>40641207</v>
      </c>
      <c r="O32" s="60"/>
      <c r="P32" s="60"/>
      <c r="Q32" s="60"/>
      <c r="R32" s="60"/>
      <c r="S32" s="60"/>
      <c r="T32" s="60"/>
      <c r="U32" s="60"/>
      <c r="V32" s="60"/>
      <c r="W32" s="60">
        <v>40641207</v>
      </c>
      <c r="X32" s="60">
        <v>7990000</v>
      </c>
      <c r="Y32" s="60">
        <v>32651207</v>
      </c>
      <c r="Z32" s="140">
        <v>408.65</v>
      </c>
      <c r="AA32" s="62">
        <v>15980000</v>
      </c>
    </row>
    <row r="33" spans="1:27" ht="12.75">
      <c r="A33" s="249" t="s">
        <v>165</v>
      </c>
      <c r="B33" s="182"/>
      <c r="C33" s="155">
        <v>63897</v>
      </c>
      <c r="D33" s="155"/>
      <c r="E33" s="59"/>
      <c r="F33" s="60"/>
      <c r="G33" s="60">
        <v>-143254</v>
      </c>
      <c r="H33" s="60">
        <v>16412779</v>
      </c>
      <c r="I33" s="60">
        <v>16412788</v>
      </c>
      <c r="J33" s="60">
        <v>16412788</v>
      </c>
      <c r="K33" s="60">
        <v>18953073</v>
      </c>
      <c r="L33" s="60">
        <v>15506331</v>
      </c>
      <c r="M33" s="60">
        <v>29561198</v>
      </c>
      <c r="N33" s="60">
        <v>29561198</v>
      </c>
      <c r="O33" s="60"/>
      <c r="P33" s="60"/>
      <c r="Q33" s="60"/>
      <c r="R33" s="60"/>
      <c r="S33" s="60"/>
      <c r="T33" s="60"/>
      <c r="U33" s="60"/>
      <c r="V33" s="60"/>
      <c r="W33" s="60">
        <v>29561198</v>
      </c>
      <c r="X33" s="60"/>
      <c r="Y33" s="60">
        <v>29561198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23247586</v>
      </c>
      <c r="D34" s="168">
        <f>SUM(D29:D33)</f>
        <v>0</v>
      </c>
      <c r="E34" s="72">
        <f t="shared" si="3"/>
        <v>15980000</v>
      </c>
      <c r="F34" s="73">
        <f t="shared" si="3"/>
        <v>15980000</v>
      </c>
      <c r="G34" s="73">
        <f t="shared" si="3"/>
        <v>-2612357</v>
      </c>
      <c r="H34" s="73">
        <f t="shared" si="3"/>
        <v>28684625</v>
      </c>
      <c r="I34" s="73">
        <f t="shared" si="3"/>
        <v>36414489</v>
      </c>
      <c r="J34" s="73">
        <f t="shared" si="3"/>
        <v>36414489</v>
      </c>
      <c r="K34" s="73">
        <f t="shared" si="3"/>
        <v>46505754</v>
      </c>
      <c r="L34" s="73">
        <f t="shared" si="3"/>
        <v>39171982</v>
      </c>
      <c r="M34" s="73">
        <f t="shared" si="3"/>
        <v>72289633</v>
      </c>
      <c r="N34" s="73">
        <f t="shared" si="3"/>
        <v>72289633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72289633</v>
      </c>
      <c r="X34" s="73">
        <f t="shared" si="3"/>
        <v>7990000</v>
      </c>
      <c r="Y34" s="73">
        <f t="shared" si="3"/>
        <v>64299633</v>
      </c>
      <c r="Z34" s="170">
        <f>+IF(X34&lt;&gt;0,+(Y34/X34)*100,0)</f>
        <v>804.7513516896121</v>
      </c>
      <c r="AA34" s="74">
        <f>SUM(AA29:AA33)</f>
        <v>15980000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7259425</v>
      </c>
      <c r="D38" s="155"/>
      <c r="E38" s="59">
        <v>6717000</v>
      </c>
      <c r="F38" s="60">
        <v>6717000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3358500</v>
      </c>
      <c r="Y38" s="60">
        <v>-3358500</v>
      </c>
      <c r="Z38" s="140">
        <v>-100</v>
      </c>
      <c r="AA38" s="62">
        <v>6717000</v>
      </c>
    </row>
    <row r="39" spans="1:27" ht="12.75">
      <c r="A39" s="250" t="s">
        <v>59</v>
      </c>
      <c r="B39" s="253"/>
      <c r="C39" s="168">
        <f aca="true" t="shared" si="4" ref="C39:Y39">SUM(C37:C38)</f>
        <v>7259425</v>
      </c>
      <c r="D39" s="168">
        <f>SUM(D37:D38)</f>
        <v>0</v>
      </c>
      <c r="E39" s="76">
        <f t="shared" si="4"/>
        <v>6717000</v>
      </c>
      <c r="F39" s="77">
        <f t="shared" si="4"/>
        <v>6717000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3358500</v>
      </c>
      <c r="Y39" s="77">
        <f t="shared" si="4"/>
        <v>-3358500</v>
      </c>
      <c r="Z39" s="212">
        <f>+IF(X39&lt;&gt;0,+(Y39/X39)*100,0)</f>
        <v>-100</v>
      </c>
      <c r="AA39" s="79">
        <f>SUM(AA37:AA38)</f>
        <v>6717000</v>
      </c>
    </row>
    <row r="40" spans="1:27" ht="12.75">
      <c r="A40" s="250" t="s">
        <v>167</v>
      </c>
      <c r="B40" s="251"/>
      <c r="C40" s="168">
        <f aca="true" t="shared" si="5" ref="C40:Y40">+C34+C39</f>
        <v>30507011</v>
      </c>
      <c r="D40" s="168">
        <f>+D34+D39</f>
        <v>0</v>
      </c>
      <c r="E40" s="72">
        <f t="shared" si="5"/>
        <v>22697000</v>
      </c>
      <c r="F40" s="73">
        <f t="shared" si="5"/>
        <v>22697000</v>
      </c>
      <c r="G40" s="73">
        <f t="shared" si="5"/>
        <v>-2612357</v>
      </c>
      <c r="H40" s="73">
        <f t="shared" si="5"/>
        <v>28684625</v>
      </c>
      <c r="I40" s="73">
        <f t="shared" si="5"/>
        <v>36414489</v>
      </c>
      <c r="J40" s="73">
        <f t="shared" si="5"/>
        <v>36414489</v>
      </c>
      <c r="K40" s="73">
        <f t="shared" si="5"/>
        <v>46505754</v>
      </c>
      <c r="L40" s="73">
        <f t="shared" si="5"/>
        <v>39171982</v>
      </c>
      <c r="M40" s="73">
        <f t="shared" si="5"/>
        <v>72289633</v>
      </c>
      <c r="N40" s="73">
        <f t="shared" si="5"/>
        <v>72289633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72289633</v>
      </c>
      <c r="X40" s="73">
        <f t="shared" si="5"/>
        <v>11348500</v>
      </c>
      <c r="Y40" s="73">
        <f t="shared" si="5"/>
        <v>60941133</v>
      </c>
      <c r="Z40" s="170">
        <f>+IF(X40&lt;&gt;0,+(Y40/X40)*100,0)</f>
        <v>536.997250737983</v>
      </c>
      <c r="AA40" s="74">
        <f>+AA34+AA39</f>
        <v>22697000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338092068</v>
      </c>
      <c r="D42" s="257">
        <f>+D25-D40</f>
        <v>0</v>
      </c>
      <c r="E42" s="258">
        <f t="shared" si="6"/>
        <v>386692124</v>
      </c>
      <c r="F42" s="259">
        <f t="shared" si="6"/>
        <v>386692124</v>
      </c>
      <c r="G42" s="259">
        <f t="shared" si="6"/>
        <v>52491899</v>
      </c>
      <c r="H42" s="259">
        <f t="shared" si="6"/>
        <v>388489593</v>
      </c>
      <c r="I42" s="259">
        <f t="shared" si="6"/>
        <v>375227863</v>
      </c>
      <c r="J42" s="259">
        <f t="shared" si="6"/>
        <v>375227863</v>
      </c>
      <c r="K42" s="259">
        <f t="shared" si="6"/>
        <v>348400378</v>
      </c>
      <c r="L42" s="259">
        <f t="shared" si="6"/>
        <v>357705000</v>
      </c>
      <c r="M42" s="259">
        <f t="shared" si="6"/>
        <v>361175035</v>
      </c>
      <c r="N42" s="259">
        <f t="shared" si="6"/>
        <v>361175035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361175035</v>
      </c>
      <c r="X42" s="259">
        <f t="shared" si="6"/>
        <v>193346063</v>
      </c>
      <c r="Y42" s="259">
        <f t="shared" si="6"/>
        <v>167828972</v>
      </c>
      <c r="Z42" s="260">
        <f>+IF(X42&lt;&gt;0,+(Y42/X42)*100,0)</f>
        <v>86.8023736278509</v>
      </c>
      <c r="AA42" s="261">
        <f>+AA25-AA40</f>
        <v>386692124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338092068</v>
      </c>
      <c r="D45" s="155"/>
      <c r="E45" s="59">
        <v>386692124</v>
      </c>
      <c r="F45" s="60">
        <v>386692124</v>
      </c>
      <c r="G45" s="60">
        <v>52491899</v>
      </c>
      <c r="H45" s="60">
        <v>388489593</v>
      </c>
      <c r="I45" s="60">
        <v>375227863</v>
      </c>
      <c r="J45" s="60">
        <v>375227863</v>
      </c>
      <c r="K45" s="60">
        <v>348400378</v>
      </c>
      <c r="L45" s="60">
        <v>357705000</v>
      </c>
      <c r="M45" s="60">
        <v>361175035</v>
      </c>
      <c r="N45" s="60">
        <v>361175035</v>
      </c>
      <c r="O45" s="60"/>
      <c r="P45" s="60"/>
      <c r="Q45" s="60"/>
      <c r="R45" s="60"/>
      <c r="S45" s="60"/>
      <c r="T45" s="60"/>
      <c r="U45" s="60"/>
      <c r="V45" s="60"/>
      <c r="W45" s="60">
        <v>361175035</v>
      </c>
      <c r="X45" s="60">
        <v>193346062</v>
      </c>
      <c r="Y45" s="60">
        <v>167828973</v>
      </c>
      <c r="Z45" s="139">
        <v>86.8</v>
      </c>
      <c r="AA45" s="62">
        <v>386692124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338092068</v>
      </c>
      <c r="D48" s="217">
        <f>SUM(D45:D47)</f>
        <v>0</v>
      </c>
      <c r="E48" s="264">
        <f t="shared" si="7"/>
        <v>386692124</v>
      </c>
      <c r="F48" s="219">
        <f t="shared" si="7"/>
        <v>386692124</v>
      </c>
      <c r="G48" s="219">
        <f t="shared" si="7"/>
        <v>52491899</v>
      </c>
      <c r="H48" s="219">
        <f t="shared" si="7"/>
        <v>388489593</v>
      </c>
      <c r="I48" s="219">
        <f t="shared" si="7"/>
        <v>375227863</v>
      </c>
      <c r="J48" s="219">
        <f t="shared" si="7"/>
        <v>375227863</v>
      </c>
      <c r="K48" s="219">
        <f t="shared" si="7"/>
        <v>348400378</v>
      </c>
      <c r="L48" s="219">
        <f t="shared" si="7"/>
        <v>357705000</v>
      </c>
      <c r="M48" s="219">
        <f t="shared" si="7"/>
        <v>361175035</v>
      </c>
      <c r="N48" s="219">
        <f t="shared" si="7"/>
        <v>361175035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361175035</v>
      </c>
      <c r="X48" s="219">
        <f t="shared" si="7"/>
        <v>193346062</v>
      </c>
      <c r="Y48" s="219">
        <f t="shared" si="7"/>
        <v>167828973</v>
      </c>
      <c r="Z48" s="265">
        <f>+IF(X48&lt;&gt;0,+(Y48/X48)*100,0)</f>
        <v>86.80237459400647</v>
      </c>
      <c r="AA48" s="232">
        <f>SUM(AA45:AA47)</f>
        <v>386692124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18764130</v>
      </c>
      <c r="D6" s="155"/>
      <c r="E6" s="59">
        <v>14911420</v>
      </c>
      <c r="F6" s="60">
        <v>14911420</v>
      </c>
      <c r="G6" s="60">
        <v>1361327</v>
      </c>
      <c r="H6" s="60">
        <v>1703013</v>
      </c>
      <c r="I6" s="60">
        <v>466359</v>
      </c>
      <c r="J6" s="60">
        <v>3530699</v>
      </c>
      <c r="K6" s="60">
        <v>877003</v>
      </c>
      <c r="L6" s="60">
        <v>617149</v>
      </c>
      <c r="M6" s="60">
        <v>151781</v>
      </c>
      <c r="N6" s="60">
        <v>1645933</v>
      </c>
      <c r="O6" s="60"/>
      <c r="P6" s="60"/>
      <c r="Q6" s="60"/>
      <c r="R6" s="60"/>
      <c r="S6" s="60"/>
      <c r="T6" s="60"/>
      <c r="U6" s="60"/>
      <c r="V6" s="60"/>
      <c r="W6" s="60">
        <v>5176632</v>
      </c>
      <c r="X6" s="60">
        <v>6075000</v>
      </c>
      <c r="Y6" s="60">
        <v>-898368</v>
      </c>
      <c r="Z6" s="140">
        <v>-14.79</v>
      </c>
      <c r="AA6" s="62">
        <v>14911420</v>
      </c>
    </row>
    <row r="7" spans="1:27" ht="12.75">
      <c r="A7" s="249" t="s">
        <v>32</v>
      </c>
      <c r="B7" s="182"/>
      <c r="C7" s="155">
        <v>16369932</v>
      </c>
      <c r="D7" s="155"/>
      <c r="E7" s="59">
        <v>12669500</v>
      </c>
      <c r="F7" s="60">
        <v>12669500</v>
      </c>
      <c r="G7" s="60">
        <v>22505</v>
      </c>
      <c r="H7" s="60">
        <v>17540</v>
      </c>
      <c r="I7" s="60">
        <v>851190</v>
      </c>
      <c r="J7" s="60">
        <v>891235</v>
      </c>
      <c r="K7" s="60">
        <v>978945</v>
      </c>
      <c r="L7" s="60">
        <v>827624</v>
      </c>
      <c r="M7" s="60">
        <v>702206</v>
      </c>
      <c r="N7" s="60">
        <v>2508775</v>
      </c>
      <c r="O7" s="60"/>
      <c r="P7" s="60"/>
      <c r="Q7" s="60"/>
      <c r="R7" s="60"/>
      <c r="S7" s="60"/>
      <c r="T7" s="60"/>
      <c r="U7" s="60"/>
      <c r="V7" s="60"/>
      <c r="W7" s="60">
        <v>3400010</v>
      </c>
      <c r="X7" s="60">
        <v>6333000</v>
      </c>
      <c r="Y7" s="60">
        <v>-2932990</v>
      </c>
      <c r="Z7" s="140">
        <v>-46.31</v>
      </c>
      <c r="AA7" s="62">
        <v>12669500</v>
      </c>
    </row>
    <row r="8" spans="1:27" ht="12.75">
      <c r="A8" s="249" t="s">
        <v>178</v>
      </c>
      <c r="B8" s="182"/>
      <c r="C8" s="155">
        <v>2070914</v>
      </c>
      <c r="D8" s="155"/>
      <c r="E8" s="59">
        <v>1188997</v>
      </c>
      <c r="F8" s="60">
        <v>1188997</v>
      </c>
      <c r="G8" s="60">
        <v>950872</v>
      </c>
      <c r="H8" s="60">
        <v>788056</v>
      </c>
      <c r="I8" s="60">
        <v>598258</v>
      </c>
      <c r="J8" s="60">
        <v>2337186</v>
      </c>
      <c r="K8" s="60">
        <v>195584</v>
      </c>
      <c r="L8" s="60">
        <v>917305</v>
      </c>
      <c r="M8" s="60">
        <v>2401114</v>
      </c>
      <c r="N8" s="60">
        <v>3514003</v>
      </c>
      <c r="O8" s="60"/>
      <c r="P8" s="60"/>
      <c r="Q8" s="60"/>
      <c r="R8" s="60"/>
      <c r="S8" s="60"/>
      <c r="T8" s="60"/>
      <c r="U8" s="60"/>
      <c r="V8" s="60"/>
      <c r="W8" s="60">
        <v>5851189</v>
      </c>
      <c r="X8" s="60">
        <v>594165</v>
      </c>
      <c r="Y8" s="60">
        <v>5257024</v>
      </c>
      <c r="Z8" s="140">
        <v>884.78</v>
      </c>
      <c r="AA8" s="62">
        <v>1188997</v>
      </c>
    </row>
    <row r="9" spans="1:27" ht="12.75">
      <c r="A9" s="249" t="s">
        <v>179</v>
      </c>
      <c r="B9" s="182"/>
      <c r="C9" s="155">
        <v>89647177</v>
      </c>
      <c r="D9" s="155"/>
      <c r="E9" s="59">
        <v>96395000</v>
      </c>
      <c r="F9" s="60">
        <v>96395000</v>
      </c>
      <c r="G9" s="60">
        <v>36165000</v>
      </c>
      <c r="H9" s="60">
        <v>2649000</v>
      </c>
      <c r="I9" s="60">
        <v>1591000</v>
      </c>
      <c r="J9" s="60">
        <v>40405000</v>
      </c>
      <c r="K9" s="60"/>
      <c r="L9" s="60">
        <v>1220000</v>
      </c>
      <c r="M9" s="60">
        <v>28932000</v>
      </c>
      <c r="N9" s="60">
        <v>30152000</v>
      </c>
      <c r="O9" s="60"/>
      <c r="P9" s="60"/>
      <c r="Q9" s="60"/>
      <c r="R9" s="60"/>
      <c r="S9" s="60"/>
      <c r="T9" s="60"/>
      <c r="U9" s="60"/>
      <c r="V9" s="60"/>
      <c r="W9" s="60">
        <v>70557000</v>
      </c>
      <c r="X9" s="60">
        <v>72296250</v>
      </c>
      <c r="Y9" s="60">
        <v>-1739250</v>
      </c>
      <c r="Z9" s="140">
        <v>-2.41</v>
      </c>
      <c r="AA9" s="62">
        <v>96395000</v>
      </c>
    </row>
    <row r="10" spans="1:27" ht="12.75">
      <c r="A10" s="249" t="s">
        <v>180</v>
      </c>
      <c r="B10" s="182"/>
      <c r="C10" s="155">
        <v>23170000</v>
      </c>
      <c r="D10" s="155"/>
      <c r="E10" s="59">
        <v>49945000</v>
      </c>
      <c r="F10" s="60">
        <v>49945000</v>
      </c>
      <c r="G10" s="60">
        <v>20000000</v>
      </c>
      <c r="H10" s="60"/>
      <c r="I10" s="60"/>
      <c r="J10" s="60">
        <v>20000000</v>
      </c>
      <c r="K10" s="60">
        <v>6000000</v>
      </c>
      <c r="L10" s="60"/>
      <c r="M10" s="60">
        <v>15000000</v>
      </c>
      <c r="N10" s="60">
        <v>21000000</v>
      </c>
      <c r="O10" s="60"/>
      <c r="P10" s="60"/>
      <c r="Q10" s="60"/>
      <c r="R10" s="60"/>
      <c r="S10" s="60"/>
      <c r="T10" s="60"/>
      <c r="U10" s="60"/>
      <c r="V10" s="60"/>
      <c r="W10" s="60">
        <v>41000000</v>
      </c>
      <c r="X10" s="60">
        <v>37459000</v>
      </c>
      <c r="Y10" s="60">
        <v>3541000</v>
      </c>
      <c r="Z10" s="140">
        <v>9.45</v>
      </c>
      <c r="AA10" s="62">
        <v>49945000</v>
      </c>
    </row>
    <row r="11" spans="1:27" ht="12.75">
      <c r="A11" s="249" t="s">
        <v>181</v>
      </c>
      <c r="B11" s="182"/>
      <c r="C11" s="155">
        <v>2189925</v>
      </c>
      <c r="D11" s="155"/>
      <c r="E11" s="59">
        <v>900000</v>
      </c>
      <c r="F11" s="60">
        <v>900000</v>
      </c>
      <c r="G11" s="60">
        <v>22353</v>
      </c>
      <c r="H11" s="60">
        <v>160111</v>
      </c>
      <c r="I11" s="60">
        <v>188513</v>
      </c>
      <c r="J11" s="60">
        <v>370977</v>
      </c>
      <c r="K11" s="60">
        <v>136005</v>
      </c>
      <c r="L11" s="60">
        <v>87759</v>
      </c>
      <c r="M11" s="60">
        <v>96141</v>
      </c>
      <c r="N11" s="60">
        <v>319905</v>
      </c>
      <c r="O11" s="60"/>
      <c r="P11" s="60"/>
      <c r="Q11" s="60"/>
      <c r="R11" s="60"/>
      <c r="S11" s="60"/>
      <c r="T11" s="60"/>
      <c r="U11" s="60"/>
      <c r="V11" s="60"/>
      <c r="W11" s="60">
        <v>690882</v>
      </c>
      <c r="X11" s="60">
        <v>450000</v>
      </c>
      <c r="Y11" s="60">
        <v>240882</v>
      </c>
      <c r="Z11" s="140">
        <v>53.53</v>
      </c>
      <c r="AA11" s="62">
        <v>900000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-110766360</v>
      </c>
      <c r="D14" s="155"/>
      <c r="E14" s="59">
        <v>-121385000</v>
      </c>
      <c r="F14" s="60">
        <v>-121385000</v>
      </c>
      <c r="G14" s="60">
        <v>-10900839</v>
      </c>
      <c r="H14" s="60">
        <v>-37128292</v>
      </c>
      <c r="I14" s="60">
        <v>-15215916</v>
      </c>
      <c r="J14" s="60">
        <v>-63245047</v>
      </c>
      <c r="K14" s="60">
        <v>-5546330</v>
      </c>
      <c r="L14" s="60">
        <v>-10366616</v>
      </c>
      <c r="M14" s="60">
        <v>-27207701</v>
      </c>
      <c r="N14" s="60">
        <v>-43120647</v>
      </c>
      <c r="O14" s="60"/>
      <c r="P14" s="60"/>
      <c r="Q14" s="60"/>
      <c r="R14" s="60"/>
      <c r="S14" s="60"/>
      <c r="T14" s="60"/>
      <c r="U14" s="60"/>
      <c r="V14" s="60"/>
      <c r="W14" s="60">
        <v>-106365694</v>
      </c>
      <c r="X14" s="60">
        <v>-62697998</v>
      </c>
      <c r="Y14" s="60">
        <v>-43667696</v>
      </c>
      <c r="Z14" s="140">
        <v>69.65</v>
      </c>
      <c r="AA14" s="62">
        <v>-121385000</v>
      </c>
    </row>
    <row r="15" spans="1:27" ht="12.75">
      <c r="A15" s="249" t="s">
        <v>40</v>
      </c>
      <c r="B15" s="182"/>
      <c r="C15" s="155">
        <v>-69292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-1500000</v>
      </c>
      <c r="F16" s="60">
        <v>-1500000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-750000</v>
      </c>
      <c r="Y16" s="60">
        <v>750000</v>
      </c>
      <c r="Z16" s="140">
        <v>-100</v>
      </c>
      <c r="AA16" s="62">
        <v>-1500000</v>
      </c>
    </row>
    <row r="17" spans="1:27" ht="12.75">
      <c r="A17" s="250" t="s">
        <v>185</v>
      </c>
      <c r="B17" s="251"/>
      <c r="C17" s="168">
        <f aca="true" t="shared" si="0" ref="C17:Y17">SUM(C6:C16)</f>
        <v>41376426</v>
      </c>
      <c r="D17" s="168">
        <f t="shared" si="0"/>
        <v>0</v>
      </c>
      <c r="E17" s="72">
        <f t="shared" si="0"/>
        <v>53124917</v>
      </c>
      <c r="F17" s="73">
        <f t="shared" si="0"/>
        <v>53124917</v>
      </c>
      <c r="G17" s="73">
        <f t="shared" si="0"/>
        <v>47621218</v>
      </c>
      <c r="H17" s="73">
        <f t="shared" si="0"/>
        <v>-31810572</v>
      </c>
      <c r="I17" s="73">
        <f t="shared" si="0"/>
        <v>-11520596</v>
      </c>
      <c r="J17" s="73">
        <f t="shared" si="0"/>
        <v>4290050</v>
      </c>
      <c r="K17" s="73">
        <f t="shared" si="0"/>
        <v>2641207</v>
      </c>
      <c r="L17" s="73">
        <f t="shared" si="0"/>
        <v>-6696779</v>
      </c>
      <c r="M17" s="73">
        <f t="shared" si="0"/>
        <v>20075541</v>
      </c>
      <c r="N17" s="73">
        <f t="shared" si="0"/>
        <v>16019969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20310019</v>
      </c>
      <c r="X17" s="73">
        <f t="shared" si="0"/>
        <v>59759417</v>
      </c>
      <c r="Y17" s="73">
        <f t="shared" si="0"/>
        <v>-39449398</v>
      </c>
      <c r="Z17" s="170">
        <f>+IF(X17&lt;&gt;0,+(Y17/X17)*100,0)</f>
        <v>-66.01369287120053</v>
      </c>
      <c r="AA17" s="74">
        <f>SUM(AA6:AA16)</f>
        <v>53124917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5900000</v>
      </c>
      <c r="F22" s="159">
        <v>5900000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5900000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-56200000</v>
      </c>
      <c r="F26" s="60">
        <v>-56200000</v>
      </c>
      <c r="G26" s="60"/>
      <c r="H26" s="60"/>
      <c r="I26" s="60"/>
      <c r="J26" s="60"/>
      <c r="K26" s="60">
        <v>-2803007</v>
      </c>
      <c r="L26" s="60"/>
      <c r="M26" s="60">
        <v>-2000000</v>
      </c>
      <c r="N26" s="60">
        <v>-4803007</v>
      </c>
      <c r="O26" s="60"/>
      <c r="P26" s="60"/>
      <c r="Q26" s="60"/>
      <c r="R26" s="60"/>
      <c r="S26" s="60"/>
      <c r="T26" s="60"/>
      <c r="U26" s="60"/>
      <c r="V26" s="60"/>
      <c r="W26" s="60">
        <v>-4803007</v>
      </c>
      <c r="X26" s="60">
        <v>-28104000</v>
      </c>
      <c r="Y26" s="60">
        <v>23300993</v>
      </c>
      <c r="Z26" s="140">
        <v>-82.91</v>
      </c>
      <c r="AA26" s="62">
        <v>-56200000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-50300000</v>
      </c>
      <c r="F27" s="73">
        <f t="shared" si="1"/>
        <v>-50300000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-2803007</v>
      </c>
      <c r="L27" s="73">
        <f t="shared" si="1"/>
        <v>0</v>
      </c>
      <c r="M27" s="73">
        <f t="shared" si="1"/>
        <v>-2000000</v>
      </c>
      <c r="N27" s="73">
        <f t="shared" si="1"/>
        <v>-4803007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-4803007</v>
      </c>
      <c r="X27" s="73">
        <f t="shared" si="1"/>
        <v>-28104000</v>
      </c>
      <c r="Y27" s="73">
        <f t="shared" si="1"/>
        <v>23300993</v>
      </c>
      <c r="Z27" s="170">
        <f>+IF(X27&lt;&gt;0,+(Y27/X27)*100,0)</f>
        <v>-82.90988115570738</v>
      </c>
      <c r="AA27" s="74">
        <f>SUM(AA21:AA26)</f>
        <v>-50300000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41376426</v>
      </c>
      <c r="D38" s="153">
        <f>+D17+D27+D36</f>
        <v>0</v>
      </c>
      <c r="E38" s="99">
        <f t="shared" si="3"/>
        <v>2824917</v>
      </c>
      <c r="F38" s="100">
        <f t="shared" si="3"/>
        <v>2824917</v>
      </c>
      <c r="G38" s="100">
        <f t="shared" si="3"/>
        <v>47621218</v>
      </c>
      <c r="H38" s="100">
        <f t="shared" si="3"/>
        <v>-31810572</v>
      </c>
      <c r="I38" s="100">
        <f t="shared" si="3"/>
        <v>-11520596</v>
      </c>
      <c r="J38" s="100">
        <f t="shared" si="3"/>
        <v>4290050</v>
      </c>
      <c r="K38" s="100">
        <f t="shared" si="3"/>
        <v>-161800</v>
      </c>
      <c r="L38" s="100">
        <f t="shared" si="3"/>
        <v>-6696779</v>
      </c>
      <c r="M38" s="100">
        <f t="shared" si="3"/>
        <v>18075541</v>
      </c>
      <c r="N38" s="100">
        <f t="shared" si="3"/>
        <v>11216962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15507012</v>
      </c>
      <c r="X38" s="100">
        <f t="shared" si="3"/>
        <v>31655417</v>
      </c>
      <c r="Y38" s="100">
        <f t="shared" si="3"/>
        <v>-16148405</v>
      </c>
      <c r="Z38" s="137">
        <f>+IF(X38&lt;&gt;0,+(Y38/X38)*100,0)</f>
        <v>-51.013085690831375</v>
      </c>
      <c r="AA38" s="102">
        <f>+AA17+AA27+AA36</f>
        <v>2824917</v>
      </c>
    </row>
    <row r="39" spans="1:27" ht="12.75">
      <c r="A39" s="249" t="s">
        <v>200</v>
      </c>
      <c r="B39" s="182"/>
      <c r="C39" s="153">
        <v>806935</v>
      </c>
      <c r="D39" s="153"/>
      <c r="E39" s="99">
        <v>806935</v>
      </c>
      <c r="F39" s="100">
        <v>806935</v>
      </c>
      <c r="G39" s="100">
        <v>1508990</v>
      </c>
      <c r="H39" s="100">
        <v>49130208</v>
      </c>
      <c r="I39" s="100">
        <v>17319636</v>
      </c>
      <c r="J39" s="100">
        <v>1508990</v>
      </c>
      <c r="K39" s="100">
        <v>5799040</v>
      </c>
      <c r="L39" s="100">
        <v>5637240</v>
      </c>
      <c r="M39" s="100">
        <v>-1059539</v>
      </c>
      <c r="N39" s="100">
        <v>5799040</v>
      </c>
      <c r="O39" s="100"/>
      <c r="P39" s="100"/>
      <c r="Q39" s="100"/>
      <c r="R39" s="100"/>
      <c r="S39" s="100"/>
      <c r="T39" s="100"/>
      <c r="U39" s="100"/>
      <c r="V39" s="100"/>
      <c r="W39" s="100">
        <v>1508990</v>
      </c>
      <c r="X39" s="100">
        <v>806935</v>
      </c>
      <c r="Y39" s="100">
        <v>702055</v>
      </c>
      <c r="Z39" s="137">
        <v>87</v>
      </c>
      <c r="AA39" s="102">
        <v>806935</v>
      </c>
    </row>
    <row r="40" spans="1:27" ht="12.75">
      <c r="A40" s="269" t="s">
        <v>201</v>
      </c>
      <c r="B40" s="256"/>
      <c r="C40" s="257">
        <v>42183361</v>
      </c>
      <c r="D40" s="257"/>
      <c r="E40" s="258">
        <v>3631852</v>
      </c>
      <c r="F40" s="259">
        <v>3631852</v>
      </c>
      <c r="G40" s="259">
        <v>49130208</v>
      </c>
      <c r="H40" s="259">
        <v>17319636</v>
      </c>
      <c r="I40" s="259">
        <v>5799040</v>
      </c>
      <c r="J40" s="259">
        <v>5799040</v>
      </c>
      <c r="K40" s="259">
        <v>5637240</v>
      </c>
      <c r="L40" s="259">
        <v>-1059539</v>
      </c>
      <c r="M40" s="259">
        <v>17016002</v>
      </c>
      <c r="N40" s="259">
        <v>17016002</v>
      </c>
      <c r="O40" s="259"/>
      <c r="P40" s="259"/>
      <c r="Q40" s="259"/>
      <c r="R40" s="259"/>
      <c r="S40" s="259"/>
      <c r="T40" s="259"/>
      <c r="U40" s="259"/>
      <c r="V40" s="259"/>
      <c r="W40" s="259">
        <v>17016002</v>
      </c>
      <c r="X40" s="259">
        <v>32462352</v>
      </c>
      <c r="Y40" s="259">
        <v>-15446350</v>
      </c>
      <c r="Z40" s="260">
        <v>-47.58</v>
      </c>
      <c r="AA40" s="261">
        <v>3631852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25325161</v>
      </c>
      <c r="D5" s="200">
        <f t="shared" si="0"/>
        <v>0</v>
      </c>
      <c r="E5" s="106">
        <f t="shared" si="0"/>
        <v>56200000</v>
      </c>
      <c r="F5" s="106">
        <f t="shared" si="0"/>
        <v>56200000</v>
      </c>
      <c r="G5" s="106">
        <f t="shared" si="0"/>
        <v>591296</v>
      </c>
      <c r="H5" s="106">
        <f t="shared" si="0"/>
        <v>1778136</v>
      </c>
      <c r="I5" s="106">
        <f t="shared" si="0"/>
        <v>3540686</v>
      </c>
      <c r="J5" s="106">
        <f t="shared" si="0"/>
        <v>5910118</v>
      </c>
      <c r="K5" s="106">
        <f t="shared" si="0"/>
        <v>1751731</v>
      </c>
      <c r="L5" s="106">
        <f t="shared" si="0"/>
        <v>11605172</v>
      </c>
      <c r="M5" s="106">
        <f t="shared" si="0"/>
        <v>7942505</v>
      </c>
      <c r="N5" s="106">
        <f t="shared" si="0"/>
        <v>21299408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27209526</v>
      </c>
      <c r="X5" s="106">
        <f t="shared" si="0"/>
        <v>28100000</v>
      </c>
      <c r="Y5" s="106">
        <f t="shared" si="0"/>
        <v>-890474</v>
      </c>
      <c r="Z5" s="201">
        <f>+IF(X5&lt;&gt;0,+(Y5/X5)*100,0)</f>
        <v>-3.168946619217082</v>
      </c>
      <c r="AA5" s="199">
        <f>SUM(AA11:AA18)</f>
        <v>56200000</v>
      </c>
    </row>
    <row r="6" spans="1:27" ht="12.75">
      <c r="A6" s="291" t="s">
        <v>206</v>
      </c>
      <c r="B6" s="142"/>
      <c r="C6" s="62"/>
      <c r="D6" s="156"/>
      <c r="E6" s="60">
        <v>22695000</v>
      </c>
      <c r="F6" s="60">
        <v>22695000</v>
      </c>
      <c r="G6" s="60"/>
      <c r="H6" s="60">
        <v>405342</v>
      </c>
      <c r="I6" s="60">
        <v>415647</v>
      </c>
      <c r="J6" s="60">
        <v>820989</v>
      </c>
      <c r="K6" s="60"/>
      <c r="L6" s="60">
        <v>247193</v>
      </c>
      <c r="M6" s="60">
        <v>99870</v>
      </c>
      <c r="N6" s="60">
        <v>347063</v>
      </c>
      <c r="O6" s="60"/>
      <c r="P6" s="60"/>
      <c r="Q6" s="60"/>
      <c r="R6" s="60"/>
      <c r="S6" s="60"/>
      <c r="T6" s="60"/>
      <c r="U6" s="60"/>
      <c r="V6" s="60"/>
      <c r="W6" s="60">
        <v>1168052</v>
      </c>
      <c r="X6" s="60">
        <v>11347500</v>
      </c>
      <c r="Y6" s="60">
        <v>-10179448</v>
      </c>
      <c r="Z6" s="140">
        <v>-89.71</v>
      </c>
      <c r="AA6" s="155">
        <v>22695000</v>
      </c>
    </row>
    <row r="7" spans="1:27" ht="12.75">
      <c r="A7" s="291" t="s">
        <v>207</v>
      </c>
      <c r="B7" s="142"/>
      <c r="C7" s="62"/>
      <c r="D7" s="156"/>
      <c r="E7" s="60">
        <v>18000000</v>
      </c>
      <c r="F7" s="60">
        <v>18000000</v>
      </c>
      <c r="G7" s="60"/>
      <c r="H7" s="60"/>
      <c r="I7" s="60">
        <v>2511988</v>
      </c>
      <c r="J7" s="60">
        <v>2511988</v>
      </c>
      <c r="K7" s="60"/>
      <c r="L7" s="60">
        <v>6065618</v>
      </c>
      <c r="M7" s="60"/>
      <c r="N7" s="60">
        <v>6065618</v>
      </c>
      <c r="O7" s="60"/>
      <c r="P7" s="60"/>
      <c r="Q7" s="60"/>
      <c r="R7" s="60"/>
      <c r="S7" s="60"/>
      <c r="T7" s="60"/>
      <c r="U7" s="60"/>
      <c r="V7" s="60"/>
      <c r="W7" s="60">
        <v>8577606</v>
      </c>
      <c r="X7" s="60">
        <v>9000000</v>
      </c>
      <c r="Y7" s="60">
        <v>-422394</v>
      </c>
      <c r="Z7" s="140">
        <v>-4.69</v>
      </c>
      <c r="AA7" s="155">
        <v>18000000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22205323</v>
      </c>
      <c r="D10" s="156"/>
      <c r="E10" s="60">
        <v>790000</v>
      </c>
      <c r="F10" s="60">
        <v>790000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395000</v>
      </c>
      <c r="Y10" s="60">
        <v>-395000</v>
      </c>
      <c r="Z10" s="140">
        <v>-100</v>
      </c>
      <c r="AA10" s="155">
        <v>790000</v>
      </c>
    </row>
    <row r="11" spans="1:27" ht="12.75">
      <c r="A11" s="292" t="s">
        <v>211</v>
      </c>
      <c r="B11" s="142"/>
      <c r="C11" s="293">
        <f aca="true" t="shared" si="1" ref="C11:Y11">SUM(C6:C10)</f>
        <v>22205323</v>
      </c>
      <c r="D11" s="294">
        <f t="shared" si="1"/>
        <v>0</v>
      </c>
      <c r="E11" s="295">
        <f t="shared" si="1"/>
        <v>41485000</v>
      </c>
      <c r="F11" s="295">
        <f t="shared" si="1"/>
        <v>41485000</v>
      </c>
      <c r="G11" s="295">
        <f t="shared" si="1"/>
        <v>0</v>
      </c>
      <c r="H11" s="295">
        <f t="shared" si="1"/>
        <v>405342</v>
      </c>
      <c r="I11" s="295">
        <f t="shared" si="1"/>
        <v>2927635</v>
      </c>
      <c r="J11" s="295">
        <f t="shared" si="1"/>
        <v>3332977</v>
      </c>
      <c r="K11" s="295">
        <f t="shared" si="1"/>
        <v>0</v>
      </c>
      <c r="L11" s="295">
        <f t="shared" si="1"/>
        <v>6312811</v>
      </c>
      <c r="M11" s="295">
        <f t="shared" si="1"/>
        <v>99870</v>
      </c>
      <c r="N11" s="295">
        <f t="shared" si="1"/>
        <v>6412681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9745658</v>
      </c>
      <c r="X11" s="295">
        <f t="shared" si="1"/>
        <v>20742500</v>
      </c>
      <c r="Y11" s="295">
        <f t="shared" si="1"/>
        <v>-10996842</v>
      </c>
      <c r="Z11" s="296">
        <f>+IF(X11&lt;&gt;0,+(Y11/X11)*100,0)</f>
        <v>-53.01599132216464</v>
      </c>
      <c r="AA11" s="297">
        <f>SUM(AA6:AA10)</f>
        <v>41485000</v>
      </c>
    </row>
    <row r="12" spans="1:27" ht="12.75">
      <c r="A12" s="298" t="s">
        <v>212</v>
      </c>
      <c r="B12" s="136"/>
      <c r="C12" s="62"/>
      <c r="D12" s="156"/>
      <c r="E12" s="60">
        <v>9500000</v>
      </c>
      <c r="F12" s="60">
        <v>9500000</v>
      </c>
      <c r="G12" s="60">
        <v>591296</v>
      </c>
      <c r="H12" s="60">
        <v>1372794</v>
      </c>
      <c r="I12" s="60">
        <v>613051</v>
      </c>
      <c r="J12" s="60">
        <v>2577141</v>
      </c>
      <c r="K12" s="60"/>
      <c r="L12" s="60">
        <v>5292361</v>
      </c>
      <c r="M12" s="60">
        <v>7842635</v>
      </c>
      <c r="N12" s="60">
        <v>13134996</v>
      </c>
      <c r="O12" s="60"/>
      <c r="P12" s="60"/>
      <c r="Q12" s="60"/>
      <c r="R12" s="60"/>
      <c r="S12" s="60"/>
      <c r="T12" s="60"/>
      <c r="U12" s="60"/>
      <c r="V12" s="60"/>
      <c r="W12" s="60">
        <v>15712137</v>
      </c>
      <c r="X12" s="60">
        <v>4750000</v>
      </c>
      <c r="Y12" s="60">
        <v>10962137</v>
      </c>
      <c r="Z12" s="140">
        <v>230.78</v>
      </c>
      <c r="AA12" s="155">
        <v>9500000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3119838</v>
      </c>
      <c r="D15" s="156"/>
      <c r="E15" s="60">
        <v>4215000</v>
      </c>
      <c r="F15" s="60">
        <v>4215000</v>
      </c>
      <c r="G15" s="60"/>
      <c r="H15" s="60"/>
      <c r="I15" s="60"/>
      <c r="J15" s="60"/>
      <c r="K15" s="60">
        <v>1751731</v>
      </c>
      <c r="L15" s="60"/>
      <c r="M15" s="60"/>
      <c r="N15" s="60">
        <v>1751731</v>
      </c>
      <c r="O15" s="60"/>
      <c r="P15" s="60"/>
      <c r="Q15" s="60"/>
      <c r="R15" s="60"/>
      <c r="S15" s="60"/>
      <c r="T15" s="60"/>
      <c r="U15" s="60"/>
      <c r="V15" s="60"/>
      <c r="W15" s="60">
        <v>1751731</v>
      </c>
      <c r="X15" s="60">
        <v>2107500</v>
      </c>
      <c r="Y15" s="60">
        <v>-355769</v>
      </c>
      <c r="Z15" s="140">
        <v>-16.88</v>
      </c>
      <c r="AA15" s="155">
        <v>4215000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1000000</v>
      </c>
      <c r="F18" s="82">
        <v>1000000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500000</v>
      </c>
      <c r="Y18" s="82">
        <v>-500000</v>
      </c>
      <c r="Z18" s="270">
        <v>-100</v>
      </c>
      <c r="AA18" s="278">
        <v>1000000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22695000</v>
      </c>
      <c r="F36" s="60">
        <f t="shared" si="4"/>
        <v>22695000</v>
      </c>
      <c r="G36" s="60">
        <f t="shared" si="4"/>
        <v>0</v>
      </c>
      <c r="H36" s="60">
        <f t="shared" si="4"/>
        <v>405342</v>
      </c>
      <c r="I36" s="60">
        <f t="shared" si="4"/>
        <v>415647</v>
      </c>
      <c r="J36" s="60">
        <f t="shared" si="4"/>
        <v>820989</v>
      </c>
      <c r="K36" s="60">
        <f t="shared" si="4"/>
        <v>0</v>
      </c>
      <c r="L36" s="60">
        <f t="shared" si="4"/>
        <v>247193</v>
      </c>
      <c r="M36" s="60">
        <f t="shared" si="4"/>
        <v>99870</v>
      </c>
      <c r="N36" s="60">
        <f t="shared" si="4"/>
        <v>347063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1168052</v>
      </c>
      <c r="X36" s="60">
        <f t="shared" si="4"/>
        <v>11347500</v>
      </c>
      <c r="Y36" s="60">
        <f t="shared" si="4"/>
        <v>-10179448</v>
      </c>
      <c r="Z36" s="140">
        <f aca="true" t="shared" si="5" ref="Z36:Z49">+IF(X36&lt;&gt;0,+(Y36/X36)*100,0)</f>
        <v>-89.70652566644635</v>
      </c>
      <c r="AA36" s="155">
        <f>AA6+AA21</f>
        <v>22695000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18000000</v>
      </c>
      <c r="G37" s="60">
        <f t="shared" si="4"/>
        <v>0</v>
      </c>
      <c r="H37" s="60">
        <f t="shared" si="4"/>
        <v>0</v>
      </c>
      <c r="I37" s="60">
        <f t="shared" si="4"/>
        <v>2511988</v>
      </c>
      <c r="J37" s="60">
        <f t="shared" si="4"/>
        <v>2511988</v>
      </c>
      <c r="K37" s="60">
        <f t="shared" si="4"/>
        <v>0</v>
      </c>
      <c r="L37" s="60">
        <f t="shared" si="4"/>
        <v>6065618</v>
      </c>
      <c r="M37" s="60">
        <f t="shared" si="4"/>
        <v>0</v>
      </c>
      <c r="N37" s="60">
        <f t="shared" si="4"/>
        <v>6065618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8577606</v>
      </c>
      <c r="X37" s="60">
        <f t="shared" si="4"/>
        <v>9000000</v>
      </c>
      <c r="Y37" s="60">
        <f t="shared" si="4"/>
        <v>-422394</v>
      </c>
      <c r="Z37" s="140">
        <f t="shared" si="5"/>
        <v>-4.693266666666666</v>
      </c>
      <c r="AA37" s="155">
        <f>AA7+AA22</f>
        <v>18000000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22205323</v>
      </c>
      <c r="D40" s="156">
        <f t="shared" si="4"/>
        <v>0</v>
      </c>
      <c r="E40" s="60">
        <f t="shared" si="4"/>
        <v>790000</v>
      </c>
      <c r="F40" s="60">
        <f t="shared" si="4"/>
        <v>790000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395000</v>
      </c>
      <c r="Y40" s="60">
        <f t="shared" si="4"/>
        <v>-395000</v>
      </c>
      <c r="Z40" s="140">
        <f t="shared" si="5"/>
        <v>-100</v>
      </c>
      <c r="AA40" s="155">
        <f>AA10+AA25</f>
        <v>790000</v>
      </c>
    </row>
    <row r="41" spans="1:27" ht="12.75">
      <c r="A41" s="292" t="s">
        <v>211</v>
      </c>
      <c r="B41" s="142"/>
      <c r="C41" s="293">
        <f aca="true" t="shared" si="6" ref="C41:Y41">SUM(C36:C40)</f>
        <v>22205323</v>
      </c>
      <c r="D41" s="294">
        <f t="shared" si="6"/>
        <v>0</v>
      </c>
      <c r="E41" s="295">
        <f t="shared" si="6"/>
        <v>41485000</v>
      </c>
      <c r="F41" s="295">
        <f t="shared" si="6"/>
        <v>41485000</v>
      </c>
      <c r="G41" s="295">
        <f t="shared" si="6"/>
        <v>0</v>
      </c>
      <c r="H41" s="295">
        <f t="shared" si="6"/>
        <v>405342</v>
      </c>
      <c r="I41" s="295">
        <f t="shared" si="6"/>
        <v>2927635</v>
      </c>
      <c r="J41" s="295">
        <f t="shared" si="6"/>
        <v>3332977</v>
      </c>
      <c r="K41" s="295">
        <f t="shared" si="6"/>
        <v>0</v>
      </c>
      <c r="L41" s="295">
        <f t="shared" si="6"/>
        <v>6312811</v>
      </c>
      <c r="M41" s="295">
        <f t="shared" si="6"/>
        <v>99870</v>
      </c>
      <c r="N41" s="295">
        <f t="shared" si="6"/>
        <v>6412681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9745658</v>
      </c>
      <c r="X41" s="295">
        <f t="shared" si="6"/>
        <v>20742500</v>
      </c>
      <c r="Y41" s="295">
        <f t="shared" si="6"/>
        <v>-10996842</v>
      </c>
      <c r="Z41" s="296">
        <f t="shared" si="5"/>
        <v>-53.01599132216464</v>
      </c>
      <c r="AA41" s="297">
        <f>SUM(AA36:AA40)</f>
        <v>41485000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9500000</v>
      </c>
      <c r="F42" s="54">
        <f t="shared" si="7"/>
        <v>9500000</v>
      </c>
      <c r="G42" s="54">
        <f t="shared" si="7"/>
        <v>591296</v>
      </c>
      <c r="H42" s="54">
        <f t="shared" si="7"/>
        <v>1372794</v>
      </c>
      <c r="I42" s="54">
        <f t="shared" si="7"/>
        <v>613051</v>
      </c>
      <c r="J42" s="54">
        <f t="shared" si="7"/>
        <v>2577141</v>
      </c>
      <c r="K42" s="54">
        <f t="shared" si="7"/>
        <v>0</v>
      </c>
      <c r="L42" s="54">
        <f t="shared" si="7"/>
        <v>5292361</v>
      </c>
      <c r="M42" s="54">
        <f t="shared" si="7"/>
        <v>7842635</v>
      </c>
      <c r="N42" s="54">
        <f t="shared" si="7"/>
        <v>13134996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15712137</v>
      </c>
      <c r="X42" s="54">
        <f t="shared" si="7"/>
        <v>4750000</v>
      </c>
      <c r="Y42" s="54">
        <f t="shared" si="7"/>
        <v>10962137</v>
      </c>
      <c r="Z42" s="184">
        <f t="shared" si="5"/>
        <v>230.7818315789474</v>
      </c>
      <c r="AA42" s="130">
        <f aca="true" t="shared" si="8" ref="AA42:AA48">AA12+AA27</f>
        <v>9500000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3119838</v>
      </c>
      <c r="D45" s="129">
        <f t="shared" si="7"/>
        <v>0</v>
      </c>
      <c r="E45" s="54">
        <f t="shared" si="7"/>
        <v>4215000</v>
      </c>
      <c r="F45" s="54">
        <f t="shared" si="7"/>
        <v>4215000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1751731</v>
      </c>
      <c r="L45" s="54">
        <f t="shared" si="7"/>
        <v>0</v>
      </c>
      <c r="M45" s="54">
        <f t="shared" si="7"/>
        <v>0</v>
      </c>
      <c r="N45" s="54">
        <f t="shared" si="7"/>
        <v>1751731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1751731</v>
      </c>
      <c r="X45" s="54">
        <f t="shared" si="7"/>
        <v>2107500</v>
      </c>
      <c r="Y45" s="54">
        <f t="shared" si="7"/>
        <v>-355769</v>
      </c>
      <c r="Z45" s="184">
        <f t="shared" si="5"/>
        <v>-16.881091340450773</v>
      </c>
      <c r="AA45" s="130">
        <f t="shared" si="8"/>
        <v>4215000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1000000</v>
      </c>
      <c r="F48" s="54">
        <f t="shared" si="7"/>
        <v>1000000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500000</v>
      </c>
      <c r="Y48" s="54">
        <f t="shared" si="7"/>
        <v>-500000</v>
      </c>
      <c r="Z48" s="184">
        <f t="shared" si="5"/>
        <v>-100</v>
      </c>
      <c r="AA48" s="130">
        <f t="shared" si="8"/>
        <v>1000000</v>
      </c>
    </row>
    <row r="49" spans="1:27" ht="12.75">
      <c r="A49" s="308" t="s">
        <v>221</v>
      </c>
      <c r="B49" s="149"/>
      <c r="C49" s="239">
        <f aca="true" t="shared" si="9" ref="C49:Y49">SUM(C41:C48)</f>
        <v>25325161</v>
      </c>
      <c r="D49" s="218">
        <f t="shared" si="9"/>
        <v>0</v>
      </c>
      <c r="E49" s="220">
        <f t="shared" si="9"/>
        <v>56200000</v>
      </c>
      <c r="F49" s="220">
        <f t="shared" si="9"/>
        <v>56200000</v>
      </c>
      <c r="G49" s="220">
        <f t="shared" si="9"/>
        <v>591296</v>
      </c>
      <c r="H49" s="220">
        <f t="shared" si="9"/>
        <v>1778136</v>
      </c>
      <c r="I49" s="220">
        <f t="shared" si="9"/>
        <v>3540686</v>
      </c>
      <c r="J49" s="220">
        <f t="shared" si="9"/>
        <v>5910118</v>
      </c>
      <c r="K49" s="220">
        <f t="shared" si="9"/>
        <v>1751731</v>
      </c>
      <c r="L49" s="220">
        <f t="shared" si="9"/>
        <v>11605172</v>
      </c>
      <c r="M49" s="220">
        <f t="shared" si="9"/>
        <v>7942505</v>
      </c>
      <c r="N49" s="220">
        <f t="shared" si="9"/>
        <v>21299408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27209526</v>
      </c>
      <c r="X49" s="220">
        <f t="shared" si="9"/>
        <v>28100000</v>
      </c>
      <c r="Y49" s="220">
        <f t="shared" si="9"/>
        <v>-890474</v>
      </c>
      <c r="Z49" s="221">
        <f t="shared" si="5"/>
        <v>-3.168946619217082</v>
      </c>
      <c r="AA49" s="222">
        <f>SUM(AA41:AA48)</f>
        <v>56200000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2193738</v>
      </c>
      <c r="D51" s="129">
        <f t="shared" si="10"/>
        <v>0</v>
      </c>
      <c r="E51" s="54">
        <f t="shared" si="10"/>
        <v>8500000</v>
      </c>
      <c r="F51" s="54">
        <f t="shared" si="10"/>
        <v>8500000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4250000</v>
      </c>
      <c r="Y51" s="54">
        <f t="shared" si="10"/>
        <v>-4250000</v>
      </c>
      <c r="Z51" s="184">
        <f>+IF(X51&lt;&gt;0,+(Y51/X51)*100,0)</f>
        <v>-100</v>
      </c>
      <c r="AA51" s="130">
        <f>SUM(AA57:AA61)</f>
        <v>8500000</v>
      </c>
    </row>
    <row r="52" spans="1:27" ht="12.75">
      <c r="A52" s="310" t="s">
        <v>206</v>
      </c>
      <c r="B52" s="142"/>
      <c r="C52" s="62"/>
      <c r="D52" s="156"/>
      <c r="E52" s="60">
        <v>1500000</v>
      </c>
      <c r="F52" s="60">
        <v>1500000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750000</v>
      </c>
      <c r="Y52" s="60">
        <v>-750000</v>
      </c>
      <c r="Z52" s="140">
        <v>-100</v>
      </c>
      <c r="AA52" s="155">
        <v>1500000</v>
      </c>
    </row>
    <row r="53" spans="1:27" ht="12.75">
      <c r="A53" s="310" t="s">
        <v>207</v>
      </c>
      <c r="B53" s="142"/>
      <c r="C53" s="62"/>
      <c r="D53" s="156"/>
      <c r="E53" s="60">
        <v>1000000</v>
      </c>
      <c r="F53" s="60">
        <v>1000000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500000</v>
      </c>
      <c r="Y53" s="60">
        <v>-500000</v>
      </c>
      <c r="Z53" s="140">
        <v>-100</v>
      </c>
      <c r="AA53" s="155">
        <v>1000000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2193738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2193738</v>
      </c>
      <c r="D57" s="294">
        <f t="shared" si="11"/>
        <v>0</v>
      </c>
      <c r="E57" s="295">
        <f t="shared" si="11"/>
        <v>2500000</v>
      </c>
      <c r="F57" s="295">
        <f t="shared" si="11"/>
        <v>2500000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1250000</v>
      </c>
      <c r="Y57" s="295">
        <f t="shared" si="11"/>
        <v>-1250000</v>
      </c>
      <c r="Z57" s="296">
        <f>+IF(X57&lt;&gt;0,+(Y57/X57)*100,0)</f>
        <v>-100</v>
      </c>
      <c r="AA57" s="297">
        <f>SUM(AA52:AA56)</f>
        <v>2500000</v>
      </c>
    </row>
    <row r="58" spans="1:27" ht="12.75">
      <c r="A58" s="311" t="s">
        <v>212</v>
      </c>
      <c r="B58" s="136"/>
      <c r="C58" s="62"/>
      <c r="D58" s="156"/>
      <c r="E58" s="60">
        <v>4000000</v>
      </c>
      <c r="F58" s="60">
        <v>4000000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2000000</v>
      </c>
      <c r="Y58" s="60">
        <v>-2000000</v>
      </c>
      <c r="Z58" s="140">
        <v>-100</v>
      </c>
      <c r="AA58" s="155">
        <v>4000000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2000000</v>
      </c>
      <c r="F61" s="60">
        <v>2000000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1000000</v>
      </c>
      <c r="Y61" s="60">
        <v>-1000000</v>
      </c>
      <c r="Z61" s="140">
        <v>-100</v>
      </c>
      <c r="AA61" s="155">
        <v>2000000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200000</v>
      </c>
      <c r="F66" s="275"/>
      <c r="G66" s="275"/>
      <c r="H66" s="275"/>
      <c r="I66" s="275"/>
      <c r="J66" s="275"/>
      <c r="K66" s="275"/>
      <c r="L66" s="275">
        <v>135260</v>
      </c>
      <c r="M66" s="275"/>
      <c r="N66" s="275">
        <v>135260</v>
      </c>
      <c r="O66" s="275"/>
      <c r="P66" s="275"/>
      <c r="Q66" s="275"/>
      <c r="R66" s="275"/>
      <c r="S66" s="275"/>
      <c r="T66" s="275"/>
      <c r="U66" s="275"/>
      <c r="V66" s="275"/>
      <c r="W66" s="275">
        <v>135260</v>
      </c>
      <c r="X66" s="275"/>
      <c r="Y66" s="275">
        <v>135260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500000</v>
      </c>
      <c r="F67" s="60"/>
      <c r="G67" s="60"/>
      <c r="H67" s="60">
        <v>109314</v>
      </c>
      <c r="I67" s="60">
        <v>68137</v>
      </c>
      <c r="J67" s="60">
        <v>177451</v>
      </c>
      <c r="K67" s="60"/>
      <c r="L67" s="60">
        <v>626705</v>
      </c>
      <c r="M67" s="60"/>
      <c r="N67" s="60">
        <v>626705</v>
      </c>
      <c r="O67" s="60"/>
      <c r="P67" s="60"/>
      <c r="Q67" s="60"/>
      <c r="R67" s="60"/>
      <c r="S67" s="60"/>
      <c r="T67" s="60"/>
      <c r="U67" s="60"/>
      <c r="V67" s="60"/>
      <c r="W67" s="60">
        <v>804156</v>
      </c>
      <c r="X67" s="60"/>
      <c r="Y67" s="60">
        <v>804156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1950000</v>
      </c>
      <c r="F68" s="60"/>
      <c r="G68" s="60"/>
      <c r="H68" s="60">
        <v>164000</v>
      </c>
      <c r="I68" s="60">
        <v>247956</v>
      </c>
      <c r="J68" s="60">
        <v>411956</v>
      </c>
      <c r="K68" s="60">
        <v>58048</v>
      </c>
      <c r="L68" s="60">
        <v>201769</v>
      </c>
      <c r="M68" s="60"/>
      <c r="N68" s="60">
        <v>259817</v>
      </c>
      <c r="O68" s="60"/>
      <c r="P68" s="60"/>
      <c r="Q68" s="60"/>
      <c r="R68" s="60"/>
      <c r="S68" s="60"/>
      <c r="T68" s="60"/>
      <c r="U68" s="60"/>
      <c r="V68" s="60"/>
      <c r="W68" s="60">
        <v>671773</v>
      </c>
      <c r="X68" s="60"/>
      <c r="Y68" s="60">
        <v>671773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2850000</v>
      </c>
      <c r="F69" s="220">
        <f t="shared" si="12"/>
        <v>0</v>
      </c>
      <c r="G69" s="220">
        <f t="shared" si="12"/>
        <v>0</v>
      </c>
      <c r="H69" s="220">
        <f t="shared" si="12"/>
        <v>273314</v>
      </c>
      <c r="I69" s="220">
        <f t="shared" si="12"/>
        <v>316093</v>
      </c>
      <c r="J69" s="220">
        <f t="shared" si="12"/>
        <v>589407</v>
      </c>
      <c r="K69" s="220">
        <f t="shared" si="12"/>
        <v>58048</v>
      </c>
      <c r="L69" s="220">
        <f t="shared" si="12"/>
        <v>963734</v>
      </c>
      <c r="M69" s="220">
        <f t="shared" si="12"/>
        <v>0</v>
      </c>
      <c r="N69" s="220">
        <f t="shared" si="12"/>
        <v>1021782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1611189</v>
      </c>
      <c r="X69" s="220">
        <f t="shared" si="12"/>
        <v>0</v>
      </c>
      <c r="Y69" s="220">
        <f t="shared" si="12"/>
        <v>1611189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22205323</v>
      </c>
      <c r="D5" s="357">
        <f t="shared" si="0"/>
        <v>0</v>
      </c>
      <c r="E5" s="356">
        <f t="shared" si="0"/>
        <v>41485000</v>
      </c>
      <c r="F5" s="358">
        <f t="shared" si="0"/>
        <v>41485000</v>
      </c>
      <c r="G5" s="358">
        <f t="shared" si="0"/>
        <v>0</v>
      </c>
      <c r="H5" s="356">
        <f t="shared" si="0"/>
        <v>405342</v>
      </c>
      <c r="I5" s="356">
        <f t="shared" si="0"/>
        <v>2927635</v>
      </c>
      <c r="J5" s="358">
        <f t="shared" si="0"/>
        <v>3332977</v>
      </c>
      <c r="K5" s="358">
        <f t="shared" si="0"/>
        <v>0</v>
      </c>
      <c r="L5" s="356">
        <f t="shared" si="0"/>
        <v>6312811</v>
      </c>
      <c r="M5" s="356">
        <f t="shared" si="0"/>
        <v>99870</v>
      </c>
      <c r="N5" s="358">
        <f t="shared" si="0"/>
        <v>6412681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9745658</v>
      </c>
      <c r="X5" s="356">
        <f t="shared" si="0"/>
        <v>20742500</v>
      </c>
      <c r="Y5" s="358">
        <f t="shared" si="0"/>
        <v>-10996842</v>
      </c>
      <c r="Z5" s="359">
        <f>+IF(X5&lt;&gt;0,+(Y5/X5)*100,0)</f>
        <v>-53.01599132216464</v>
      </c>
      <c r="AA5" s="360">
        <f>+AA6+AA8+AA11+AA13+AA15</f>
        <v>41485000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22695000</v>
      </c>
      <c r="F6" s="59">
        <f t="shared" si="1"/>
        <v>22695000</v>
      </c>
      <c r="G6" s="59">
        <f t="shared" si="1"/>
        <v>0</v>
      </c>
      <c r="H6" s="60">
        <f t="shared" si="1"/>
        <v>405342</v>
      </c>
      <c r="I6" s="60">
        <f t="shared" si="1"/>
        <v>415647</v>
      </c>
      <c r="J6" s="59">
        <f t="shared" si="1"/>
        <v>820989</v>
      </c>
      <c r="K6" s="59">
        <f t="shared" si="1"/>
        <v>0</v>
      </c>
      <c r="L6" s="60">
        <f t="shared" si="1"/>
        <v>247193</v>
      </c>
      <c r="M6" s="60">
        <f t="shared" si="1"/>
        <v>99870</v>
      </c>
      <c r="N6" s="59">
        <f t="shared" si="1"/>
        <v>347063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1168052</v>
      </c>
      <c r="X6" s="60">
        <f t="shared" si="1"/>
        <v>11347500</v>
      </c>
      <c r="Y6" s="59">
        <f t="shared" si="1"/>
        <v>-10179448</v>
      </c>
      <c r="Z6" s="61">
        <f>+IF(X6&lt;&gt;0,+(Y6/X6)*100,0)</f>
        <v>-89.70652566644635</v>
      </c>
      <c r="AA6" s="62">
        <f t="shared" si="1"/>
        <v>22695000</v>
      </c>
    </row>
    <row r="7" spans="1:27" ht="12.75">
      <c r="A7" s="291" t="s">
        <v>230</v>
      </c>
      <c r="B7" s="142"/>
      <c r="C7" s="60"/>
      <c r="D7" s="340"/>
      <c r="E7" s="60">
        <v>22695000</v>
      </c>
      <c r="F7" s="59">
        <v>22695000</v>
      </c>
      <c r="G7" s="59"/>
      <c r="H7" s="60">
        <v>405342</v>
      </c>
      <c r="I7" s="60">
        <v>415647</v>
      </c>
      <c r="J7" s="59">
        <v>820989</v>
      </c>
      <c r="K7" s="59"/>
      <c r="L7" s="60">
        <v>247193</v>
      </c>
      <c r="M7" s="60">
        <v>99870</v>
      </c>
      <c r="N7" s="59">
        <v>347063</v>
      </c>
      <c r="O7" s="59"/>
      <c r="P7" s="60"/>
      <c r="Q7" s="60"/>
      <c r="R7" s="59"/>
      <c r="S7" s="59"/>
      <c r="T7" s="60"/>
      <c r="U7" s="60"/>
      <c r="V7" s="59"/>
      <c r="W7" s="59">
        <v>1168052</v>
      </c>
      <c r="X7" s="60">
        <v>11347500</v>
      </c>
      <c r="Y7" s="59">
        <v>-10179448</v>
      </c>
      <c r="Z7" s="61">
        <v>-89.71</v>
      </c>
      <c r="AA7" s="62">
        <v>22695000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18000000</v>
      </c>
      <c r="G8" s="59">
        <f t="shared" si="2"/>
        <v>0</v>
      </c>
      <c r="H8" s="60">
        <f t="shared" si="2"/>
        <v>0</v>
      </c>
      <c r="I8" s="60">
        <f t="shared" si="2"/>
        <v>2511988</v>
      </c>
      <c r="J8" s="59">
        <f t="shared" si="2"/>
        <v>2511988</v>
      </c>
      <c r="K8" s="59">
        <f t="shared" si="2"/>
        <v>0</v>
      </c>
      <c r="L8" s="60">
        <f t="shared" si="2"/>
        <v>6065618</v>
      </c>
      <c r="M8" s="60">
        <f t="shared" si="2"/>
        <v>0</v>
      </c>
      <c r="N8" s="59">
        <f t="shared" si="2"/>
        <v>6065618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8577606</v>
      </c>
      <c r="X8" s="60">
        <f t="shared" si="2"/>
        <v>9000000</v>
      </c>
      <c r="Y8" s="59">
        <f t="shared" si="2"/>
        <v>-422394</v>
      </c>
      <c r="Z8" s="61">
        <f>+IF(X8&lt;&gt;0,+(Y8/X8)*100,0)</f>
        <v>-4.693266666666666</v>
      </c>
      <c r="AA8" s="62">
        <f>SUM(AA9:AA10)</f>
        <v>18000000</v>
      </c>
    </row>
    <row r="9" spans="1:27" ht="12.75">
      <c r="A9" s="291" t="s">
        <v>231</v>
      </c>
      <c r="B9" s="142"/>
      <c r="C9" s="60"/>
      <c r="D9" s="340"/>
      <c r="E9" s="60">
        <v>18000000</v>
      </c>
      <c r="F9" s="59">
        <v>18000000</v>
      </c>
      <c r="G9" s="59"/>
      <c r="H9" s="60"/>
      <c r="I9" s="60">
        <v>2511988</v>
      </c>
      <c r="J9" s="59">
        <v>2511988</v>
      </c>
      <c r="K9" s="59"/>
      <c r="L9" s="60">
        <v>6065618</v>
      </c>
      <c r="M9" s="60"/>
      <c r="N9" s="59">
        <v>6065618</v>
      </c>
      <c r="O9" s="59"/>
      <c r="P9" s="60"/>
      <c r="Q9" s="60"/>
      <c r="R9" s="59"/>
      <c r="S9" s="59"/>
      <c r="T9" s="60"/>
      <c r="U9" s="60"/>
      <c r="V9" s="59"/>
      <c r="W9" s="59">
        <v>8577606</v>
      </c>
      <c r="X9" s="60">
        <v>9000000</v>
      </c>
      <c r="Y9" s="59">
        <v>-422394</v>
      </c>
      <c r="Z9" s="61">
        <v>-4.69</v>
      </c>
      <c r="AA9" s="62">
        <v>18000000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22205323</v>
      </c>
      <c r="D15" s="340">
        <f t="shared" si="5"/>
        <v>0</v>
      </c>
      <c r="E15" s="60">
        <f t="shared" si="5"/>
        <v>790000</v>
      </c>
      <c r="F15" s="59">
        <f t="shared" si="5"/>
        <v>790000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395000</v>
      </c>
      <c r="Y15" s="59">
        <f t="shared" si="5"/>
        <v>-395000</v>
      </c>
      <c r="Z15" s="61">
        <f>+IF(X15&lt;&gt;0,+(Y15/X15)*100,0)</f>
        <v>-100</v>
      </c>
      <c r="AA15" s="62">
        <f>SUM(AA16:AA20)</f>
        <v>790000</v>
      </c>
    </row>
    <row r="16" spans="1:27" ht="12.75">
      <c r="A16" s="291" t="s">
        <v>235</v>
      </c>
      <c r="B16" s="300"/>
      <c r="C16" s="60"/>
      <c r="D16" s="340"/>
      <c r="E16" s="60">
        <v>790000</v>
      </c>
      <c r="F16" s="59">
        <v>790000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395000</v>
      </c>
      <c r="Y16" s="59">
        <v>-395000</v>
      </c>
      <c r="Z16" s="61">
        <v>-100</v>
      </c>
      <c r="AA16" s="62">
        <v>790000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22205323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9500000</v>
      </c>
      <c r="F22" s="345">
        <f t="shared" si="6"/>
        <v>9500000</v>
      </c>
      <c r="G22" s="345">
        <f t="shared" si="6"/>
        <v>591296</v>
      </c>
      <c r="H22" s="343">
        <f t="shared" si="6"/>
        <v>1372794</v>
      </c>
      <c r="I22" s="343">
        <f t="shared" si="6"/>
        <v>613051</v>
      </c>
      <c r="J22" s="345">
        <f t="shared" si="6"/>
        <v>2577141</v>
      </c>
      <c r="K22" s="345">
        <f t="shared" si="6"/>
        <v>0</v>
      </c>
      <c r="L22" s="343">
        <f t="shared" si="6"/>
        <v>5292361</v>
      </c>
      <c r="M22" s="343">
        <f t="shared" si="6"/>
        <v>7842635</v>
      </c>
      <c r="N22" s="345">
        <f t="shared" si="6"/>
        <v>13134996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15712137</v>
      </c>
      <c r="X22" s="343">
        <f t="shared" si="6"/>
        <v>4750000</v>
      </c>
      <c r="Y22" s="345">
        <f t="shared" si="6"/>
        <v>10962137</v>
      </c>
      <c r="Z22" s="336">
        <f>+IF(X22&lt;&gt;0,+(Y22/X22)*100,0)</f>
        <v>230.7818315789474</v>
      </c>
      <c r="AA22" s="350">
        <f>SUM(AA23:AA32)</f>
        <v>9500000</v>
      </c>
    </row>
    <row r="23" spans="1:27" ht="12.75">
      <c r="A23" s="361" t="s">
        <v>238</v>
      </c>
      <c r="B23" s="142"/>
      <c r="C23" s="60"/>
      <c r="D23" s="340"/>
      <c r="E23" s="60">
        <v>9500000</v>
      </c>
      <c r="F23" s="59">
        <v>9500000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4750000</v>
      </c>
      <c r="Y23" s="59">
        <v>-4750000</v>
      </c>
      <c r="Z23" s="61">
        <v>-100</v>
      </c>
      <c r="AA23" s="62">
        <v>9500000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590263</v>
      </c>
      <c r="M24" s="60">
        <v>2768921</v>
      </c>
      <c r="N24" s="59">
        <v>3359184</v>
      </c>
      <c r="O24" s="59"/>
      <c r="P24" s="60"/>
      <c r="Q24" s="60"/>
      <c r="R24" s="59"/>
      <c r="S24" s="59"/>
      <c r="T24" s="60"/>
      <c r="U24" s="60"/>
      <c r="V24" s="59"/>
      <c r="W24" s="59">
        <v>3359184</v>
      </c>
      <c r="X24" s="60"/>
      <c r="Y24" s="59">
        <v>3359184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>
        <v>591296</v>
      </c>
      <c r="H25" s="60">
        <v>1372794</v>
      </c>
      <c r="I25" s="60">
        <v>613051</v>
      </c>
      <c r="J25" s="59">
        <v>2577141</v>
      </c>
      <c r="K25" s="59"/>
      <c r="L25" s="60">
        <v>4702098</v>
      </c>
      <c r="M25" s="60">
        <v>5073714</v>
      </c>
      <c r="N25" s="59">
        <v>9775812</v>
      </c>
      <c r="O25" s="59"/>
      <c r="P25" s="60"/>
      <c r="Q25" s="60"/>
      <c r="R25" s="59"/>
      <c r="S25" s="59"/>
      <c r="T25" s="60"/>
      <c r="U25" s="60"/>
      <c r="V25" s="59"/>
      <c r="W25" s="59">
        <v>12352953</v>
      </c>
      <c r="X25" s="60"/>
      <c r="Y25" s="59">
        <v>12352953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3119838</v>
      </c>
      <c r="D40" s="344">
        <f t="shared" si="9"/>
        <v>0</v>
      </c>
      <c r="E40" s="343">
        <f t="shared" si="9"/>
        <v>4215000</v>
      </c>
      <c r="F40" s="345">
        <f t="shared" si="9"/>
        <v>4215000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1751731</v>
      </c>
      <c r="L40" s="343">
        <f t="shared" si="9"/>
        <v>0</v>
      </c>
      <c r="M40" s="343">
        <f t="shared" si="9"/>
        <v>0</v>
      </c>
      <c r="N40" s="345">
        <f t="shared" si="9"/>
        <v>1751731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1751731</v>
      </c>
      <c r="X40" s="343">
        <f t="shared" si="9"/>
        <v>2107500</v>
      </c>
      <c r="Y40" s="345">
        <f t="shared" si="9"/>
        <v>-355769</v>
      </c>
      <c r="Z40" s="336">
        <f>+IF(X40&lt;&gt;0,+(Y40/X40)*100,0)</f>
        <v>-16.881091340450773</v>
      </c>
      <c r="AA40" s="350">
        <f>SUM(AA41:AA49)</f>
        <v>4215000</v>
      </c>
    </row>
    <row r="41" spans="1:27" ht="12.75">
      <c r="A41" s="361" t="s">
        <v>249</v>
      </c>
      <c r="B41" s="142"/>
      <c r="C41" s="362"/>
      <c r="D41" s="363"/>
      <c r="E41" s="362">
        <v>1575000</v>
      </c>
      <c r="F41" s="364">
        <v>1575000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787500</v>
      </c>
      <c r="Y41" s="364">
        <v>-787500</v>
      </c>
      <c r="Z41" s="365">
        <v>-100</v>
      </c>
      <c r="AA41" s="366">
        <v>1575000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2875929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118909</v>
      </c>
      <c r="D44" s="368"/>
      <c r="E44" s="54">
        <v>250000</v>
      </c>
      <c r="F44" s="53">
        <v>250000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125000</v>
      </c>
      <c r="Y44" s="53">
        <v>-125000</v>
      </c>
      <c r="Z44" s="94">
        <v>-100</v>
      </c>
      <c r="AA44" s="95">
        <v>250000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125000</v>
      </c>
      <c r="D49" s="368"/>
      <c r="E49" s="54">
        <v>2390000</v>
      </c>
      <c r="F49" s="53">
        <v>2390000</v>
      </c>
      <c r="G49" s="53"/>
      <c r="H49" s="54"/>
      <c r="I49" s="54"/>
      <c r="J49" s="53"/>
      <c r="K49" s="53">
        <v>1751731</v>
      </c>
      <c r="L49" s="54"/>
      <c r="M49" s="54"/>
      <c r="N49" s="53">
        <v>1751731</v>
      </c>
      <c r="O49" s="53"/>
      <c r="P49" s="54"/>
      <c r="Q49" s="54"/>
      <c r="R49" s="53"/>
      <c r="S49" s="53"/>
      <c r="T49" s="54"/>
      <c r="U49" s="54"/>
      <c r="V49" s="53"/>
      <c r="W49" s="53">
        <v>1751731</v>
      </c>
      <c r="X49" s="54">
        <v>1195000</v>
      </c>
      <c r="Y49" s="53">
        <v>556731</v>
      </c>
      <c r="Z49" s="94">
        <v>46.59</v>
      </c>
      <c r="AA49" s="95">
        <v>2390000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1000000</v>
      </c>
      <c r="F57" s="345">
        <f t="shared" si="13"/>
        <v>1000000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500000</v>
      </c>
      <c r="Y57" s="345">
        <f t="shared" si="13"/>
        <v>-500000</v>
      </c>
      <c r="Z57" s="336">
        <f>+IF(X57&lt;&gt;0,+(Y57/X57)*100,0)</f>
        <v>-100</v>
      </c>
      <c r="AA57" s="350">
        <f t="shared" si="13"/>
        <v>1000000</v>
      </c>
    </row>
    <row r="58" spans="1:27" ht="12.75">
      <c r="A58" s="361" t="s">
        <v>218</v>
      </c>
      <c r="B58" s="136"/>
      <c r="C58" s="60"/>
      <c r="D58" s="340"/>
      <c r="E58" s="60">
        <v>1000000</v>
      </c>
      <c r="F58" s="59">
        <v>1000000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500000</v>
      </c>
      <c r="Y58" s="59">
        <v>-500000</v>
      </c>
      <c r="Z58" s="61">
        <v>-100</v>
      </c>
      <c r="AA58" s="62">
        <v>1000000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25325161</v>
      </c>
      <c r="D60" s="346">
        <f t="shared" si="14"/>
        <v>0</v>
      </c>
      <c r="E60" s="219">
        <f t="shared" si="14"/>
        <v>56200000</v>
      </c>
      <c r="F60" s="264">
        <f t="shared" si="14"/>
        <v>56200000</v>
      </c>
      <c r="G60" s="264">
        <f t="shared" si="14"/>
        <v>591296</v>
      </c>
      <c r="H60" s="219">
        <f t="shared" si="14"/>
        <v>1778136</v>
      </c>
      <c r="I60" s="219">
        <f t="shared" si="14"/>
        <v>3540686</v>
      </c>
      <c r="J60" s="264">
        <f t="shared" si="14"/>
        <v>5910118</v>
      </c>
      <c r="K60" s="264">
        <f t="shared" si="14"/>
        <v>1751731</v>
      </c>
      <c r="L60" s="219">
        <f t="shared" si="14"/>
        <v>11605172</v>
      </c>
      <c r="M60" s="219">
        <f t="shared" si="14"/>
        <v>7942505</v>
      </c>
      <c r="N60" s="264">
        <f t="shared" si="14"/>
        <v>21299408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27209526</v>
      </c>
      <c r="X60" s="219">
        <f t="shared" si="14"/>
        <v>28100000</v>
      </c>
      <c r="Y60" s="264">
        <f t="shared" si="14"/>
        <v>-890474</v>
      </c>
      <c r="Z60" s="337">
        <f>+IF(X60&lt;&gt;0,+(Y60/X60)*100,0)</f>
        <v>-3.168946619217082</v>
      </c>
      <c r="AA60" s="232">
        <f>+AA57+AA54+AA51+AA40+AA37+AA34+AA22+AA5</f>
        <v>56200000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2019-02-01T06:33:37Z</dcterms:created>
  <dcterms:modified xsi:type="dcterms:W3CDTF">2019-02-01T06:33:42Z</dcterms:modified>
  <cp:category/>
  <cp:version/>
  <cp:contentType/>
  <cp:contentStatus/>
</cp:coreProperties>
</file>