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<sst xmlns="http://schemas.openxmlformats.org/spreadsheetml/2006/main" count="859" uniqueCount="304">
  <si>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Mandeni(KZN291)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</si>
  <si>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</si>
  <si>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</si>
  <si>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</si>
  <si>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</si>
  <si>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</si>
  <si>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</si>
  <si>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</si>
  <si>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</si>
  <si>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</si>
  <si>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</si>
  <si>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</si>
  <si>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</si>
  <si>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</si>
  <si>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</si>
  <si>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</si>
  <si>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</si>
  <si>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</si>
  <si>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</si>
  <si>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</si>
  <si>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</si>
  <si>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</si>
  <si>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</si>
  <si>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</si>
  <si>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</si>
  <si>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</si>
  <si>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</si>
  <si>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</si>
  <si>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</si>
  <si>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</si>
  <si>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</si>
  <si>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</si>
  <si>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</si>
  <si>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</si>
  <si>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</si>
  <si>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</si>
  <si>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</si>
  <si>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</si>
  <si>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</si>
  <si>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</si>
  <si>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</si>
  <si>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</si>
  <si>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</si>
  <si>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</si>
  <si>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</si>
  <si>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</si>
  <si>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</si>
  <si>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</si>
  <si>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</si>
  <si>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</si>
  <si>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</si>
  <si>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</si>
  <si>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</si>
  <si>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</si>
  <si>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</si>
  <si>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</si>
  <si>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</si>
  <si>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</si>
  <si>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</si>
  <si>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</si>
  <si>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</si>
  <si>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</si>
  <si>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</si>
  <si>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</si>
  <si>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</si>
  <si>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</si>
  <si>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</si>
  <si>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</si>
  <si>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</si>
  <si>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</si>
  <si>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Mandeni(KZN291)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</si>
  <si>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</si>
  <si>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</si>
  <si>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</si>
  <si>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</si>
  <si>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</si>
  <si>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</si>
  <si>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</si>
  <si>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</si>
  <si>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</si>
  <si>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</si>
  <si>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</si>
  <si>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</si>
  <si>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</si>
  <si>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</si>
  <si>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</si>
  <si>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</si>
  <si>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</si>
  <si>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</si>
  <si>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</si>
  <si>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</si>
  <si>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</si>
  <si>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</si>
  <si>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</si>
  <si>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</si>
  <si>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</si>
  <si>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</si>
  <si>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</si>
  <si>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</si>
  <si>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</si>
  <si>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Mandeni(KZN291)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</si>
  <si>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</si>
  <si>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</si>
  <si>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</si>
  <si>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</si>
  <si>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</si>
  <si>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</si>
  <si>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</si>
  <si>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</si>
  <si>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</si>
  <si>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</si>
  <si>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</si>
  <si>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</si>
  <si>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</si>
  <si>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</si>
  <si>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</si>
  <si>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</si>
  <si>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</si>
  <si>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</si>
  <si>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</si>
  <si>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</si>
  <si>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</si>
  <si>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</si>
  <si>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</si>
  <si>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</si>
  <si>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</si>
  <si>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</si>
  <si>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</si>
  <si>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</si>
  <si>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Mandeni(KZN291)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</si>
  <si>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</si>
  <si>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</si>
  <si>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</si>
  <si>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</si>
  <si>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</si>
  <si>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</si>
  <si>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</si>
  <si>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</si>
  <si>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</si>
  <si>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</si>
  <si>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Mandeni(KZN291)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</si>
  <si>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</si>
  <si>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</si>
  <si>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</si>
  <si>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</si>
  <si>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</si>
  <si>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</si>
  <si>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</si>
  <si>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</si>
  <si>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</si>
  <si>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</si>
  <si>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</si>
  <si>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</si>
  <si>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</si>
  <si>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</si>
  <si>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</si>
  <si>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</si>
  <si>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</si>
  <si>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</si>
  <si>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</si>
  <si>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</si>
  <si>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</si>
  <si>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</si>
  <si>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</si>
  <si>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</si>
  <si>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</si>
  <si>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</si>
  <si>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</si>
  <si>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</si>
  <si>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</si>
  <si>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</si>
  <si>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</si>
  <si>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</si>
  <si>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</si>
  <si>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Mandeni(KZN291)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</si>
  <si>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</si>
  <si>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</si>
  <si>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</si>
  <si>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</si>
  <si>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</si>
  <si>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</si>
  <si>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</si>
  <si>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</si>
  <si>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</si>
  <si>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</si>
  <si>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</si>
  <si>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</si>
  <si>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</si>
  <si>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</si>
  <si>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</si>
  <si>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</si>
  <si>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</si>
  <si>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</si>
  <si>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</si>
  <si>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</si>
  <si>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</si>
  <si>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</si>
  <si>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</si>
  <si>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</si>
  <si>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</si>
  <si>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</si>
  <si>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</si>
  <si>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Mandeni(KZN291)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</si>
  <si>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</si>
  <si>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</si>
  <si>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</si>
  <si>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</si>
  <si>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</si>
  <si>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</si>
  <si>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</si>
  <si>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</si>
  <si>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</si>
  <si>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</si>
  <si>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</si>
  <si>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</si>
  <si>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</si>
  <si>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</si>
  <si>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</si>
  <si>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</si>
  <si>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</si>
  <si>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</si>
  <si>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</si>
  <si>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</si>
  <si>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</si>
  <si>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</si>
  <si>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</si>
  <si>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</si>
  <si>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</si>
  <si>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Mandeni(KZN291)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</si>
  <si>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</si>
  <si>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</si>
  <si>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</si>
  <si>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</si>
  <si>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</si>
  <si>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</si>
  <si>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</si>
  <si>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</si>
  <si>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</si>
  <si>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</si>
  <si>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</si>
  <si>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</si>
  <si>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</si>
  <si>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</si>
  <si>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</si>
  <si>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</si>
  <si>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</si>
  <si>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</si>
  <si>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</si>
  <si>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</si>
  <si>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</si>
  <si>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</si>
  <si>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</si>
  <si>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</si>
  <si>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</si>
  <si>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</si>
  <si>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</si>
  <si>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</si>
  <si>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</si>
  <si>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</si>
  <si>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</si>
  <si>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</si>
  <si>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</si>
  <si>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</si>
  <si>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</si>
  <si>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Mandeni(KZN291)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</si>
  <si>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</si>
  <si>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</si>
  <si>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Mandeni(KZN291)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</si>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</sst>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52421545</v>
      </c>
      <c r="C5" s="19">
        <v>0</v>
      </c>
      <c r="D5" s="59">
        <v>47732353</v>
      </c>
      <c r="E5" s="60">
        <v>47732353</v>
      </c>
      <c r="F5" s="60">
        <v>1898</v>
      </c>
      <c r="G5" s="60">
        <v>4294074</v>
      </c>
      <c r="H5" s="60">
        <v>1727437</v>
      </c>
      <c r="I5" s="60">
        <v>6023409</v>
      </c>
      <c r="J5" s="60">
        <v>0</v>
      </c>
      <c r="K5" s="60">
        <v>3226253</v>
      </c>
      <c r="L5" s="60">
        <v>6337727</v>
      </c>
      <c r="M5" s="60">
        <v>9563980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15587389</v>
      </c>
      <c r="W5" s="60">
        <v>23866176</v>
      </c>
      <c r="X5" s="60">
        <v>-8278787</v>
      </c>
      <c r="Y5" s="61">
        <v>-34.69</v>
      </c>
      <c r="Z5" s="62">
        <v>47732353</v>
      </c>
    </row>
    <row r="6" spans="1:26" ht="12.75">
      <c r="A6" s="58" t="s">
        <v>32</v>
      </c>
      <c r="B6" s="19">
        <v>33516542</v>
      </c>
      <c r="C6" s="19">
        <v>0</v>
      </c>
      <c r="D6" s="59">
        <v>28787253</v>
      </c>
      <c r="E6" s="60">
        <v>28787253</v>
      </c>
      <c r="F6" s="60">
        <v>1598062</v>
      </c>
      <c r="G6" s="60">
        <v>1452164</v>
      </c>
      <c r="H6" s="60">
        <v>3582394</v>
      </c>
      <c r="I6" s="60">
        <v>6632620</v>
      </c>
      <c r="J6" s="60">
        <v>0</v>
      </c>
      <c r="K6" s="60">
        <v>1334511</v>
      </c>
      <c r="L6" s="60">
        <v>5772969</v>
      </c>
      <c r="M6" s="60">
        <v>7107480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13740100</v>
      </c>
      <c r="W6" s="60">
        <v>10196928</v>
      </c>
      <c r="X6" s="60">
        <v>3543172</v>
      </c>
      <c r="Y6" s="61">
        <v>34.75</v>
      </c>
      <c r="Z6" s="62">
        <v>28787253</v>
      </c>
    </row>
    <row r="7" spans="1:26" ht="12.75">
      <c r="A7" s="58" t="s">
        <v>33</v>
      </c>
      <c r="B7" s="19">
        <v>3376933</v>
      </c>
      <c r="C7" s="19">
        <v>0</v>
      </c>
      <c r="D7" s="59">
        <v>2900000</v>
      </c>
      <c r="E7" s="60">
        <v>2900000</v>
      </c>
      <c r="F7" s="60">
        <v>138847</v>
      </c>
      <c r="G7" s="60">
        <v>471426</v>
      </c>
      <c r="H7" s="60">
        <v>485444</v>
      </c>
      <c r="I7" s="60">
        <v>1095717</v>
      </c>
      <c r="J7" s="60">
        <v>0</v>
      </c>
      <c r="K7" s="60">
        <v>411886</v>
      </c>
      <c r="L7" s="60">
        <v>138039</v>
      </c>
      <c r="M7" s="60">
        <v>549925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1645642</v>
      </c>
      <c r="W7" s="60">
        <v>1450002</v>
      </c>
      <c r="X7" s="60">
        <v>195640</v>
      </c>
      <c r="Y7" s="61">
        <v>13.49</v>
      </c>
      <c r="Z7" s="62">
        <v>2900000</v>
      </c>
    </row>
    <row r="8" spans="1:26" ht="12.75">
      <c r="A8" s="58" t="s">
        <v>34</v>
      </c>
      <c r="B8" s="19">
        <v>151065334</v>
      </c>
      <c r="C8" s="19">
        <v>0</v>
      </c>
      <c r="D8" s="59">
        <v>161481000</v>
      </c>
      <c r="E8" s="60">
        <v>161481000</v>
      </c>
      <c r="F8" s="60">
        <v>61873155</v>
      </c>
      <c r="G8" s="60">
        <v>865045</v>
      </c>
      <c r="H8" s="60">
        <v>711580</v>
      </c>
      <c r="I8" s="60">
        <v>63449780</v>
      </c>
      <c r="J8" s="60">
        <v>0</v>
      </c>
      <c r="K8" s="60">
        <v>828263</v>
      </c>
      <c r="L8" s="60">
        <v>42077272</v>
      </c>
      <c r="M8" s="60">
        <v>42905535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106355315</v>
      </c>
      <c r="W8" s="60">
        <v>115155000</v>
      </c>
      <c r="X8" s="60">
        <v>-8799685</v>
      </c>
      <c r="Y8" s="61">
        <v>-7.64</v>
      </c>
      <c r="Z8" s="62">
        <v>161481000</v>
      </c>
    </row>
    <row r="9" spans="1:26" ht="12.75">
      <c r="A9" s="58" t="s">
        <v>35</v>
      </c>
      <c r="B9" s="19">
        <v>19858756</v>
      </c>
      <c r="C9" s="19">
        <v>0</v>
      </c>
      <c r="D9" s="59">
        <v>6999340</v>
      </c>
      <c r="E9" s="60">
        <v>6999340</v>
      </c>
      <c r="F9" s="60">
        <v>160461</v>
      </c>
      <c r="G9" s="60">
        <v>1200461</v>
      </c>
      <c r="H9" s="60">
        <v>1289152</v>
      </c>
      <c r="I9" s="60">
        <v>2650074</v>
      </c>
      <c r="J9" s="60">
        <v>0</v>
      </c>
      <c r="K9" s="60">
        <v>1424658</v>
      </c>
      <c r="L9" s="60">
        <v>3031975</v>
      </c>
      <c r="M9" s="60">
        <v>4456633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7106707</v>
      </c>
      <c r="W9" s="60">
        <v>3499674</v>
      </c>
      <c r="X9" s="60">
        <v>3607033</v>
      </c>
      <c r="Y9" s="61">
        <v>103.07</v>
      </c>
      <c r="Z9" s="62">
        <v>6999340</v>
      </c>
    </row>
    <row r="10" spans="1:26" ht="22.5">
      <c r="A10" s="63" t="s">
        <v>279</v>
      </c>
      <c r="B10" s="64">
        <f>SUM(B5:B9)</f>
        <v>260239110</v>
      </c>
      <c r="C10" s="64">
        <f>SUM(C5:C9)</f>
        <v>0</v>
      </c>
      <c r="D10" s="65">
        <f aca="true" t="shared" si="0" ref="D10:Z10">SUM(D5:D9)</f>
        <v>247899946</v>
      </c>
      <c r="E10" s="66">
        <f t="shared" si="0"/>
        <v>247899946</v>
      </c>
      <c r="F10" s="66">
        <f t="shared" si="0"/>
        <v>63772423</v>
      </c>
      <c r="G10" s="66">
        <f t="shared" si="0"/>
        <v>8283170</v>
      </c>
      <c r="H10" s="66">
        <f t="shared" si="0"/>
        <v>7796007</v>
      </c>
      <c r="I10" s="66">
        <f t="shared" si="0"/>
        <v>79851600</v>
      </c>
      <c r="J10" s="66">
        <f t="shared" si="0"/>
        <v>0</v>
      </c>
      <c r="K10" s="66">
        <f t="shared" si="0"/>
        <v>7225571</v>
      </c>
      <c r="L10" s="66">
        <f t="shared" si="0"/>
        <v>57357982</v>
      </c>
      <c r="M10" s="66">
        <f t="shared" si="0"/>
        <v>64583553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144435153</v>
      </c>
      <c r="W10" s="66">
        <f t="shared" si="0"/>
        <v>154167780</v>
      </c>
      <c r="X10" s="66">
        <f t="shared" si="0"/>
        <v>-9732627</v>
      </c>
      <c r="Y10" s="67">
        <f>+IF(W10&lt;&gt;0,(X10/W10)*100,0)</f>
        <v>-6.313009761183562</v>
      </c>
      <c r="Z10" s="68">
        <f t="shared" si="0"/>
        <v>247899946</v>
      </c>
    </row>
    <row r="11" spans="1:26" ht="12.75">
      <c r="A11" s="58" t="s">
        <v>37</v>
      </c>
      <c r="B11" s="19">
        <v>77297998</v>
      </c>
      <c r="C11" s="19">
        <v>0</v>
      </c>
      <c r="D11" s="59">
        <v>84108356</v>
      </c>
      <c r="E11" s="60">
        <v>84108356</v>
      </c>
      <c r="F11" s="60">
        <v>6357627</v>
      </c>
      <c r="G11" s="60">
        <v>6196671</v>
      </c>
      <c r="H11" s="60">
        <v>7536714</v>
      </c>
      <c r="I11" s="60">
        <v>20091012</v>
      </c>
      <c r="J11" s="60">
        <v>0</v>
      </c>
      <c r="K11" s="60">
        <v>15255004</v>
      </c>
      <c r="L11" s="60">
        <v>8578986</v>
      </c>
      <c r="M11" s="60">
        <v>23833990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43925002</v>
      </c>
      <c r="W11" s="60">
        <v>42054264</v>
      </c>
      <c r="X11" s="60">
        <v>1870738</v>
      </c>
      <c r="Y11" s="61">
        <v>4.45</v>
      </c>
      <c r="Z11" s="62">
        <v>84108356</v>
      </c>
    </row>
    <row r="12" spans="1:26" ht="12.75">
      <c r="A12" s="58" t="s">
        <v>38</v>
      </c>
      <c r="B12" s="19">
        <v>12665665</v>
      </c>
      <c r="C12" s="19">
        <v>0</v>
      </c>
      <c r="D12" s="59">
        <v>13441519</v>
      </c>
      <c r="E12" s="60">
        <v>13441519</v>
      </c>
      <c r="F12" s="60">
        <v>1100523</v>
      </c>
      <c r="G12" s="60">
        <v>1077626</v>
      </c>
      <c r="H12" s="60">
        <v>1076726</v>
      </c>
      <c r="I12" s="60">
        <v>3254875</v>
      </c>
      <c r="J12" s="60">
        <v>0</v>
      </c>
      <c r="K12" s="60">
        <v>1589818</v>
      </c>
      <c r="L12" s="60">
        <v>1601248</v>
      </c>
      <c r="M12" s="60">
        <v>3191066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6445941</v>
      </c>
      <c r="W12" s="60">
        <v>6720762</v>
      </c>
      <c r="X12" s="60">
        <v>-274821</v>
      </c>
      <c r="Y12" s="61">
        <v>-4.09</v>
      </c>
      <c r="Z12" s="62">
        <v>13441519</v>
      </c>
    </row>
    <row r="13" spans="1:26" ht="12.75">
      <c r="A13" s="58" t="s">
        <v>280</v>
      </c>
      <c r="B13" s="19">
        <v>27987906</v>
      </c>
      <c r="C13" s="19">
        <v>0</v>
      </c>
      <c r="D13" s="59">
        <v>29097418</v>
      </c>
      <c r="E13" s="60">
        <v>29097418</v>
      </c>
      <c r="F13" s="60">
        <v>2196490</v>
      </c>
      <c r="G13" s="60">
        <v>2190064</v>
      </c>
      <c r="H13" s="60">
        <v>2225464</v>
      </c>
      <c r="I13" s="60">
        <v>6612018</v>
      </c>
      <c r="J13" s="60">
        <v>0</v>
      </c>
      <c r="K13" s="60">
        <v>2350908</v>
      </c>
      <c r="L13" s="60">
        <v>5131870</v>
      </c>
      <c r="M13" s="60">
        <v>7482778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14094796</v>
      </c>
      <c r="W13" s="60">
        <v>14548710</v>
      </c>
      <c r="X13" s="60">
        <v>-453914</v>
      </c>
      <c r="Y13" s="61">
        <v>-3.12</v>
      </c>
      <c r="Z13" s="62">
        <v>29097418</v>
      </c>
    </row>
    <row r="14" spans="1:26" ht="12.75">
      <c r="A14" s="58" t="s">
        <v>40</v>
      </c>
      <c r="B14" s="19">
        <v>0</v>
      </c>
      <c r="C14" s="19">
        <v>0</v>
      </c>
      <c r="D14" s="59">
        <v>919644</v>
      </c>
      <c r="E14" s="60">
        <v>919644</v>
      </c>
      <c r="F14" s="60">
        <v>0</v>
      </c>
      <c r="G14" s="60">
        <v>103351</v>
      </c>
      <c r="H14" s="60">
        <v>0</v>
      </c>
      <c r="I14" s="60">
        <v>103351</v>
      </c>
      <c r="J14" s="60">
        <v>0</v>
      </c>
      <c r="K14" s="60">
        <v>0</v>
      </c>
      <c r="L14" s="60">
        <v>103946</v>
      </c>
      <c r="M14" s="60">
        <v>103946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207297</v>
      </c>
      <c r="W14" s="60">
        <v>459822</v>
      </c>
      <c r="X14" s="60">
        <v>-252525</v>
      </c>
      <c r="Y14" s="61">
        <v>-54.92</v>
      </c>
      <c r="Z14" s="62">
        <v>919644</v>
      </c>
    </row>
    <row r="15" spans="1:26" ht="12.75">
      <c r="A15" s="58" t="s">
        <v>41</v>
      </c>
      <c r="B15" s="19">
        <v>16564854</v>
      </c>
      <c r="C15" s="19">
        <v>0</v>
      </c>
      <c r="D15" s="59">
        <v>50401038</v>
      </c>
      <c r="E15" s="60">
        <v>50401038</v>
      </c>
      <c r="F15" s="60">
        <v>3659063</v>
      </c>
      <c r="G15" s="60">
        <v>3072850</v>
      </c>
      <c r="H15" s="60">
        <v>4082301</v>
      </c>
      <c r="I15" s="60">
        <v>10814214</v>
      </c>
      <c r="J15" s="60">
        <v>0</v>
      </c>
      <c r="K15" s="60">
        <v>3640465</v>
      </c>
      <c r="L15" s="60">
        <v>2532774</v>
      </c>
      <c r="M15" s="60">
        <v>6173239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16987453</v>
      </c>
      <c r="W15" s="60">
        <v>25200432</v>
      </c>
      <c r="X15" s="60">
        <v>-8212979</v>
      </c>
      <c r="Y15" s="61">
        <v>-32.59</v>
      </c>
      <c r="Z15" s="62">
        <v>50401038</v>
      </c>
    </row>
    <row r="16" spans="1:26" ht="12.75">
      <c r="A16" s="69" t="s">
        <v>42</v>
      </c>
      <c r="B16" s="19">
        <v>11517913</v>
      </c>
      <c r="C16" s="19">
        <v>0</v>
      </c>
      <c r="D16" s="59">
        <v>8328920</v>
      </c>
      <c r="E16" s="60">
        <v>8328920</v>
      </c>
      <c r="F16" s="60">
        <v>629422</v>
      </c>
      <c r="G16" s="60">
        <v>624800</v>
      </c>
      <c r="H16" s="60">
        <v>335715</v>
      </c>
      <c r="I16" s="60">
        <v>1589937</v>
      </c>
      <c r="J16" s="60">
        <v>0</v>
      </c>
      <c r="K16" s="60">
        <v>543330</v>
      </c>
      <c r="L16" s="60">
        <v>32935</v>
      </c>
      <c r="M16" s="60">
        <v>576265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2166202</v>
      </c>
      <c r="W16" s="60">
        <v>4164462</v>
      </c>
      <c r="X16" s="60">
        <v>-1998260</v>
      </c>
      <c r="Y16" s="61">
        <v>-47.98</v>
      </c>
      <c r="Z16" s="62">
        <v>8328920</v>
      </c>
    </row>
    <row r="17" spans="1:26" ht="12.75">
      <c r="A17" s="58" t="s">
        <v>43</v>
      </c>
      <c r="B17" s="19">
        <v>76042985</v>
      </c>
      <c r="C17" s="19">
        <v>0</v>
      </c>
      <c r="D17" s="59">
        <v>61603050</v>
      </c>
      <c r="E17" s="60">
        <v>61603050</v>
      </c>
      <c r="F17" s="60">
        <v>4363749</v>
      </c>
      <c r="G17" s="60">
        <v>4563755</v>
      </c>
      <c r="H17" s="60">
        <v>7279991</v>
      </c>
      <c r="I17" s="60">
        <v>16207495</v>
      </c>
      <c r="J17" s="60">
        <v>0</v>
      </c>
      <c r="K17" s="60">
        <v>5415997</v>
      </c>
      <c r="L17" s="60">
        <v>10200424</v>
      </c>
      <c r="M17" s="60">
        <v>15616421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31823916</v>
      </c>
      <c r="W17" s="60">
        <v>30801528</v>
      </c>
      <c r="X17" s="60">
        <v>1022388</v>
      </c>
      <c r="Y17" s="61">
        <v>3.32</v>
      </c>
      <c r="Z17" s="62">
        <v>61603050</v>
      </c>
    </row>
    <row r="18" spans="1:26" ht="12.75">
      <c r="A18" s="70" t="s">
        <v>44</v>
      </c>
      <c r="B18" s="71">
        <f>SUM(B11:B17)</f>
        <v>222077321</v>
      </c>
      <c r="C18" s="71">
        <f>SUM(C11:C17)</f>
        <v>0</v>
      </c>
      <c r="D18" s="72">
        <f aca="true" t="shared" si="1" ref="D18:Z18">SUM(D11:D17)</f>
        <v>247899945</v>
      </c>
      <c r="E18" s="73">
        <f t="shared" si="1"/>
        <v>247899945</v>
      </c>
      <c r="F18" s="73">
        <f t="shared" si="1"/>
        <v>18306874</v>
      </c>
      <c r="G18" s="73">
        <f t="shared" si="1"/>
        <v>17829117</v>
      </c>
      <c r="H18" s="73">
        <f t="shared" si="1"/>
        <v>22536911</v>
      </c>
      <c r="I18" s="73">
        <f t="shared" si="1"/>
        <v>58672902</v>
      </c>
      <c r="J18" s="73">
        <f t="shared" si="1"/>
        <v>0</v>
      </c>
      <c r="K18" s="73">
        <f t="shared" si="1"/>
        <v>28795522</v>
      </c>
      <c r="L18" s="73">
        <f t="shared" si="1"/>
        <v>28182183</v>
      </c>
      <c r="M18" s="73">
        <f t="shared" si="1"/>
        <v>56977705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115650607</v>
      </c>
      <c r="W18" s="73">
        <f t="shared" si="1"/>
        <v>123949980</v>
      </c>
      <c r="X18" s="73">
        <f t="shared" si="1"/>
        <v>-8299373</v>
      </c>
      <c r="Y18" s="67">
        <f>+IF(W18&lt;&gt;0,(X18/W18)*100,0)</f>
        <v>-6.695743718554856</v>
      </c>
      <c r="Z18" s="74">
        <f t="shared" si="1"/>
        <v>247899945</v>
      </c>
    </row>
    <row r="19" spans="1:26" ht="12.75">
      <c r="A19" s="70" t="s">
        <v>45</v>
      </c>
      <c r="B19" s="75">
        <f>+B10-B18</f>
        <v>38161789</v>
      </c>
      <c r="C19" s="75">
        <f>+C10-C18</f>
        <v>0</v>
      </c>
      <c r="D19" s="76">
        <f aca="true" t="shared" si="2" ref="D19:Z19">+D10-D18</f>
        <v>1</v>
      </c>
      <c r="E19" s="77">
        <f t="shared" si="2"/>
        <v>1</v>
      </c>
      <c r="F19" s="77">
        <f t="shared" si="2"/>
        <v>45465549</v>
      </c>
      <c r="G19" s="77">
        <f t="shared" si="2"/>
        <v>-9545947</v>
      </c>
      <c r="H19" s="77">
        <f t="shared" si="2"/>
        <v>-14740904</v>
      </c>
      <c r="I19" s="77">
        <f t="shared" si="2"/>
        <v>21178698</v>
      </c>
      <c r="J19" s="77">
        <f t="shared" si="2"/>
        <v>0</v>
      </c>
      <c r="K19" s="77">
        <f t="shared" si="2"/>
        <v>-21569951</v>
      </c>
      <c r="L19" s="77">
        <f t="shared" si="2"/>
        <v>29175799</v>
      </c>
      <c r="M19" s="77">
        <f t="shared" si="2"/>
        <v>7605848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28784546</v>
      </c>
      <c r="W19" s="77">
        <f>IF(E10=E18,0,W10-W18)</f>
        <v>30217800</v>
      </c>
      <c r="X19" s="77">
        <f t="shared" si="2"/>
        <v>-1433254</v>
      </c>
      <c r="Y19" s="78">
        <f>+IF(W19&lt;&gt;0,(X19/W19)*100,0)</f>
        <v>-4.743078582822045</v>
      </c>
      <c r="Z19" s="79">
        <f t="shared" si="2"/>
        <v>1</v>
      </c>
    </row>
    <row r="20" spans="1:26" ht="12.75">
      <c r="A20" s="58" t="s">
        <v>46</v>
      </c>
      <c r="B20" s="19">
        <v>40834381</v>
      </c>
      <c r="C20" s="19">
        <v>0</v>
      </c>
      <c r="D20" s="59">
        <v>45373000</v>
      </c>
      <c r="E20" s="60">
        <v>45373000</v>
      </c>
      <c r="F20" s="60">
        <v>614116</v>
      </c>
      <c r="G20" s="60">
        <v>1232722</v>
      </c>
      <c r="H20" s="60">
        <v>2739368</v>
      </c>
      <c r="I20" s="60">
        <v>4586206</v>
      </c>
      <c r="J20" s="60">
        <v>0</v>
      </c>
      <c r="K20" s="60">
        <v>7654098</v>
      </c>
      <c r="L20" s="60">
        <v>10447117</v>
      </c>
      <c r="M20" s="60">
        <v>18101215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22687421</v>
      </c>
      <c r="W20" s="60">
        <v>35667000</v>
      </c>
      <c r="X20" s="60">
        <v>-12979579</v>
      </c>
      <c r="Y20" s="61">
        <v>-36.39</v>
      </c>
      <c r="Z20" s="62">
        <v>45373000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78996170</v>
      </c>
      <c r="C22" s="86">
        <f>SUM(C19:C21)</f>
        <v>0</v>
      </c>
      <c r="D22" s="87">
        <f aca="true" t="shared" si="3" ref="D22:Z22">SUM(D19:D21)</f>
        <v>45373001</v>
      </c>
      <c r="E22" s="88">
        <f t="shared" si="3"/>
        <v>45373001</v>
      </c>
      <c r="F22" s="88">
        <f t="shared" si="3"/>
        <v>46079665</v>
      </c>
      <c r="G22" s="88">
        <f t="shared" si="3"/>
        <v>-8313225</v>
      </c>
      <c r="H22" s="88">
        <f t="shared" si="3"/>
        <v>-12001536</v>
      </c>
      <c r="I22" s="88">
        <f t="shared" si="3"/>
        <v>25764904</v>
      </c>
      <c r="J22" s="88">
        <f t="shared" si="3"/>
        <v>0</v>
      </c>
      <c r="K22" s="88">
        <f t="shared" si="3"/>
        <v>-13915853</v>
      </c>
      <c r="L22" s="88">
        <f t="shared" si="3"/>
        <v>39622916</v>
      </c>
      <c r="M22" s="88">
        <f t="shared" si="3"/>
        <v>25707063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51471967</v>
      </c>
      <c r="W22" s="88">
        <f t="shared" si="3"/>
        <v>65884800</v>
      </c>
      <c r="X22" s="88">
        <f t="shared" si="3"/>
        <v>-14412833</v>
      </c>
      <c r="Y22" s="89">
        <f>+IF(W22&lt;&gt;0,(X22/W22)*100,0)</f>
        <v>-21.875808987809027</v>
      </c>
      <c r="Z22" s="90">
        <f t="shared" si="3"/>
        <v>45373001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78996170</v>
      </c>
      <c r="C24" s="75">
        <f>SUM(C22:C23)</f>
        <v>0</v>
      </c>
      <c r="D24" s="76">
        <f aca="true" t="shared" si="4" ref="D24:Z24">SUM(D22:D23)</f>
        <v>45373001</v>
      </c>
      <c r="E24" s="77">
        <f t="shared" si="4"/>
        <v>45373001</v>
      </c>
      <c r="F24" s="77">
        <f t="shared" si="4"/>
        <v>46079665</v>
      </c>
      <c r="G24" s="77">
        <f t="shared" si="4"/>
        <v>-8313225</v>
      </c>
      <c r="H24" s="77">
        <f t="shared" si="4"/>
        <v>-12001536</v>
      </c>
      <c r="I24" s="77">
        <f t="shared" si="4"/>
        <v>25764904</v>
      </c>
      <c r="J24" s="77">
        <f t="shared" si="4"/>
        <v>0</v>
      </c>
      <c r="K24" s="77">
        <f t="shared" si="4"/>
        <v>-13915853</v>
      </c>
      <c r="L24" s="77">
        <f t="shared" si="4"/>
        <v>39622916</v>
      </c>
      <c r="M24" s="77">
        <f t="shared" si="4"/>
        <v>25707063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51471967</v>
      </c>
      <c r="W24" s="77">
        <f t="shared" si="4"/>
        <v>65884800</v>
      </c>
      <c r="X24" s="77">
        <f t="shared" si="4"/>
        <v>-14412833</v>
      </c>
      <c r="Y24" s="78">
        <f>+IF(W24&lt;&gt;0,(X24/W24)*100,0)</f>
        <v>-21.875808987809027</v>
      </c>
      <c r="Z24" s="79">
        <f t="shared" si="4"/>
        <v>45373001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58306507</v>
      </c>
      <c r="C27" s="22">
        <v>0</v>
      </c>
      <c r="D27" s="99">
        <v>56546991</v>
      </c>
      <c r="E27" s="100">
        <v>56546991</v>
      </c>
      <c r="F27" s="100">
        <v>0</v>
      </c>
      <c r="G27" s="100">
        <v>1999692</v>
      </c>
      <c r="H27" s="100">
        <v>2746971</v>
      </c>
      <c r="I27" s="100">
        <v>4746663</v>
      </c>
      <c r="J27" s="100">
        <v>776866</v>
      </c>
      <c r="K27" s="100">
        <v>3722297</v>
      </c>
      <c r="L27" s="100">
        <v>19394066</v>
      </c>
      <c r="M27" s="100">
        <v>23893229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28639892</v>
      </c>
      <c r="W27" s="100">
        <v>28273496</v>
      </c>
      <c r="X27" s="100">
        <v>366396</v>
      </c>
      <c r="Y27" s="101">
        <v>1.3</v>
      </c>
      <c r="Z27" s="102">
        <v>56546991</v>
      </c>
    </row>
    <row r="28" spans="1:26" ht="12.75">
      <c r="A28" s="103" t="s">
        <v>46</v>
      </c>
      <c r="B28" s="19">
        <v>52409774</v>
      </c>
      <c r="C28" s="19">
        <v>0</v>
      </c>
      <c r="D28" s="59">
        <v>38991928</v>
      </c>
      <c r="E28" s="60">
        <v>38991928</v>
      </c>
      <c r="F28" s="60">
        <v>0</v>
      </c>
      <c r="G28" s="60">
        <v>1999692</v>
      </c>
      <c r="H28" s="60">
        <v>2746971</v>
      </c>
      <c r="I28" s="60">
        <v>4746663</v>
      </c>
      <c r="J28" s="60">
        <v>621226</v>
      </c>
      <c r="K28" s="60">
        <v>3253168</v>
      </c>
      <c r="L28" s="60">
        <v>14197066</v>
      </c>
      <c r="M28" s="60">
        <v>18071460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22818123</v>
      </c>
      <c r="W28" s="60">
        <v>19495964</v>
      </c>
      <c r="X28" s="60">
        <v>3322159</v>
      </c>
      <c r="Y28" s="61">
        <v>17.04</v>
      </c>
      <c r="Z28" s="62">
        <v>38991928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5896733</v>
      </c>
      <c r="C31" s="19">
        <v>0</v>
      </c>
      <c r="D31" s="59">
        <v>17555063</v>
      </c>
      <c r="E31" s="60">
        <v>17555063</v>
      </c>
      <c r="F31" s="60">
        <v>0</v>
      </c>
      <c r="G31" s="60">
        <v>0</v>
      </c>
      <c r="H31" s="60">
        <v>0</v>
      </c>
      <c r="I31" s="60">
        <v>0</v>
      </c>
      <c r="J31" s="60">
        <v>155640</v>
      </c>
      <c r="K31" s="60">
        <v>469129</v>
      </c>
      <c r="L31" s="60">
        <v>5197000</v>
      </c>
      <c r="M31" s="60">
        <v>5821769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5821769</v>
      </c>
      <c r="W31" s="60">
        <v>8777532</v>
      </c>
      <c r="X31" s="60">
        <v>-2955763</v>
      </c>
      <c r="Y31" s="61">
        <v>-33.67</v>
      </c>
      <c r="Z31" s="62">
        <v>17555063</v>
      </c>
    </row>
    <row r="32" spans="1:26" ht="12.75">
      <c r="A32" s="70" t="s">
        <v>54</v>
      </c>
      <c r="B32" s="22">
        <f>SUM(B28:B31)</f>
        <v>58306507</v>
      </c>
      <c r="C32" s="22">
        <f>SUM(C28:C31)</f>
        <v>0</v>
      </c>
      <c r="D32" s="99">
        <f aca="true" t="shared" si="5" ref="D32:Z32">SUM(D28:D31)</f>
        <v>56546991</v>
      </c>
      <c r="E32" s="100">
        <f t="shared" si="5"/>
        <v>56546991</v>
      </c>
      <c r="F32" s="100">
        <f t="shared" si="5"/>
        <v>0</v>
      </c>
      <c r="G32" s="100">
        <f t="shared" si="5"/>
        <v>1999692</v>
      </c>
      <c r="H32" s="100">
        <f t="shared" si="5"/>
        <v>2746971</v>
      </c>
      <c r="I32" s="100">
        <f t="shared" si="5"/>
        <v>4746663</v>
      </c>
      <c r="J32" s="100">
        <f t="shared" si="5"/>
        <v>776866</v>
      </c>
      <c r="K32" s="100">
        <f t="shared" si="5"/>
        <v>3722297</v>
      </c>
      <c r="L32" s="100">
        <f t="shared" si="5"/>
        <v>19394066</v>
      </c>
      <c r="M32" s="100">
        <f t="shared" si="5"/>
        <v>23893229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28639892</v>
      </c>
      <c r="W32" s="100">
        <f t="shared" si="5"/>
        <v>28273496</v>
      </c>
      <c r="X32" s="100">
        <f t="shared" si="5"/>
        <v>366396</v>
      </c>
      <c r="Y32" s="101">
        <f>+IF(W32&lt;&gt;0,(X32/W32)*100,0)</f>
        <v>1.2958991700212807</v>
      </c>
      <c r="Z32" s="102">
        <f t="shared" si="5"/>
        <v>56546991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119380201</v>
      </c>
      <c r="C35" s="19">
        <v>0</v>
      </c>
      <c r="D35" s="59">
        <v>82369824</v>
      </c>
      <c r="E35" s="60">
        <v>82369824</v>
      </c>
      <c r="F35" s="60">
        <v>131726307</v>
      </c>
      <c r="G35" s="60">
        <v>130883374</v>
      </c>
      <c r="H35" s="60">
        <v>163572376</v>
      </c>
      <c r="I35" s="60">
        <v>163572376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41184912</v>
      </c>
      <c r="X35" s="60">
        <v>-41184912</v>
      </c>
      <c r="Y35" s="61">
        <v>-100</v>
      </c>
      <c r="Z35" s="62">
        <v>82369824</v>
      </c>
    </row>
    <row r="36" spans="1:26" ht="12.75">
      <c r="A36" s="58" t="s">
        <v>57</v>
      </c>
      <c r="B36" s="19">
        <v>487280102</v>
      </c>
      <c r="C36" s="19">
        <v>0</v>
      </c>
      <c r="D36" s="59">
        <v>490862059</v>
      </c>
      <c r="E36" s="60">
        <v>490862059</v>
      </c>
      <c r="F36" s="60">
        <v>446653579</v>
      </c>
      <c r="G36" s="60">
        <v>446875412</v>
      </c>
      <c r="H36" s="60">
        <v>460080908</v>
      </c>
      <c r="I36" s="60">
        <v>460080908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245431030</v>
      </c>
      <c r="X36" s="60">
        <v>-245431030</v>
      </c>
      <c r="Y36" s="61">
        <v>-100</v>
      </c>
      <c r="Z36" s="62">
        <v>490862059</v>
      </c>
    </row>
    <row r="37" spans="1:26" ht="12.75">
      <c r="A37" s="58" t="s">
        <v>58</v>
      </c>
      <c r="B37" s="19">
        <v>42115187</v>
      </c>
      <c r="C37" s="19">
        <v>0</v>
      </c>
      <c r="D37" s="59">
        <v>84323193</v>
      </c>
      <c r="E37" s="60">
        <v>84323193</v>
      </c>
      <c r="F37" s="60">
        <v>63131173</v>
      </c>
      <c r="G37" s="60">
        <v>65444713</v>
      </c>
      <c r="H37" s="60">
        <v>129221128</v>
      </c>
      <c r="I37" s="60">
        <v>129221128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42161597</v>
      </c>
      <c r="X37" s="60">
        <v>-42161597</v>
      </c>
      <c r="Y37" s="61">
        <v>-100</v>
      </c>
      <c r="Z37" s="62">
        <v>84323193</v>
      </c>
    </row>
    <row r="38" spans="1:26" ht="12.75">
      <c r="A38" s="58" t="s">
        <v>59</v>
      </c>
      <c r="B38" s="19">
        <v>20273675</v>
      </c>
      <c r="C38" s="19">
        <v>0</v>
      </c>
      <c r="D38" s="59">
        <v>20520278</v>
      </c>
      <c r="E38" s="60">
        <v>20520278</v>
      </c>
      <c r="F38" s="60">
        <v>18950364</v>
      </c>
      <c r="G38" s="60">
        <v>18950364</v>
      </c>
      <c r="H38" s="60">
        <v>14909215</v>
      </c>
      <c r="I38" s="60">
        <v>14909215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10260139</v>
      </c>
      <c r="X38" s="60">
        <v>-10260139</v>
      </c>
      <c r="Y38" s="61">
        <v>-100</v>
      </c>
      <c r="Z38" s="62">
        <v>20520278</v>
      </c>
    </row>
    <row r="39" spans="1:26" ht="12.75">
      <c r="A39" s="58" t="s">
        <v>60</v>
      </c>
      <c r="B39" s="19">
        <v>544271441</v>
      </c>
      <c r="C39" s="19">
        <v>0</v>
      </c>
      <c r="D39" s="59">
        <v>468388412</v>
      </c>
      <c r="E39" s="60">
        <v>468388412</v>
      </c>
      <c r="F39" s="60">
        <v>496298349</v>
      </c>
      <c r="G39" s="60">
        <v>493363709</v>
      </c>
      <c r="H39" s="60">
        <v>479522941</v>
      </c>
      <c r="I39" s="60">
        <v>479522941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234194206</v>
      </c>
      <c r="X39" s="60">
        <v>-234194206</v>
      </c>
      <c r="Y39" s="61">
        <v>-100</v>
      </c>
      <c r="Z39" s="62">
        <v>468388412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62765628</v>
      </c>
      <c r="C42" s="19">
        <v>0</v>
      </c>
      <c r="D42" s="59">
        <v>52556273</v>
      </c>
      <c r="E42" s="60">
        <v>52556273</v>
      </c>
      <c r="F42" s="60">
        <v>73165160</v>
      </c>
      <c r="G42" s="60">
        <v>-11266565</v>
      </c>
      <c r="H42" s="60">
        <v>-9246290</v>
      </c>
      <c r="I42" s="60">
        <v>52652305</v>
      </c>
      <c r="J42" s="60">
        <v>-9731389</v>
      </c>
      <c r="K42" s="60">
        <v>-10380730</v>
      </c>
      <c r="L42" s="60">
        <v>57046678</v>
      </c>
      <c r="M42" s="60">
        <v>36934559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89586864</v>
      </c>
      <c r="W42" s="60">
        <v>74477123</v>
      </c>
      <c r="X42" s="60">
        <v>15109741</v>
      </c>
      <c r="Y42" s="61">
        <v>20.29</v>
      </c>
      <c r="Z42" s="62">
        <v>52556273</v>
      </c>
    </row>
    <row r="43" spans="1:26" ht="12.75">
      <c r="A43" s="58" t="s">
        <v>63</v>
      </c>
      <c r="B43" s="19">
        <v>-42045973</v>
      </c>
      <c r="C43" s="19">
        <v>0</v>
      </c>
      <c r="D43" s="59">
        <v>-56546988</v>
      </c>
      <c r="E43" s="60">
        <v>-56546988</v>
      </c>
      <c r="F43" s="60">
        <v>0</v>
      </c>
      <c r="G43" s="60">
        <v>-1999692</v>
      </c>
      <c r="H43" s="60">
        <v>-2746971</v>
      </c>
      <c r="I43" s="60">
        <v>-4746663</v>
      </c>
      <c r="J43" s="60">
        <v>-3503572</v>
      </c>
      <c r="K43" s="60">
        <v>-3722296</v>
      </c>
      <c r="L43" s="60">
        <v>-10795224</v>
      </c>
      <c r="M43" s="60">
        <v>-18021092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-22767755</v>
      </c>
      <c r="W43" s="60">
        <v>-28273494</v>
      </c>
      <c r="X43" s="60">
        <v>5505739</v>
      </c>
      <c r="Y43" s="61">
        <v>-19.47</v>
      </c>
      <c r="Z43" s="62">
        <v>-56546988</v>
      </c>
    </row>
    <row r="44" spans="1:26" ht="12.75">
      <c r="A44" s="58" t="s">
        <v>64</v>
      </c>
      <c r="B44" s="19">
        <v>0</v>
      </c>
      <c r="C44" s="19">
        <v>0</v>
      </c>
      <c r="D44" s="59">
        <v>-2666168</v>
      </c>
      <c r="E44" s="60">
        <v>-2666168</v>
      </c>
      <c r="F44" s="60">
        <v>-103351</v>
      </c>
      <c r="G44" s="60">
        <v>-153847</v>
      </c>
      <c r="H44" s="60">
        <v>-99557</v>
      </c>
      <c r="I44" s="60">
        <v>-356755</v>
      </c>
      <c r="J44" s="60">
        <v>-96774</v>
      </c>
      <c r="K44" s="60">
        <v>-75960</v>
      </c>
      <c r="L44" s="60">
        <v>-103351</v>
      </c>
      <c r="M44" s="60">
        <v>-276085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-632840</v>
      </c>
      <c r="W44" s="60">
        <v>-1458084</v>
      </c>
      <c r="X44" s="60">
        <v>825244</v>
      </c>
      <c r="Y44" s="61">
        <v>-56.6</v>
      </c>
      <c r="Z44" s="62">
        <v>-2666168</v>
      </c>
    </row>
    <row r="45" spans="1:26" ht="12.75">
      <c r="A45" s="70" t="s">
        <v>65</v>
      </c>
      <c r="B45" s="22">
        <v>35876330</v>
      </c>
      <c r="C45" s="22">
        <v>0</v>
      </c>
      <c r="D45" s="99">
        <v>13116689</v>
      </c>
      <c r="E45" s="100">
        <v>13116689</v>
      </c>
      <c r="F45" s="100">
        <v>88218484</v>
      </c>
      <c r="G45" s="100">
        <v>74798380</v>
      </c>
      <c r="H45" s="100">
        <v>62705562</v>
      </c>
      <c r="I45" s="100">
        <v>62705562</v>
      </c>
      <c r="J45" s="100">
        <v>49373827</v>
      </c>
      <c r="K45" s="100">
        <v>35194841</v>
      </c>
      <c r="L45" s="100">
        <v>81342944</v>
      </c>
      <c r="M45" s="100">
        <v>81342944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81342944</v>
      </c>
      <c r="W45" s="100">
        <v>64519117</v>
      </c>
      <c r="X45" s="100">
        <v>16823827</v>
      </c>
      <c r="Y45" s="101">
        <v>26.08</v>
      </c>
      <c r="Z45" s="102">
        <v>13116689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4283243</v>
      </c>
      <c r="C49" s="52">
        <v>0</v>
      </c>
      <c r="D49" s="129">
        <v>4513398</v>
      </c>
      <c r="E49" s="54">
        <v>6629514</v>
      </c>
      <c r="F49" s="54">
        <v>0</v>
      </c>
      <c r="G49" s="54">
        <v>0</v>
      </c>
      <c r="H49" s="54">
        <v>0</v>
      </c>
      <c r="I49" s="54">
        <v>3458975</v>
      </c>
      <c r="J49" s="54">
        <v>0</v>
      </c>
      <c r="K49" s="54">
        <v>0</v>
      </c>
      <c r="L49" s="54">
        <v>0</v>
      </c>
      <c r="M49" s="54">
        <v>4290690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865905</v>
      </c>
      <c r="W49" s="54">
        <v>26205622</v>
      </c>
      <c r="X49" s="54">
        <v>131740779</v>
      </c>
      <c r="Y49" s="54">
        <v>181988126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1500061</v>
      </c>
      <c r="C51" s="52">
        <v>0</v>
      </c>
      <c r="D51" s="129">
        <v>0</v>
      </c>
      <c r="E51" s="54">
        <v>29900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1529961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125.21553188125823</v>
      </c>
      <c r="C58" s="5">
        <f>IF(C67=0,0,+(C76/C67)*100)</f>
        <v>0</v>
      </c>
      <c r="D58" s="6">
        <f aca="true" t="shared" si="6" ref="D58:Z58">IF(D67=0,0,+(D76/D67)*100)</f>
        <v>66.33855458960095</v>
      </c>
      <c r="E58" s="7">
        <f t="shared" si="6"/>
        <v>66.33855458960095</v>
      </c>
      <c r="F58" s="7">
        <f t="shared" si="6"/>
        <v>176.47172429310734</v>
      </c>
      <c r="G58" s="7">
        <f t="shared" si="6"/>
        <v>19.9233339598666</v>
      </c>
      <c r="H58" s="7">
        <f t="shared" si="6"/>
        <v>51.799598913089596</v>
      </c>
      <c r="I58" s="7">
        <f t="shared" si="6"/>
        <v>50.547689380492244</v>
      </c>
      <c r="J58" s="7">
        <f t="shared" si="6"/>
        <v>0</v>
      </c>
      <c r="K58" s="7">
        <f t="shared" si="6"/>
        <v>55.091101405995715</v>
      </c>
      <c r="L58" s="7">
        <f t="shared" si="6"/>
        <v>85.07704763787459</v>
      </c>
      <c r="M58" s="7">
        <f t="shared" si="6"/>
        <v>104.98136633742341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82.17886996280232</v>
      </c>
      <c r="W58" s="7">
        <f t="shared" si="6"/>
        <v>69.94735916995086</v>
      </c>
      <c r="X58" s="7">
        <f t="shared" si="6"/>
        <v>0</v>
      </c>
      <c r="Y58" s="7">
        <f t="shared" si="6"/>
        <v>0</v>
      </c>
      <c r="Z58" s="8">
        <f t="shared" si="6"/>
        <v>66.33855458960095</v>
      </c>
    </row>
    <row r="59" spans="1:26" ht="12.75">
      <c r="A59" s="37" t="s">
        <v>31</v>
      </c>
      <c r="B59" s="9">
        <f aca="true" t="shared" si="7" ref="B59:Z66">IF(B68=0,0,+(B77/B68)*100)</f>
        <v>145.13288215631314</v>
      </c>
      <c r="C59" s="9">
        <f t="shared" si="7"/>
        <v>0</v>
      </c>
      <c r="D59" s="2">
        <f t="shared" si="7"/>
        <v>67.99999363115411</v>
      </c>
      <c r="E59" s="10">
        <f t="shared" si="7"/>
        <v>67.99999363115411</v>
      </c>
      <c r="F59" s="10">
        <f t="shared" si="7"/>
        <v>43609.483667017914</v>
      </c>
      <c r="G59" s="10">
        <f t="shared" si="7"/>
        <v>12.313062140987789</v>
      </c>
      <c r="H59" s="10">
        <f t="shared" si="7"/>
        <v>82.73141075477717</v>
      </c>
      <c r="I59" s="10">
        <f t="shared" si="7"/>
        <v>46.245788721967905</v>
      </c>
      <c r="J59" s="10">
        <f t="shared" si="7"/>
        <v>0</v>
      </c>
      <c r="K59" s="10">
        <f t="shared" si="7"/>
        <v>39.540637389566164</v>
      </c>
      <c r="L59" s="10">
        <f t="shared" si="7"/>
        <v>163.3558214167319</v>
      </c>
      <c r="M59" s="10">
        <f t="shared" si="7"/>
        <v>161.09172122902808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116.71199711510376</v>
      </c>
      <c r="W59" s="10">
        <f t="shared" si="7"/>
        <v>61.81817732342206</v>
      </c>
      <c r="X59" s="10">
        <f t="shared" si="7"/>
        <v>0</v>
      </c>
      <c r="Y59" s="10">
        <f t="shared" si="7"/>
        <v>0</v>
      </c>
      <c r="Z59" s="11">
        <f t="shared" si="7"/>
        <v>67.99999363115411</v>
      </c>
    </row>
    <row r="60" spans="1:26" ht="12.75">
      <c r="A60" s="38" t="s">
        <v>32</v>
      </c>
      <c r="B60" s="12">
        <f t="shared" si="7"/>
        <v>103.10670474298931</v>
      </c>
      <c r="C60" s="12">
        <f t="shared" si="7"/>
        <v>0</v>
      </c>
      <c r="D60" s="3">
        <f t="shared" si="7"/>
        <v>72.95904197597457</v>
      </c>
      <c r="E60" s="13">
        <f t="shared" si="7"/>
        <v>72.95904197597457</v>
      </c>
      <c r="F60" s="13">
        <f t="shared" si="7"/>
        <v>124.88683167486619</v>
      </c>
      <c r="G60" s="13">
        <f t="shared" si="7"/>
        <v>56.83476521935539</v>
      </c>
      <c r="H60" s="13">
        <f t="shared" si="7"/>
        <v>21.758522373585933</v>
      </c>
      <c r="I60" s="13">
        <f t="shared" si="7"/>
        <v>54.28592320983262</v>
      </c>
      <c r="J60" s="13">
        <f t="shared" si="7"/>
        <v>0</v>
      </c>
      <c r="K60" s="13">
        <f t="shared" si="7"/>
        <v>74.03655721084353</v>
      </c>
      <c r="L60" s="13">
        <f t="shared" si="7"/>
        <v>33.570299788549015</v>
      </c>
      <c r="M60" s="13">
        <f t="shared" si="7"/>
        <v>53.603597899677524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53.9329699201607</v>
      </c>
      <c r="W60" s="13">
        <f t="shared" si="7"/>
        <v>102.98642885386657</v>
      </c>
      <c r="X60" s="13">
        <f t="shared" si="7"/>
        <v>0</v>
      </c>
      <c r="Y60" s="13">
        <f t="shared" si="7"/>
        <v>0</v>
      </c>
      <c r="Z60" s="14">
        <f t="shared" si="7"/>
        <v>72.95904197597457</v>
      </c>
    </row>
    <row r="61" spans="1:26" ht="12.75">
      <c r="A61" s="39" t="s">
        <v>103</v>
      </c>
      <c r="B61" s="12">
        <f t="shared" si="7"/>
        <v>84.32588480504296</v>
      </c>
      <c r="C61" s="12">
        <f t="shared" si="7"/>
        <v>0</v>
      </c>
      <c r="D61" s="3">
        <f t="shared" si="7"/>
        <v>75.0000110327362</v>
      </c>
      <c r="E61" s="13">
        <f t="shared" si="7"/>
        <v>75.0000110327362</v>
      </c>
      <c r="F61" s="13">
        <f t="shared" si="7"/>
        <v>153.33748628188627</v>
      </c>
      <c r="G61" s="13">
        <f t="shared" si="7"/>
        <v>90.04007624038466</v>
      </c>
      <c r="H61" s="13">
        <f t="shared" si="7"/>
        <v>20.01234050554132</v>
      </c>
      <c r="I61" s="13">
        <f t="shared" si="7"/>
        <v>56.27945064120266</v>
      </c>
      <c r="J61" s="13">
        <f t="shared" si="7"/>
        <v>0</v>
      </c>
      <c r="K61" s="13">
        <f t="shared" si="7"/>
        <v>121.35403644552125</v>
      </c>
      <c r="L61" s="13">
        <f t="shared" si="7"/>
        <v>37.91407033981372</v>
      </c>
      <c r="M61" s="13">
        <f t="shared" si="7"/>
        <v>61.225383261890755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58.91790369912127</v>
      </c>
      <c r="W61" s="13">
        <f t="shared" si="7"/>
        <v>75</v>
      </c>
      <c r="X61" s="13">
        <f t="shared" si="7"/>
        <v>0</v>
      </c>
      <c r="Y61" s="13">
        <f t="shared" si="7"/>
        <v>0</v>
      </c>
      <c r="Z61" s="14">
        <f t="shared" si="7"/>
        <v>75.0000110327362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154.8324714554282</v>
      </c>
      <c r="C64" s="12">
        <f t="shared" si="7"/>
        <v>0</v>
      </c>
      <c r="D64" s="3">
        <f t="shared" si="7"/>
        <v>68</v>
      </c>
      <c r="E64" s="13">
        <f t="shared" si="7"/>
        <v>68</v>
      </c>
      <c r="F64" s="13">
        <f t="shared" si="7"/>
        <v>94.75917212519133</v>
      </c>
      <c r="G64" s="13">
        <f t="shared" si="7"/>
        <v>29.208334857715247</v>
      </c>
      <c r="H64" s="13">
        <f t="shared" si="7"/>
        <v>28.148056626717562</v>
      </c>
      <c r="I64" s="13">
        <f t="shared" si="7"/>
        <v>50.62338464539411</v>
      </c>
      <c r="J64" s="13">
        <f t="shared" si="7"/>
        <v>0</v>
      </c>
      <c r="K64" s="13">
        <f t="shared" si="7"/>
        <v>32.985479419848524</v>
      </c>
      <c r="L64" s="13">
        <f t="shared" si="7"/>
        <v>20.993055869514315</v>
      </c>
      <c r="M64" s="13">
        <f t="shared" si="7"/>
        <v>36.56313580020969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43.812150370567224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68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4.999909090909091</v>
      </c>
      <c r="E66" s="16">
        <f t="shared" si="7"/>
        <v>4.999909090909091</v>
      </c>
      <c r="F66" s="16">
        <f t="shared" si="7"/>
        <v>0</v>
      </c>
      <c r="G66" s="16">
        <f t="shared" si="7"/>
        <v>0.8273672835337026</v>
      </c>
      <c r="H66" s="16">
        <f t="shared" si="7"/>
        <v>100</v>
      </c>
      <c r="I66" s="16">
        <f t="shared" si="7"/>
        <v>51.051251672425366</v>
      </c>
      <c r="J66" s="16">
        <f t="shared" si="7"/>
        <v>0</v>
      </c>
      <c r="K66" s="16">
        <f t="shared" si="7"/>
        <v>75.52979882263278</v>
      </c>
      <c r="L66" s="16">
        <f t="shared" si="7"/>
        <v>12.705272444655952</v>
      </c>
      <c r="M66" s="16">
        <f t="shared" si="7"/>
        <v>61.724557478311915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57.89315207475963</v>
      </c>
      <c r="W66" s="16">
        <f t="shared" si="7"/>
        <v>4.999904545541322</v>
      </c>
      <c r="X66" s="16">
        <f t="shared" si="7"/>
        <v>0</v>
      </c>
      <c r="Y66" s="16">
        <f t="shared" si="7"/>
        <v>0</v>
      </c>
      <c r="Z66" s="17">
        <f t="shared" si="7"/>
        <v>4.999909090909091</v>
      </c>
    </row>
    <row r="67" spans="1:26" ht="12.75" hidden="1">
      <c r="A67" s="41" t="s">
        <v>287</v>
      </c>
      <c r="B67" s="24">
        <v>70720860</v>
      </c>
      <c r="C67" s="24"/>
      <c r="D67" s="25">
        <v>80919606</v>
      </c>
      <c r="E67" s="26">
        <v>80919606</v>
      </c>
      <c r="F67" s="26">
        <v>1599960</v>
      </c>
      <c r="G67" s="26">
        <v>6841882</v>
      </c>
      <c r="H67" s="26">
        <v>6434017</v>
      </c>
      <c r="I67" s="26">
        <v>14875859</v>
      </c>
      <c r="J67" s="26"/>
      <c r="K67" s="26">
        <v>5778396</v>
      </c>
      <c r="L67" s="26">
        <v>14857107</v>
      </c>
      <c r="M67" s="26">
        <v>20635503</v>
      </c>
      <c r="N67" s="26"/>
      <c r="O67" s="26"/>
      <c r="P67" s="26"/>
      <c r="Q67" s="26"/>
      <c r="R67" s="26"/>
      <c r="S67" s="26"/>
      <c r="T67" s="26"/>
      <c r="U67" s="26"/>
      <c r="V67" s="26">
        <v>35511362</v>
      </c>
      <c r="W67" s="26">
        <v>36263106</v>
      </c>
      <c r="X67" s="26"/>
      <c r="Y67" s="25"/>
      <c r="Z67" s="27">
        <v>80919606</v>
      </c>
    </row>
    <row r="68" spans="1:26" ht="12.75" hidden="1">
      <c r="A68" s="37" t="s">
        <v>31</v>
      </c>
      <c r="B68" s="19">
        <v>37204318</v>
      </c>
      <c r="C68" s="19"/>
      <c r="D68" s="20">
        <v>47732353</v>
      </c>
      <c r="E68" s="21">
        <v>47732353</v>
      </c>
      <c r="F68" s="21">
        <v>1898</v>
      </c>
      <c r="G68" s="21">
        <v>4294074</v>
      </c>
      <c r="H68" s="21">
        <v>1727437</v>
      </c>
      <c r="I68" s="21">
        <v>6023409</v>
      </c>
      <c r="J68" s="21"/>
      <c r="K68" s="21">
        <v>3226253</v>
      </c>
      <c r="L68" s="21">
        <v>6337727</v>
      </c>
      <c r="M68" s="21">
        <v>9563980</v>
      </c>
      <c r="N68" s="21"/>
      <c r="O68" s="21"/>
      <c r="P68" s="21"/>
      <c r="Q68" s="21"/>
      <c r="R68" s="21"/>
      <c r="S68" s="21"/>
      <c r="T68" s="21"/>
      <c r="U68" s="21"/>
      <c r="V68" s="21">
        <v>15587389</v>
      </c>
      <c r="W68" s="21">
        <v>23866176</v>
      </c>
      <c r="X68" s="21"/>
      <c r="Y68" s="20"/>
      <c r="Z68" s="23">
        <v>47732353</v>
      </c>
    </row>
    <row r="69" spans="1:26" ht="12.75" hidden="1">
      <c r="A69" s="38" t="s">
        <v>32</v>
      </c>
      <c r="B69" s="19">
        <v>33516542</v>
      </c>
      <c r="C69" s="19"/>
      <c r="D69" s="20">
        <v>28787253</v>
      </c>
      <c r="E69" s="21">
        <v>28787253</v>
      </c>
      <c r="F69" s="21">
        <v>1598062</v>
      </c>
      <c r="G69" s="21">
        <v>1452164</v>
      </c>
      <c r="H69" s="21">
        <v>3582394</v>
      </c>
      <c r="I69" s="21">
        <v>6632620</v>
      </c>
      <c r="J69" s="21"/>
      <c r="K69" s="21">
        <v>1334511</v>
      </c>
      <c r="L69" s="21">
        <v>5772969</v>
      </c>
      <c r="M69" s="21">
        <v>7107480</v>
      </c>
      <c r="N69" s="21"/>
      <c r="O69" s="21"/>
      <c r="P69" s="21"/>
      <c r="Q69" s="21"/>
      <c r="R69" s="21"/>
      <c r="S69" s="21"/>
      <c r="T69" s="21"/>
      <c r="U69" s="21"/>
      <c r="V69" s="21">
        <v>13740100</v>
      </c>
      <c r="W69" s="21">
        <v>10196928</v>
      </c>
      <c r="X69" s="21"/>
      <c r="Y69" s="20"/>
      <c r="Z69" s="23">
        <v>28787253</v>
      </c>
    </row>
    <row r="70" spans="1:26" ht="12.75" hidden="1">
      <c r="A70" s="39" t="s">
        <v>103</v>
      </c>
      <c r="B70" s="19">
        <v>24588750</v>
      </c>
      <c r="C70" s="19"/>
      <c r="D70" s="20">
        <v>20393853</v>
      </c>
      <c r="E70" s="21">
        <v>20393853</v>
      </c>
      <c r="F70" s="21">
        <v>821906</v>
      </c>
      <c r="G70" s="21">
        <v>659493</v>
      </c>
      <c r="H70" s="21">
        <v>2813499</v>
      </c>
      <c r="I70" s="21">
        <v>4294898</v>
      </c>
      <c r="J70" s="21"/>
      <c r="K70" s="21">
        <v>619939</v>
      </c>
      <c r="L70" s="21">
        <v>4290998</v>
      </c>
      <c r="M70" s="21">
        <v>4910937</v>
      </c>
      <c r="N70" s="21"/>
      <c r="O70" s="21"/>
      <c r="P70" s="21"/>
      <c r="Q70" s="21"/>
      <c r="R70" s="21"/>
      <c r="S70" s="21"/>
      <c r="T70" s="21"/>
      <c r="U70" s="21"/>
      <c r="V70" s="21">
        <v>9205835</v>
      </c>
      <c r="W70" s="21">
        <v>10196928</v>
      </c>
      <c r="X70" s="21"/>
      <c r="Y70" s="20"/>
      <c r="Z70" s="23">
        <v>20393853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8927792</v>
      </c>
      <c r="C73" s="19"/>
      <c r="D73" s="20">
        <v>8393400</v>
      </c>
      <c r="E73" s="21">
        <v>8393400</v>
      </c>
      <c r="F73" s="21">
        <v>776156</v>
      </c>
      <c r="G73" s="21">
        <v>792671</v>
      </c>
      <c r="H73" s="21">
        <v>768895</v>
      </c>
      <c r="I73" s="21">
        <v>2337722</v>
      </c>
      <c r="J73" s="21"/>
      <c r="K73" s="21">
        <v>714572</v>
      </c>
      <c r="L73" s="21">
        <v>1481971</v>
      </c>
      <c r="M73" s="21">
        <v>2196543</v>
      </c>
      <c r="N73" s="21"/>
      <c r="O73" s="21"/>
      <c r="P73" s="21"/>
      <c r="Q73" s="21"/>
      <c r="R73" s="21"/>
      <c r="S73" s="21"/>
      <c r="T73" s="21"/>
      <c r="U73" s="21"/>
      <c r="V73" s="21">
        <v>4534265</v>
      </c>
      <c r="W73" s="21"/>
      <c r="X73" s="21"/>
      <c r="Y73" s="20"/>
      <c r="Z73" s="23">
        <v>8393400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4400000</v>
      </c>
      <c r="E75" s="30">
        <v>4400000</v>
      </c>
      <c r="F75" s="30"/>
      <c r="G75" s="30">
        <v>1095644</v>
      </c>
      <c r="H75" s="30">
        <v>1124186</v>
      </c>
      <c r="I75" s="30">
        <v>2219830</v>
      </c>
      <c r="J75" s="30"/>
      <c r="K75" s="30">
        <v>1217632</v>
      </c>
      <c r="L75" s="30">
        <v>2746411</v>
      </c>
      <c r="M75" s="30">
        <v>3964043</v>
      </c>
      <c r="N75" s="30"/>
      <c r="O75" s="30"/>
      <c r="P75" s="30"/>
      <c r="Q75" s="30"/>
      <c r="R75" s="30"/>
      <c r="S75" s="30"/>
      <c r="T75" s="30"/>
      <c r="U75" s="30"/>
      <c r="V75" s="30">
        <v>6183873</v>
      </c>
      <c r="W75" s="30">
        <v>2200002</v>
      </c>
      <c r="X75" s="30"/>
      <c r="Y75" s="29"/>
      <c r="Z75" s="31">
        <v>4400000</v>
      </c>
    </row>
    <row r="76" spans="1:26" ht="12.75" hidden="1">
      <c r="A76" s="42" t="s">
        <v>288</v>
      </c>
      <c r="B76" s="32">
        <v>88553501</v>
      </c>
      <c r="C76" s="32"/>
      <c r="D76" s="33">
        <v>53680897</v>
      </c>
      <c r="E76" s="34">
        <v>53680897</v>
      </c>
      <c r="F76" s="34">
        <v>2823477</v>
      </c>
      <c r="G76" s="34">
        <v>1363131</v>
      </c>
      <c r="H76" s="34">
        <v>3332795</v>
      </c>
      <c r="I76" s="34">
        <v>7519403</v>
      </c>
      <c r="J76" s="34">
        <v>5840063</v>
      </c>
      <c r="K76" s="34">
        <v>3183382</v>
      </c>
      <c r="L76" s="34">
        <v>12639988</v>
      </c>
      <c r="M76" s="34">
        <v>21663433</v>
      </c>
      <c r="N76" s="34"/>
      <c r="O76" s="34"/>
      <c r="P76" s="34"/>
      <c r="Q76" s="34"/>
      <c r="R76" s="34"/>
      <c r="S76" s="34"/>
      <c r="T76" s="34"/>
      <c r="U76" s="34"/>
      <c r="V76" s="34">
        <v>29182836</v>
      </c>
      <c r="W76" s="34">
        <v>25365085</v>
      </c>
      <c r="X76" s="34"/>
      <c r="Y76" s="33"/>
      <c r="Z76" s="35">
        <v>53680897</v>
      </c>
    </row>
    <row r="77" spans="1:26" ht="12.75" hidden="1">
      <c r="A77" s="37" t="s">
        <v>31</v>
      </c>
      <c r="B77" s="19">
        <v>53995699</v>
      </c>
      <c r="C77" s="19"/>
      <c r="D77" s="20">
        <v>32457997</v>
      </c>
      <c r="E77" s="21">
        <v>32457997</v>
      </c>
      <c r="F77" s="21">
        <v>827708</v>
      </c>
      <c r="G77" s="21">
        <v>528732</v>
      </c>
      <c r="H77" s="21">
        <v>1429133</v>
      </c>
      <c r="I77" s="21">
        <v>2785573</v>
      </c>
      <c r="J77" s="21">
        <v>3778053</v>
      </c>
      <c r="K77" s="21">
        <v>1275681</v>
      </c>
      <c r="L77" s="21">
        <v>10353046</v>
      </c>
      <c r="M77" s="21">
        <v>15406780</v>
      </c>
      <c r="N77" s="21"/>
      <c r="O77" s="21"/>
      <c r="P77" s="21"/>
      <c r="Q77" s="21"/>
      <c r="R77" s="21"/>
      <c r="S77" s="21"/>
      <c r="T77" s="21"/>
      <c r="U77" s="21"/>
      <c r="V77" s="21">
        <v>18192353</v>
      </c>
      <c r="W77" s="21">
        <v>14753635</v>
      </c>
      <c r="X77" s="21"/>
      <c r="Y77" s="20"/>
      <c r="Z77" s="23">
        <v>32457997</v>
      </c>
    </row>
    <row r="78" spans="1:26" ht="12.75" hidden="1">
      <c r="A78" s="38" t="s">
        <v>32</v>
      </c>
      <c r="B78" s="19">
        <v>34557802</v>
      </c>
      <c r="C78" s="19"/>
      <c r="D78" s="20">
        <v>21002904</v>
      </c>
      <c r="E78" s="21">
        <v>21002904</v>
      </c>
      <c r="F78" s="21">
        <v>1995769</v>
      </c>
      <c r="G78" s="21">
        <v>825334</v>
      </c>
      <c r="H78" s="21">
        <v>779476</v>
      </c>
      <c r="I78" s="21">
        <v>3600579</v>
      </c>
      <c r="J78" s="21">
        <v>883836</v>
      </c>
      <c r="K78" s="21">
        <v>988026</v>
      </c>
      <c r="L78" s="21">
        <v>1938003</v>
      </c>
      <c r="M78" s="21">
        <v>3809865</v>
      </c>
      <c r="N78" s="21"/>
      <c r="O78" s="21"/>
      <c r="P78" s="21"/>
      <c r="Q78" s="21"/>
      <c r="R78" s="21"/>
      <c r="S78" s="21"/>
      <c r="T78" s="21"/>
      <c r="U78" s="21"/>
      <c r="V78" s="21">
        <v>7410444</v>
      </c>
      <c r="W78" s="21">
        <v>10501452</v>
      </c>
      <c r="X78" s="21"/>
      <c r="Y78" s="20"/>
      <c r="Z78" s="23">
        <v>21002904</v>
      </c>
    </row>
    <row r="79" spans="1:26" ht="12.75" hidden="1">
      <c r="A79" s="39" t="s">
        <v>103</v>
      </c>
      <c r="B79" s="19">
        <v>20734681</v>
      </c>
      <c r="C79" s="19"/>
      <c r="D79" s="20">
        <v>15295392</v>
      </c>
      <c r="E79" s="21">
        <v>15295392</v>
      </c>
      <c r="F79" s="21">
        <v>1260290</v>
      </c>
      <c r="G79" s="21">
        <v>593808</v>
      </c>
      <c r="H79" s="21">
        <v>563047</v>
      </c>
      <c r="I79" s="21">
        <v>2417145</v>
      </c>
      <c r="J79" s="21">
        <v>627527</v>
      </c>
      <c r="K79" s="21">
        <v>752321</v>
      </c>
      <c r="L79" s="21">
        <v>1626892</v>
      </c>
      <c r="M79" s="21">
        <v>3006740</v>
      </c>
      <c r="N79" s="21"/>
      <c r="O79" s="21"/>
      <c r="P79" s="21"/>
      <c r="Q79" s="21"/>
      <c r="R79" s="21"/>
      <c r="S79" s="21"/>
      <c r="T79" s="21"/>
      <c r="U79" s="21"/>
      <c r="V79" s="21">
        <v>5423885</v>
      </c>
      <c r="W79" s="21">
        <v>7647696</v>
      </c>
      <c r="X79" s="21"/>
      <c r="Y79" s="20"/>
      <c r="Z79" s="23">
        <v>15295392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13823121</v>
      </c>
      <c r="C82" s="19"/>
      <c r="D82" s="20">
        <v>5707512</v>
      </c>
      <c r="E82" s="21">
        <v>5707512</v>
      </c>
      <c r="F82" s="21">
        <v>735479</v>
      </c>
      <c r="G82" s="21">
        <v>231526</v>
      </c>
      <c r="H82" s="21">
        <v>216429</v>
      </c>
      <c r="I82" s="21">
        <v>1183434</v>
      </c>
      <c r="J82" s="21">
        <v>256309</v>
      </c>
      <c r="K82" s="21">
        <v>235705</v>
      </c>
      <c r="L82" s="21">
        <v>311111</v>
      </c>
      <c r="M82" s="21">
        <v>803125</v>
      </c>
      <c r="N82" s="21"/>
      <c r="O82" s="21"/>
      <c r="P82" s="21"/>
      <c r="Q82" s="21"/>
      <c r="R82" s="21"/>
      <c r="S82" s="21"/>
      <c r="T82" s="21"/>
      <c r="U82" s="21"/>
      <c r="V82" s="21">
        <v>1986559</v>
      </c>
      <c r="W82" s="21">
        <v>2853756</v>
      </c>
      <c r="X82" s="21"/>
      <c r="Y82" s="20"/>
      <c r="Z82" s="23">
        <v>5707512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219996</v>
      </c>
      <c r="E84" s="30">
        <v>219996</v>
      </c>
      <c r="F84" s="30"/>
      <c r="G84" s="30">
        <v>9065</v>
      </c>
      <c r="H84" s="30">
        <v>1124186</v>
      </c>
      <c r="I84" s="30">
        <v>1133251</v>
      </c>
      <c r="J84" s="30">
        <v>1178174</v>
      </c>
      <c r="K84" s="30">
        <v>919675</v>
      </c>
      <c r="L84" s="30">
        <v>348939</v>
      </c>
      <c r="M84" s="30">
        <v>2446788</v>
      </c>
      <c r="N84" s="30"/>
      <c r="O84" s="30"/>
      <c r="P84" s="30"/>
      <c r="Q84" s="30"/>
      <c r="R84" s="30"/>
      <c r="S84" s="30"/>
      <c r="T84" s="30"/>
      <c r="U84" s="30"/>
      <c r="V84" s="30">
        <v>3580039</v>
      </c>
      <c r="W84" s="30">
        <v>109998</v>
      </c>
      <c r="X84" s="30"/>
      <c r="Y84" s="29"/>
      <c r="Z84" s="31">
        <v>219996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265638630</v>
      </c>
      <c r="D5" s="153">
        <f>SUM(D6:D8)</f>
        <v>0</v>
      </c>
      <c r="E5" s="154">
        <f t="shared" si="0"/>
        <v>264485693</v>
      </c>
      <c r="F5" s="100">
        <f t="shared" si="0"/>
        <v>264485693</v>
      </c>
      <c r="G5" s="100">
        <f t="shared" si="0"/>
        <v>61392669</v>
      </c>
      <c r="H5" s="100">
        <f t="shared" si="0"/>
        <v>5965903</v>
      </c>
      <c r="I5" s="100">
        <f t="shared" si="0"/>
        <v>3440275</v>
      </c>
      <c r="J5" s="100">
        <f t="shared" si="0"/>
        <v>70798847</v>
      </c>
      <c r="K5" s="100">
        <f t="shared" si="0"/>
        <v>0</v>
      </c>
      <c r="L5" s="100">
        <f t="shared" si="0"/>
        <v>5075404</v>
      </c>
      <c r="M5" s="100">
        <f t="shared" si="0"/>
        <v>50661352</v>
      </c>
      <c r="N5" s="100">
        <f t="shared" si="0"/>
        <v>55736756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126535603</v>
      </c>
      <c r="X5" s="100">
        <f t="shared" si="0"/>
        <v>7251000</v>
      </c>
      <c r="Y5" s="100">
        <f t="shared" si="0"/>
        <v>119284603</v>
      </c>
      <c r="Z5" s="137">
        <f>+IF(X5&lt;&gt;0,+(Y5/X5)*100,0)</f>
        <v>1645.0779616604607</v>
      </c>
      <c r="AA5" s="153">
        <f>SUM(AA6:AA8)</f>
        <v>264485693</v>
      </c>
    </row>
    <row r="6" spans="1:27" ht="12.75">
      <c r="A6" s="138" t="s">
        <v>75</v>
      </c>
      <c r="B6" s="136"/>
      <c r="C6" s="155"/>
      <c r="D6" s="155"/>
      <c r="E6" s="156">
        <v>216753340</v>
      </c>
      <c r="F6" s="60">
        <v>216753340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7251000</v>
      </c>
      <c r="Y6" s="60">
        <v>-7251000</v>
      </c>
      <c r="Z6" s="140">
        <v>-100</v>
      </c>
      <c r="AA6" s="155">
        <v>216753340</v>
      </c>
    </row>
    <row r="7" spans="1:27" ht="12.75">
      <c r="A7" s="138" t="s">
        <v>76</v>
      </c>
      <c r="B7" s="136"/>
      <c r="C7" s="157">
        <v>265638630</v>
      </c>
      <c r="D7" s="157"/>
      <c r="E7" s="158">
        <v>47732353</v>
      </c>
      <c r="F7" s="159">
        <v>47732353</v>
      </c>
      <c r="G7" s="159">
        <v>61392669</v>
      </c>
      <c r="H7" s="159">
        <v>5965903</v>
      </c>
      <c r="I7" s="159">
        <v>3437953</v>
      </c>
      <c r="J7" s="159">
        <v>70796525</v>
      </c>
      <c r="K7" s="159"/>
      <c r="L7" s="159">
        <v>5075404</v>
      </c>
      <c r="M7" s="159">
        <v>50654856</v>
      </c>
      <c r="N7" s="159">
        <v>55730260</v>
      </c>
      <c r="O7" s="159"/>
      <c r="P7" s="159"/>
      <c r="Q7" s="159"/>
      <c r="R7" s="159"/>
      <c r="S7" s="159"/>
      <c r="T7" s="159"/>
      <c r="U7" s="159"/>
      <c r="V7" s="159"/>
      <c r="W7" s="159">
        <v>126526785</v>
      </c>
      <c r="X7" s="159"/>
      <c r="Y7" s="159">
        <v>126526785</v>
      </c>
      <c r="Z7" s="141">
        <v>0</v>
      </c>
      <c r="AA7" s="157">
        <v>47732353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2322</v>
      </c>
      <c r="J8" s="60">
        <v>2322</v>
      </c>
      <c r="K8" s="60"/>
      <c r="L8" s="60"/>
      <c r="M8" s="60">
        <v>6496</v>
      </c>
      <c r="N8" s="60">
        <v>6496</v>
      </c>
      <c r="O8" s="60"/>
      <c r="P8" s="60"/>
      <c r="Q8" s="60"/>
      <c r="R8" s="60"/>
      <c r="S8" s="60"/>
      <c r="T8" s="60"/>
      <c r="U8" s="60"/>
      <c r="V8" s="60"/>
      <c r="W8" s="60">
        <v>8818</v>
      </c>
      <c r="X8" s="60"/>
      <c r="Y8" s="60">
        <v>8818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1918319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475707</v>
      </c>
      <c r="H9" s="100">
        <f t="shared" si="1"/>
        <v>475559</v>
      </c>
      <c r="I9" s="100">
        <f t="shared" si="1"/>
        <v>538695</v>
      </c>
      <c r="J9" s="100">
        <f t="shared" si="1"/>
        <v>1489961</v>
      </c>
      <c r="K9" s="100">
        <f t="shared" si="1"/>
        <v>0</v>
      </c>
      <c r="L9" s="100">
        <f t="shared" si="1"/>
        <v>541390</v>
      </c>
      <c r="M9" s="100">
        <f t="shared" si="1"/>
        <v>650362</v>
      </c>
      <c r="N9" s="100">
        <f t="shared" si="1"/>
        <v>1191752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2681713</v>
      </c>
      <c r="X9" s="100">
        <f t="shared" si="1"/>
        <v>2077956</v>
      </c>
      <c r="Y9" s="100">
        <f t="shared" si="1"/>
        <v>603757</v>
      </c>
      <c r="Z9" s="137">
        <f>+IF(X9&lt;&gt;0,+(Y9/X9)*100,0)</f>
        <v>29.05533129671658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165352</v>
      </c>
      <c r="H10" s="60">
        <v>205003</v>
      </c>
      <c r="I10" s="60">
        <v>239636</v>
      </c>
      <c r="J10" s="60">
        <v>609991</v>
      </c>
      <c r="K10" s="60"/>
      <c r="L10" s="60">
        <v>192152</v>
      </c>
      <c r="M10" s="60">
        <v>217498</v>
      </c>
      <c r="N10" s="60">
        <v>409650</v>
      </c>
      <c r="O10" s="60"/>
      <c r="P10" s="60"/>
      <c r="Q10" s="60"/>
      <c r="R10" s="60"/>
      <c r="S10" s="60"/>
      <c r="T10" s="60"/>
      <c r="U10" s="60"/>
      <c r="V10" s="60"/>
      <c r="W10" s="60">
        <v>1019641</v>
      </c>
      <c r="X10" s="60">
        <v>2045778</v>
      </c>
      <c r="Y10" s="60">
        <v>-1026137</v>
      </c>
      <c r="Z10" s="140">
        <v>-50.16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32178</v>
      </c>
      <c r="Y11" s="60">
        <v>-32178</v>
      </c>
      <c r="Z11" s="140">
        <v>-100</v>
      </c>
      <c r="AA11" s="155"/>
    </row>
    <row r="12" spans="1:27" ht="12.75">
      <c r="A12" s="138" t="s">
        <v>81</v>
      </c>
      <c r="B12" s="136"/>
      <c r="C12" s="155">
        <v>1918319</v>
      </c>
      <c r="D12" s="155"/>
      <c r="E12" s="156"/>
      <c r="F12" s="60"/>
      <c r="G12" s="60">
        <v>310355</v>
      </c>
      <c r="H12" s="60">
        <v>270556</v>
      </c>
      <c r="I12" s="60">
        <v>299059</v>
      </c>
      <c r="J12" s="60">
        <v>879970</v>
      </c>
      <c r="K12" s="60"/>
      <c r="L12" s="60">
        <v>349238</v>
      </c>
      <c r="M12" s="60">
        <v>432864</v>
      </c>
      <c r="N12" s="60">
        <v>782102</v>
      </c>
      <c r="O12" s="60"/>
      <c r="P12" s="60"/>
      <c r="Q12" s="60"/>
      <c r="R12" s="60"/>
      <c r="S12" s="60"/>
      <c r="T12" s="60"/>
      <c r="U12" s="60"/>
      <c r="V12" s="60"/>
      <c r="W12" s="60">
        <v>1662072</v>
      </c>
      <c r="X12" s="60"/>
      <c r="Y12" s="60">
        <v>1662072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615677</v>
      </c>
      <c r="H15" s="100">
        <f t="shared" si="2"/>
        <v>1233031</v>
      </c>
      <c r="I15" s="100">
        <f t="shared" si="2"/>
        <v>2751917</v>
      </c>
      <c r="J15" s="100">
        <f t="shared" si="2"/>
        <v>4600625</v>
      </c>
      <c r="K15" s="100">
        <f t="shared" si="2"/>
        <v>0</v>
      </c>
      <c r="L15" s="100">
        <f t="shared" si="2"/>
        <v>7660195</v>
      </c>
      <c r="M15" s="100">
        <f t="shared" si="2"/>
        <v>10448367</v>
      </c>
      <c r="N15" s="100">
        <f t="shared" si="2"/>
        <v>18108562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22709187</v>
      </c>
      <c r="X15" s="100">
        <f t="shared" si="2"/>
        <v>79326</v>
      </c>
      <c r="Y15" s="100">
        <f t="shared" si="2"/>
        <v>22629861</v>
      </c>
      <c r="Z15" s="137">
        <f>+IF(X15&lt;&gt;0,+(Y15/X15)*100,0)</f>
        <v>28527.67188563649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>
        <v>1561</v>
      </c>
      <c r="H16" s="60">
        <v>522480</v>
      </c>
      <c r="I16" s="60">
        <v>12549</v>
      </c>
      <c r="J16" s="60">
        <v>536590</v>
      </c>
      <c r="K16" s="60"/>
      <c r="L16" s="60">
        <v>311874</v>
      </c>
      <c r="M16" s="60">
        <v>146585</v>
      </c>
      <c r="N16" s="60">
        <v>458459</v>
      </c>
      <c r="O16" s="60"/>
      <c r="P16" s="60"/>
      <c r="Q16" s="60"/>
      <c r="R16" s="60"/>
      <c r="S16" s="60"/>
      <c r="T16" s="60"/>
      <c r="U16" s="60"/>
      <c r="V16" s="60"/>
      <c r="W16" s="60">
        <v>995049</v>
      </c>
      <c r="X16" s="60">
        <v>79326</v>
      </c>
      <c r="Y16" s="60">
        <v>915723</v>
      </c>
      <c r="Z16" s="140">
        <v>1154.38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>
        <v>614116</v>
      </c>
      <c r="H17" s="60">
        <v>710551</v>
      </c>
      <c r="I17" s="60">
        <v>2739368</v>
      </c>
      <c r="J17" s="60">
        <v>4064035</v>
      </c>
      <c r="K17" s="60"/>
      <c r="L17" s="60">
        <v>7348321</v>
      </c>
      <c r="M17" s="60">
        <v>10301782</v>
      </c>
      <c r="N17" s="60">
        <v>17650103</v>
      </c>
      <c r="O17" s="60"/>
      <c r="P17" s="60"/>
      <c r="Q17" s="60"/>
      <c r="R17" s="60"/>
      <c r="S17" s="60"/>
      <c r="T17" s="60"/>
      <c r="U17" s="60"/>
      <c r="V17" s="60"/>
      <c r="W17" s="60">
        <v>21714138</v>
      </c>
      <c r="X17" s="60"/>
      <c r="Y17" s="60">
        <v>21714138</v>
      </c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33516542</v>
      </c>
      <c r="D19" s="153">
        <f>SUM(D20:D23)</f>
        <v>0</v>
      </c>
      <c r="E19" s="154">
        <f t="shared" si="3"/>
        <v>28787253</v>
      </c>
      <c r="F19" s="100">
        <f t="shared" si="3"/>
        <v>28787253</v>
      </c>
      <c r="G19" s="100">
        <f t="shared" si="3"/>
        <v>1902486</v>
      </c>
      <c r="H19" s="100">
        <f t="shared" si="3"/>
        <v>1841399</v>
      </c>
      <c r="I19" s="100">
        <f t="shared" si="3"/>
        <v>3804488</v>
      </c>
      <c r="J19" s="100">
        <f t="shared" si="3"/>
        <v>7548373</v>
      </c>
      <c r="K19" s="100">
        <f t="shared" si="3"/>
        <v>0</v>
      </c>
      <c r="L19" s="100">
        <f t="shared" si="3"/>
        <v>1602680</v>
      </c>
      <c r="M19" s="100">
        <f t="shared" si="3"/>
        <v>6045018</v>
      </c>
      <c r="N19" s="100">
        <f t="shared" si="3"/>
        <v>7647698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15196071</v>
      </c>
      <c r="X19" s="100">
        <f t="shared" si="3"/>
        <v>14409678</v>
      </c>
      <c r="Y19" s="100">
        <f t="shared" si="3"/>
        <v>786393</v>
      </c>
      <c r="Z19" s="137">
        <f>+IF(X19&lt;&gt;0,+(Y19/X19)*100,0)</f>
        <v>5.457394675994841</v>
      </c>
      <c r="AA19" s="153">
        <f>SUM(AA20:AA23)</f>
        <v>28787253</v>
      </c>
    </row>
    <row r="20" spans="1:27" ht="12.75">
      <c r="A20" s="138" t="s">
        <v>89</v>
      </c>
      <c r="B20" s="136"/>
      <c r="C20" s="155">
        <v>24588750</v>
      </c>
      <c r="D20" s="155"/>
      <c r="E20" s="156">
        <v>20393853</v>
      </c>
      <c r="F20" s="60">
        <v>20393853</v>
      </c>
      <c r="G20" s="60">
        <v>1126330</v>
      </c>
      <c r="H20" s="60">
        <v>1048728</v>
      </c>
      <c r="I20" s="60">
        <v>3035593</v>
      </c>
      <c r="J20" s="60">
        <v>5210651</v>
      </c>
      <c r="K20" s="60"/>
      <c r="L20" s="60">
        <v>888108</v>
      </c>
      <c r="M20" s="60">
        <v>4563047</v>
      </c>
      <c r="N20" s="60">
        <v>5451155</v>
      </c>
      <c r="O20" s="60"/>
      <c r="P20" s="60"/>
      <c r="Q20" s="60"/>
      <c r="R20" s="60"/>
      <c r="S20" s="60"/>
      <c r="T20" s="60"/>
      <c r="U20" s="60"/>
      <c r="V20" s="60"/>
      <c r="W20" s="60">
        <v>10661806</v>
      </c>
      <c r="X20" s="60">
        <v>10212828</v>
      </c>
      <c r="Y20" s="60">
        <v>448978</v>
      </c>
      <c r="Z20" s="140">
        <v>4.4</v>
      </c>
      <c r="AA20" s="155">
        <v>20393853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8927792</v>
      </c>
      <c r="D23" s="155"/>
      <c r="E23" s="156">
        <v>8393400</v>
      </c>
      <c r="F23" s="60">
        <v>8393400</v>
      </c>
      <c r="G23" s="60">
        <v>776156</v>
      </c>
      <c r="H23" s="60">
        <v>792671</v>
      </c>
      <c r="I23" s="60">
        <v>768895</v>
      </c>
      <c r="J23" s="60">
        <v>2337722</v>
      </c>
      <c r="K23" s="60"/>
      <c r="L23" s="60">
        <v>714572</v>
      </c>
      <c r="M23" s="60">
        <v>1481971</v>
      </c>
      <c r="N23" s="60">
        <v>2196543</v>
      </c>
      <c r="O23" s="60"/>
      <c r="P23" s="60"/>
      <c r="Q23" s="60"/>
      <c r="R23" s="60"/>
      <c r="S23" s="60"/>
      <c r="T23" s="60"/>
      <c r="U23" s="60"/>
      <c r="V23" s="60"/>
      <c r="W23" s="60">
        <v>4534265</v>
      </c>
      <c r="X23" s="60">
        <v>4196850</v>
      </c>
      <c r="Y23" s="60">
        <v>337415</v>
      </c>
      <c r="Z23" s="140">
        <v>8.04</v>
      </c>
      <c r="AA23" s="155">
        <v>8393400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301073491</v>
      </c>
      <c r="D25" s="168">
        <f>+D5+D9+D15+D19+D24</f>
        <v>0</v>
      </c>
      <c r="E25" s="169">
        <f t="shared" si="4"/>
        <v>293272946</v>
      </c>
      <c r="F25" s="73">
        <f t="shared" si="4"/>
        <v>293272946</v>
      </c>
      <c r="G25" s="73">
        <f t="shared" si="4"/>
        <v>64386539</v>
      </c>
      <c r="H25" s="73">
        <f t="shared" si="4"/>
        <v>9515892</v>
      </c>
      <c r="I25" s="73">
        <f t="shared" si="4"/>
        <v>10535375</v>
      </c>
      <c r="J25" s="73">
        <f t="shared" si="4"/>
        <v>84437806</v>
      </c>
      <c r="K25" s="73">
        <f t="shared" si="4"/>
        <v>0</v>
      </c>
      <c r="L25" s="73">
        <f t="shared" si="4"/>
        <v>14879669</v>
      </c>
      <c r="M25" s="73">
        <f t="shared" si="4"/>
        <v>67805099</v>
      </c>
      <c r="N25" s="73">
        <f t="shared" si="4"/>
        <v>82684768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167122574</v>
      </c>
      <c r="X25" s="73">
        <f t="shared" si="4"/>
        <v>23817960</v>
      </c>
      <c r="Y25" s="73">
        <f t="shared" si="4"/>
        <v>143304614</v>
      </c>
      <c r="Z25" s="170">
        <f>+IF(X25&lt;&gt;0,+(Y25/X25)*100,0)</f>
        <v>601.6661964332798</v>
      </c>
      <c r="AA25" s="168">
        <f>+AA5+AA9+AA15+AA19+AA24</f>
        <v>293272946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222077321</v>
      </c>
      <c r="D28" s="153">
        <f>SUM(D29:D31)</f>
        <v>0</v>
      </c>
      <c r="E28" s="154">
        <f t="shared" si="5"/>
        <v>247899945</v>
      </c>
      <c r="F28" s="100">
        <f t="shared" si="5"/>
        <v>247899945</v>
      </c>
      <c r="G28" s="100">
        <f t="shared" si="5"/>
        <v>6018401</v>
      </c>
      <c r="H28" s="100">
        <f t="shared" si="5"/>
        <v>5217978</v>
      </c>
      <c r="I28" s="100">
        <f t="shared" si="5"/>
        <v>6407113</v>
      </c>
      <c r="J28" s="100">
        <f t="shared" si="5"/>
        <v>17643492</v>
      </c>
      <c r="K28" s="100">
        <f t="shared" si="5"/>
        <v>0</v>
      </c>
      <c r="L28" s="100">
        <f t="shared" si="5"/>
        <v>10947141</v>
      </c>
      <c r="M28" s="100">
        <f t="shared" si="5"/>
        <v>12169535</v>
      </c>
      <c r="N28" s="100">
        <f t="shared" si="5"/>
        <v>23116676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40760168</v>
      </c>
      <c r="X28" s="100">
        <f t="shared" si="5"/>
        <v>58425174</v>
      </c>
      <c r="Y28" s="100">
        <f t="shared" si="5"/>
        <v>-17665006</v>
      </c>
      <c r="Z28" s="137">
        <f>+IF(X28&lt;&gt;0,+(Y28/X28)*100,0)</f>
        <v>-30.23526468230972</v>
      </c>
      <c r="AA28" s="153">
        <f>SUM(AA29:AA31)</f>
        <v>247899945</v>
      </c>
    </row>
    <row r="29" spans="1:27" ht="12.75">
      <c r="A29" s="138" t="s">
        <v>75</v>
      </c>
      <c r="B29" s="136"/>
      <c r="C29" s="155">
        <v>89963663</v>
      </c>
      <c r="D29" s="155"/>
      <c r="E29" s="156">
        <v>247899945</v>
      </c>
      <c r="F29" s="60">
        <v>247899945</v>
      </c>
      <c r="G29" s="60">
        <v>3629811</v>
      </c>
      <c r="H29" s="60">
        <v>2114175</v>
      </c>
      <c r="I29" s="60">
        <v>2781392</v>
      </c>
      <c r="J29" s="60">
        <v>8525378</v>
      </c>
      <c r="K29" s="60"/>
      <c r="L29" s="60">
        <v>5385050</v>
      </c>
      <c r="M29" s="60">
        <v>5234781</v>
      </c>
      <c r="N29" s="60">
        <v>10619831</v>
      </c>
      <c r="O29" s="60"/>
      <c r="P29" s="60"/>
      <c r="Q29" s="60"/>
      <c r="R29" s="60"/>
      <c r="S29" s="60"/>
      <c r="T29" s="60"/>
      <c r="U29" s="60"/>
      <c r="V29" s="60"/>
      <c r="W29" s="60">
        <v>19145209</v>
      </c>
      <c r="X29" s="60">
        <v>13972152</v>
      </c>
      <c r="Y29" s="60">
        <v>5173057</v>
      </c>
      <c r="Z29" s="140">
        <v>37.02</v>
      </c>
      <c r="AA29" s="155">
        <v>247899945</v>
      </c>
    </row>
    <row r="30" spans="1:27" ht="12.75">
      <c r="A30" s="138" t="s">
        <v>76</v>
      </c>
      <c r="B30" s="136"/>
      <c r="C30" s="157">
        <v>132113658</v>
      </c>
      <c r="D30" s="157"/>
      <c r="E30" s="158"/>
      <c r="F30" s="159"/>
      <c r="G30" s="159">
        <v>1111676</v>
      </c>
      <c r="H30" s="159">
        <v>1059000</v>
      </c>
      <c r="I30" s="159">
        <v>1893398</v>
      </c>
      <c r="J30" s="159">
        <v>4064074</v>
      </c>
      <c r="K30" s="159"/>
      <c r="L30" s="159">
        <v>3891194</v>
      </c>
      <c r="M30" s="159">
        <v>4330079</v>
      </c>
      <c r="N30" s="159">
        <v>8221273</v>
      </c>
      <c r="O30" s="159"/>
      <c r="P30" s="159"/>
      <c r="Q30" s="159"/>
      <c r="R30" s="159"/>
      <c r="S30" s="159"/>
      <c r="T30" s="159"/>
      <c r="U30" s="159"/>
      <c r="V30" s="159"/>
      <c r="W30" s="159">
        <v>12285347</v>
      </c>
      <c r="X30" s="159">
        <v>44453022</v>
      </c>
      <c r="Y30" s="159">
        <v>-32167675</v>
      </c>
      <c r="Z30" s="141">
        <v>-72.36</v>
      </c>
      <c r="AA30" s="157"/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1276914</v>
      </c>
      <c r="H31" s="60">
        <v>2044803</v>
      </c>
      <c r="I31" s="60">
        <v>1732323</v>
      </c>
      <c r="J31" s="60">
        <v>5054040</v>
      </c>
      <c r="K31" s="60"/>
      <c r="L31" s="60">
        <v>1670897</v>
      </c>
      <c r="M31" s="60">
        <v>2604675</v>
      </c>
      <c r="N31" s="60">
        <v>4275572</v>
      </c>
      <c r="O31" s="60"/>
      <c r="P31" s="60"/>
      <c r="Q31" s="60"/>
      <c r="R31" s="60"/>
      <c r="S31" s="60"/>
      <c r="T31" s="60"/>
      <c r="U31" s="60"/>
      <c r="V31" s="60"/>
      <c r="W31" s="60">
        <v>9329612</v>
      </c>
      <c r="X31" s="60"/>
      <c r="Y31" s="60">
        <v>9329612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3673970</v>
      </c>
      <c r="H32" s="100">
        <f t="shared" si="6"/>
        <v>3691361</v>
      </c>
      <c r="I32" s="100">
        <f t="shared" si="6"/>
        <v>5479824</v>
      </c>
      <c r="J32" s="100">
        <f t="shared" si="6"/>
        <v>12845155</v>
      </c>
      <c r="K32" s="100">
        <f t="shared" si="6"/>
        <v>0</v>
      </c>
      <c r="L32" s="100">
        <f t="shared" si="6"/>
        <v>7309133</v>
      </c>
      <c r="M32" s="100">
        <f t="shared" si="6"/>
        <v>5736930</v>
      </c>
      <c r="N32" s="100">
        <f t="shared" si="6"/>
        <v>13046063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25891218</v>
      </c>
      <c r="X32" s="100">
        <f t="shared" si="6"/>
        <v>15588624</v>
      </c>
      <c r="Y32" s="100">
        <f t="shared" si="6"/>
        <v>10302594</v>
      </c>
      <c r="Z32" s="137">
        <f>+IF(X32&lt;&gt;0,+(Y32/X32)*100,0)</f>
        <v>66.09046443098505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>
        <v>3673970</v>
      </c>
      <c r="H33" s="60">
        <v>3691361</v>
      </c>
      <c r="I33" s="60">
        <v>4167247</v>
      </c>
      <c r="J33" s="60">
        <v>11532578</v>
      </c>
      <c r="K33" s="60"/>
      <c r="L33" s="60">
        <v>7061522</v>
      </c>
      <c r="M33" s="60">
        <v>5597588</v>
      </c>
      <c r="N33" s="60">
        <v>12659110</v>
      </c>
      <c r="O33" s="60"/>
      <c r="P33" s="60"/>
      <c r="Q33" s="60"/>
      <c r="R33" s="60"/>
      <c r="S33" s="60"/>
      <c r="T33" s="60"/>
      <c r="U33" s="60"/>
      <c r="V33" s="60"/>
      <c r="W33" s="60">
        <v>24191688</v>
      </c>
      <c r="X33" s="60">
        <v>5606034</v>
      </c>
      <c r="Y33" s="60">
        <v>18585654</v>
      </c>
      <c r="Z33" s="140">
        <v>331.53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>
        <v>78526</v>
      </c>
      <c r="J34" s="60">
        <v>78526</v>
      </c>
      <c r="K34" s="60"/>
      <c r="L34" s="60"/>
      <c r="M34" s="60">
        <v>2000</v>
      </c>
      <c r="N34" s="60">
        <v>2000</v>
      </c>
      <c r="O34" s="60"/>
      <c r="P34" s="60"/>
      <c r="Q34" s="60"/>
      <c r="R34" s="60"/>
      <c r="S34" s="60"/>
      <c r="T34" s="60"/>
      <c r="U34" s="60"/>
      <c r="V34" s="60"/>
      <c r="W34" s="60">
        <v>80526</v>
      </c>
      <c r="X34" s="60">
        <v>394110</v>
      </c>
      <c r="Y34" s="60">
        <v>-313584</v>
      </c>
      <c r="Z34" s="140">
        <v>-79.57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>
        <v>1234051</v>
      </c>
      <c r="J35" s="60">
        <v>1234051</v>
      </c>
      <c r="K35" s="60"/>
      <c r="L35" s="60">
        <v>247611</v>
      </c>
      <c r="M35" s="60">
        <v>137342</v>
      </c>
      <c r="N35" s="60">
        <v>384953</v>
      </c>
      <c r="O35" s="60"/>
      <c r="P35" s="60"/>
      <c r="Q35" s="60"/>
      <c r="R35" s="60"/>
      <c r="S35" s="60"/>
      <c r="T35" s="60"/>
      <c r="U35" s="60"/>
      <c r="V35" s="60"/>
      <c r="W35" s="60">
        <v>1619004</v>
      </c>
      <c r="X35" s="60">
        <v>9588480</v>
      </c>
      <c r="Y35" s="60">
        <v>-7969476</v>
      </c>
      <c r="Z35" s="140">
        <v>-83.12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7985081</v>
      </c>
      <c r="H38" s="100">
        <f t="shared" si="7"/>
        <v>8294978</v>
      </c>
      <c r="I38" s="100">
        <f t="shared" si="7"/>
        <v>7782580</v>
      </c>
      <c r="J38" s="100">
        <f t="shared" si="7"/>
        <v>24062639</v>
      </c>
      <c r="K38" s="100">
        <f t="shared" si="7"/>
        <v>0</v>
      </c>
      <c r="L38" s="100">
        <f t="shared" si="7"/>
        <v>9995918</v>
      </c>
      <c r="M38" s="100">
        <f t="shared" si="7"/>
        <v>7561592</v>
      </c>
      <c r="N38" s="100">
        <f t="shared" si="7"/>
        <v>17557510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41620149</v>
      </c>
      <c r="X38" s="100">
        <f t="shared" si="7"/>
        <v>29614782</v>
      </c>
      <c r="Y38" s="100">
        <f t="shared" si="7"/>
        <v>12005367</v>
      </c>
      <c r="Z38" s="137">
        <f>+IF(X38&lt;&gt;0,+(Y38/X38)*100,0)</f>
        <v>40.5384277351763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7370965</v>
      </c>
      <c r="H39" s="60">
        <v>7584427</v>
      </c>
      <c r="I39" s="60">
        <v>4108026</v>
      </c>
      <c r="J39" s="60">
        <v>19063418</v>
      </c>
      <c r="K39" s="60"/>
      <c r="L39" s="60">
        <v>9995918</v>
      </c>
      <c r="M39" s="60">
        <v>1686590</v>
      </c>
      <c r="N39" s="60">
        <v>11682508</v>
      </c>
      <c r="O39" s="60"/>
      <c r="P39" s="60"/>
      <c r="Q39" s="60"/>
      <c r="R39" s="60"/>
      <c r="S39" s="60"/>
      <c r="T39" s="60"/>
      <c r="U39" s="60"/>
      <c r="V39" s="60"/>
      <c r="W39" s="60">
        <v>30745926</v>
      </c>
      <c r="X39" s="60">
        <v>16708998</v>
      </c>
      <c r="Y39" s="60">
        <v>14036928</v>
      </c>
      <c r="Z39" s="140">
        <v>84.01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614116</v>
      </c>
      <c r="H40" s="60">
        <v>710551</v>
      </c>
      <c r="I40" s="60">
        <v>3489216</v>
      </c>
      <c r="J40" s="60">
        <v>4813883</v>
      </c>
      <c r="K40" s="60"/>
      <c r="L40" s="60"/>
      <c r="M40" s="60">
        <v>5490311</v>
      </c>
      <c r="N40" s="60">
        <v>5490311</v>
      </c>
      <c r="O40" s="60"/>
      <c r="P40" s="60"/>
      <c r="Q40" s="60"/>
      <c r="R40" s="60"/>
      <c r="S40" s="60"/>
      <c r="T40" s="60"/>
      <c r="U40" s="60"/>
      <c r="V40" s="60"/>
      <c r="W40" s="60">
        <v>10304194</v>
      </c>
      <c r="X40" s="60">
        <v>8227968</v>
      </c>
      <c r="Y40" s="60">
        <v>2076226</v>
      </c>
      <c r="Z40" s="140">
        <v>25.23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>
        <v>185338</v>
      </c>
      <c r="J41" s="60">
        <v>185338</v>
      </c>
      <c r="K41" s="60"/>
      <c r="L41" s="60"/>
      <c r="M41" s="60">
        <v>384691</v>
      </c>
      <c r="N41" s="60">
        <v>384691</v>
      </c>
      <c r="O41" s="60"/>
      <c r="P41" s="60"/>
      <c r="Q41" s="60"/>
      <c r="R41" s="60"/>
      <c r="S41" s="60"/>
      <c r="T41" s="60"/>
      <c r="U41" s="60"/>
      <c r="V41" s="60"/>
      <c r="W41" s="60">
        <v>570029</v>
      </c>
      <c r="X41" s="60">
        <v>4677816</v>
      </c>
      <c r="Y41" s="60">
        <v>-4107787</v>
      </c>
      <c r="Z41" s="140">
        <v>-87.81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629422</v>
      </c>
      <c r="H42" s="100">
        <f t="shared" si="8"/>
        <v>624800</v>
      </c>
      <c r="I42" s="100">
        <f t="shared" si="8"/>
        <v>2867394</v>
      </c>
      <c r="J42" s="100">
        <f t="shared" si="8"/>
        <v>4121616</v>
      </c>
      <c r="K42" s="100">
        <f t="shared" si="8"/>
        <v>0</v>
      </c>
      <c r="L42" s="100">
        <f t="shared" si="8"/>
        <v>543330</v>
      </c>
      <c r="M42" s="100">
        <f t="shared" si="8"/>
        <v>2714126</v>
      </c>
      <c r="N42" s="100">
        <f t="shared" si="8"/>
        <v>3257456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7379072</v>
      </c>
      <c r="X42" s="100">
        <f t="shared" si="8"/>
        <v>20321394</v>
      </c>
      <c r="Y42" s="100">
        <f t="shared" si="8"/>
        <v>-12942322</v>
      </c>
      <c r="Z42" s="137">
        <f>+IF(X42&lt;&gt;0,+(Y42/X42)*100,0)</f>
        <v>-63.68816036931325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>
        <v>629422</v>
      </c>
      <c r="H43" s="60">
        <v>624800</v>
      </c>
      <c r="I43" s="60">
        <v>2745886</v>
      </c>
      <c r="J43" s="60">
        <v>4000108</v>
      </c>
      <c r="K43" s="60"/>
      <c r="L43" s="60">
        <v>543330</v>
      </c>
      <c r="M43" s="60">
        <v>2396963</v>
      </c>
      <c r="N43" s="60">
        <v>2940293</v>
      </c>
      <c r="O43" s="60"/>
      <c r="P43" s="60"/>
      <c r="Q43" s="60"/>
      <c r="R43" s="60"/>
      <c r="S43" s="60"/>
      <c r="T43" s="60"/>
      <c r="U43" s="60"/>
      <c r="V43" s="60"/>
      <c r="W43" s="60">
        <v>6940401</v>
      </c>
      <c r="X43" s="60">
        <v>16208412</v>
      </c>
      <c r="Y43" s="60">
        <v>-9268011</v>
      </c>
      <c r="Z43" s="140">
        <v>-57.18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>
        <v>121508</v>
      </c>
      <c r="J46" s="60">
        <v>121508</v>
      </c>
      <c r="K46" s="60"/>
      <c r="L46" s="60"/>
      <c r="M46" s="60">
        <v>317163</v>
      </c>
      <c r="N46" s="60">
        <v>317163</v>
      </c>
      <c r="O46" s="60"/>
      <c r="P46" s="60"/>
      <c r="Q46" s="60"/>
      <c r="R46" s="60"/>
      <c r="S46" s="60"/>
      <c r="T46" s="60"/>
      <c r="U46" s="60"/>
      <c r="V46" s="60"/>
      <c r="W46" s="60">
        <v>438671</v>
      </c>
      <c r="X46" s="60">
        <v>4112982</v>
      </c>
      <c r="Y46" s="60">
        <v>-3674311</v>
      </c>
      <c r="Z46" s="140">
        <v>-89.33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222077321</v>
      </c>
      <c r="D48" s="168">
        <f>+D28+D32+D38+D42+D47</f>
        <v>0</v>
      </c>
      <c r="E48" s="169">
        <f t="shared" si="9"/>
        <v>247899945</v>
      </c>
      <c r="F48" s="73">
        <f t="shared" si="9"/>
        <v>247899945</v>
      </c>
      <c r="G48" s="73">
        <f t="shared" si="9"/>
        <v>18306874</v>
      </c>
      <c r="H48" s="73">
        <f t="shared" si="9"/>
        <v>17829117</v>
      </c>
      <c r="I48" s="73">
        <f t="shared" si="9"/>
        <v>22536911</v>
      </c>
      <c r="J48" s="73">
        <f t="shared" si="9"/>
        <v>58672902</v>
      </c>
      <c r="K48" s="73">
        <f t="shared" si="9"/>
        <v>0</v>
      </c>
      <c r="L48" s="73">
        <f t="shared" si="9"/>
        <v>28795522</v>
      </c>
      <c r="M48" s="73">
        <f t="shared" si="9"/>
        <v>28182183</v>
      </c>
      <c r="N48" s="73">
        <f t="shared" si="9"/>
        <v>56977705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115650607</v>
      </c>
      <c r="X48" s="73">
        <f t="shared" si="9"/>
        <v>123949974</v>
      </c>
      <c r="Y48" s="73">
        <f t="shared" si="9"/>
        <v>-8299367</v>
      </c>
      <c r="Z48" s="170">
        <f>+IF(X48&lt;&gt;0,+(Y48/X48)*100,0)</f>
        <v>-6.695739202010643</v>
      </c>
      <c r="AA48" s="168">
        <f>+AA28+AA32+AA38+AA42+AA47</f>
        <v>247899945</v>
      </c>
    </row>
    <row r="49" spans="1:27" ht="12.75">
      <c r="A49" s="148" t="s">
        <v>49</v>
      </c>
      <c r="B49" s="149"/>
      <c r="C49" s="171">
        <f aca="true" t="shared" si="10" ref="C49:Y49">+C25-C48</f>
        <v>78996170</v>
      </c>
      <c r="D49" s="171">
        <f>+D25-D48</f>
        <v>0</v>
      </c>
      <c r="E49" s="172">
        <f t="shared" si="10"/>
        <v>45373001</v>
      </c>
      <c r="F49" s="173">
        <f t="shared" si="10"/>
        <v>45373001</v>
      </c>
      <c r="G49" s="173">
        <f t="shared" si="10"/>
        <v>46079665</v>
      </c>
      <c r="H49" s="173">
        <f t="shared" si="10"/>
        <v>-8313225</v>
      </c>
      <c r="I49" s="173">
        <f t="shared" si="10"/>
        <v>-12001536</v>
      </c>
      <c r="J49" s="173">
        <f t="shared" si="10"/>
        <v>25764904</v>
      </c>
      <c r="K49" s="173">
        <f t="shared" si="10"/>
        <v>0</v>
      </c>
      <c r="L49" s="173">
        <f t="shared" si="10"/>
        <v>-13915853</v>
      </c>
      <c r="M49" s="173">
        <f t="shared" si="10"/>
        <v>39622916</v>
      </c>
      <c r="N49" s="173">
        <f t="shared" si="10"/>
        <v>25707063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51471967</v>
      </c>
      <c r="X49" s="173">
        <f>IF(F25=F48,0,X25-X48)</f>
        <v>-100132014</v>
      </c>
      <c r="Y49" s="173">
        <f t="shared" si="10"/>
        <v>151603981</v>
      </c>
      <c r="Z49" s="174">
        <f>+IF(X49&lt;&gt;0,+(Y49/X49)*100,0)</f>
        <v>-151.40410638299954</v>
      </c>
      <c r="AA49" s="171">
        <f>+AA25-AA48</f>
        <v>45373001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37204318</v>
      </c>
      <c r="D5" s="155">
        <v>0</v>
      </c>
      <c r="E5" s="156">
        <v>47732353</v>
      </c>
      <c r="F5" s="60">
        <v>47732353</v>
      </c>
      <c r="G5" s="60">
        <v>1898</v>
      </c>
      <c r="H5" s="60">
        <v>4294074</v>
      </c>
      <c r="I5" s="60">
        <v>1727437</v>
      </c>
      <c r="J5" s="60">
        <v>6023409</v>
      </c>
      <c r="K5" s="60">
        <v>0</v>
      </c>
      <c r="L5" s="60">
        <v>3226253</v>
      </c>
      <c r="M5" s="60">
        <v>6337727</v>
      </c>
      <c r="N5" s="60">
        <v>9563980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15587389</v>
      </c>
      <c r="X5" s="60">
        <v>23866176</v>
      </c>
      <c r="Y5" s="60">
        <v>-8278787</v>
      </c>
      <c r="Z5" s="140">
        <v>-34.69</v>
      </c>
      <c r="AA5" s="155">
        <v>47732353</v>
      </c>
    </row>
    <row r="6" spans="1:27" ht="12.75">
      <c r="A6" s="181" t="s">
        <v>102</v>
      </c>
      <c r="B6" s="182"/>
      <c r="C6" s="155">
        <v>15217227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24588750</v>
      </c>
      <c r="D7" s="155">
        <v>0</v>
      </c>
      <c r="E7" s="156">
        <v>20393853</v>
      </c>
      <c r="F7" s="60">
        <v>20393853</v>
      </c>
      <c r="G7" s="60">
        <v>821906</v>
      </c>
      <c r="H7" s="60">
        <v>659493</v>
      </c>
      <c r="I7" s="60">
        <v>2813499</v>
      </c>
      <c r="J7" s="60">
        <v>4294898</v>
      </c>
      <c r="K7" s="60">
        <v>0</v>
      </c>
      <c r="L7" s="60">
        <v>619939</v>
      </c>
      <c r="M7" s="60">
        <v>4290998</v>
      </c>
      <c r="N7" s="60">
        <v>4910937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9205835</v>
      </c>
      <c r="X7" s="60">
        <v>10196928</v>
      </c>
      <c r="Y7" s="60">
        <v>-991093</v>
      </c>
      <c r="Z7" s="140">
        <v>-9.72</v>
      </c>
      <c r="AA7" s="155">
        <v>20393853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8927792</v>
      </c>
      <c r="D10" s="155">
        <v>0</v>
      </c>
      <c r="E10" s="156">
        <v>8393400</v>
      </c>
      <c r="F10" s="54">
        <v>8393400</v>
      </c>
      <c r="G10" s="54">
        <v>776156</v>
      </c>
      <c r="H10" s="54">
        <v>792671</v>
      </c>
      <c r="I10" s="54">
        <v>768895</v>
      </c>
      <c r="J10" s="54">
        <v>2337722</v>
      </c>
      <c r="K10" s="54">
        <v>0</v>
      </c>
      <c r="L10" s="54">
        <v>714572</v>
      </c>
      <c r="M10" s="54">
        <v>1481971</v>
      </c>
      <c r="N10" s="54">
        <v>2196543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4534265</v>
      </c>
      <c r="X10" s="54"/>
      <c r="Y10" s="54">
        <v>4534265</v>
      </c>
      <c r="Z10" s="184">
        <v>0</v>
      </c>
      <c r="AA10" s="130">
        <v>8393400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271360</v>
      </c>
      <c r="F12" s="60">
        <v>271360</v>
      </c>
      <c r="G12" s="60">
        <v>11712</v>
      </c>
      <c r="H12" s="60">
        <v>12621</v>
      </c>
      <c r="I12" s="60">
        <v>19538</v>
      </c>
      <c r="J12" s="60">
        <v>43871</v>
      </c>
      <c r="K12" s="60">
        <v>0</v>
      </c>
      <c r="L12" s="60">
        <v>26954</v>
      </c>
      <c r="M12" s="60">
        <v>28124</v>
      </c>
      <c r="N12" s="60">
        <v>55078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98949</v>
      </c>
      <c r="X12" s="60">
        <v>135678</v>
      </c>
      <c r="Y12" s="60">
        <v>-36729</v>
      </c>
      <c r="Z12" s="140">
        <v>-27.07</v>
      </c>
      <c r="AA12" s="155">
        <v>271360</v>
      </c>
    </row>
    <row r="13" spans="1:27" ht="12.75">
      <c r="A13" s="181" t="s">
        <v>109</v>
      </c>
      <c r="B13" s="185"/>
      <c r="C13" s="155">
        <v>3376933</v>
      </c>
      <c r="D13" s="155">
        <v>0</v>
      </c>
      <c r="E13" s="156">
        <v>2900000</v>
      </c>
      <c r="F13" s="60">
        <v>2900000</v>
      </c>
      <c r="G13" s="60">
        <v>138847</v>
      </c>
      <c r="H13" s="60">
        <v>471426</v>
      </c>
      <c r="I13" s="60">
        <v>485444</v>
      </c>
      <c r="J13" s="60">
        <v>1095717</v>
      </c>
      <c r="K13" s="60">
        <v>0</v>
      </c>
      <c r="L13" s="60">
        <v>411886</v>
      </c>
      <c r="M13" s="60">
        <v>138039</v>
      </c>
      <c r="N13" s="60">
        <v>549925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1645642</v>
      </c>
      <c r="X13" s="60">
        <v>1450002</v>
      </c>
      <c r="Y13" s="60">
        <v>195640</v>
      </c>
      <c r="Z13" s="140">
        <v>13.49</v>
      </c>
      <c r="AA13" s="155">
        <v>2900000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4400000</v>
      </c>
      <c r="F14" s="60">
        <v>4400000</v>
      </c>
      <c r="G14" s="60">
        <v>0</v>
      </c>
      <c r="H14" s="60">
        <v>1095644</v>
      </c>
      <c r="I14" s="60">
        <v>1124186</v>
      </c>
      <c r="J14" s="60">
        <v>2219830</v>
      </c>
      <c r="K14" s="60">
        <v>0</v>
      </c>
      <c r="L14" s="60">
        <v>1217632</v>
      </c>
      <c r="M14" s="60">
        <v>2746411</v>
      </c>
      <c r="N14" s="60">
        <v>3964043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6183873</v>
      </c>
      <c r="X14" s="60">
        <v>2200002</v>
      </c>
      <c r="Y14" s="60">
        <v>3983871</v>
      </c>
      <c r="Z14" s="140">
        <v>181.08</v>
      </c>
      <c r="AA14" s="155">
        <v>4400000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377499</v>
      </c>
      <c r="D16" s="155">
        <v>0</v>
      </c>
      <c r="E16" s="156">
        <v>500000</v>
      </c>
      <c r="F16" s="60">
        <v>500000</v>
      </c>
      <c r="G16" s="60">
        <v>2989</v>
      </c>
      <c r="H16" s="60">
        <v>5759</v>
      </c>
      <c r="I16" s="60">
        <v>3332</v>
      </c>
      <c r="J16" s="60">
        <v>12080</v>
      </c>
      <c r="K16" s="60">
        <v>0</v>
      </c>
      <c r="L16" s="60">
        <v>11815</v>
      </c>
      <c r="M16" s="60">
        <v>5276</v>
      </c>
      <c r="N16" s="60">
        <v>17091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29171</v>
      </c>
      <c r="X16" s="60">
        <v>250002</v>
      </c>
      <c r="Y16" s="60">
        <v>-220831</v>
      </c>
      <c r="Z16" s="140">
        <v>-88.33</v>
      </c>
      <c r="AA16" s="155">
        <v>500000</v>
      </c>
    </row>
    <row r="17" spans="1:27" ht="12.75">
      <c r="A17" s="181" t="s">
        <v>113</v>
      </c>
      <c r="B17" s="185"/>
      <c r="C17" s="155">
        <v>1196705</v>
      </c>
      <c r="D17" s="155">
        <v>0</v>
      </c>
      <c r="E17" s="156">
        <v>1472170</v>
      </c>
      <c r="F17" s="60">
        <v>1472170</v>
      </c>
      <c r="G17" s="60">
        <v>109133</v>
      </c>
      <c r="H17" s="60">
        <v>65478</v>
      </c>
      <c r="I17" s="60">
        <v>88772</v>
      </c>
      <c r="J17" s="60">
        <v>263383</v>
      </c>
      <c r="K17" s="60">
        <v>0</v>
      </c>
      <c r="L17" s="60">
        <v>90839</v>
      </c>
      <c r="M17" s="60">
        <v>193791</v>
      </c>
      <c r="N17" s="60">
        <v>284630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548013</v>
      </c>
      <c r="X17" s="60">
        <v>736086</v>
      </c>
      <c r="Y17" s="60">
        <v>-188073</v>
      </c>
      <c r="Z17" s="140">
        <v>-25.55</v>
      </c>
      <c r="AA17" s="155">
        <v>1472170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151065334</v>
      </c>
      <c r="D19" s="155">
        <v>0</v>
      </c>
      <c r="E19" s="156">
        <v>161481000</v>
      </c>
      <c r="F19" s="60">
        <v>161481000</v>
      </c>
      <c r="G19" s="60">
        <v>61873155</v>
      </c>
      <c r="H19" s="60">
        <v>865045</v>
      </c>
      <c r="I19" s="60">
        <v>711580</v>
      </c>
      <c r="J19" s="60">
        <v>63449780</v>
      </c>
      <c r="K19" s="60">
        <v>0</v>
      </c>
      <c r="L19" s="60">
        <v>828263</v>
      </c>
      <c r="M19" s="60">
        <v>42077272</v>
      </c>
      <c r="N19" s="60">
        <v>42905535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106355315</v>
      </c>
      <c r="X19" s="60">
        <v>115155000</v>
      </c>
      <c r="Y19" s="60">
        <v>-8799685</v>
      </c>
      <c r="Z19" s="140">
        <v>-7.64</v>
      </c>
      <c r="AA19" s="155">
        <v>161481000</v>
      </c>
    </row>
    <row r="20" spans="1:27" ht="12.75">
      <c r="A20" s="181" t="s">
        <v>35</v>
      </c>
      <c r="B20" s="185"/>
      <c r="C20" s="155">
        <v>697144</v>
      </c>
      <c r="D20" s="155">
        <v>0</v>
      </c>
      <c r="E20" s="156">
        <v>355810</v>
      </c>
      <c r="F20" s="54">
        <v>355810</v>
      </c>
      <c r="G20" s="54">
        <v>36627</v>
      </c>
      <c r="H20" s="54">
        <v>20959</v>
      </c>
      <c r="I20" s="54">
        <v>53324</v>
      </c>
      <c r="J20" s="54">
        <v>110910</v>
      </c>
      <c r="K20" s="54">
        <v>0</v>
      </c>
      <c r="L20" s="54">
        <v>77418</v>
      </c>
      <c r="M20" s="54">
        <v>58373</v>
      </c>
      <c r="N20" s="54">
        <v>135791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246701</v>
      </c>
      <c r="X20" s="54">
        <v>177906</v>
      </c>
      <c r="Y20" s="54">
        <v>68795</v>
      </c>
      <c r="Z20" s="184">
        <v>38.67</v>
      </c>
      <c r="AA20" s="130">
        <v>355810</v>
      </c>
    </row>
    <row r="21" spans="1:27" ht="12.75">
      <c r="A21" s="181" t="s">
        <v>115</v>
      </c>
      <c r="B21" s="185"/>
      <c r="C21" s="155">
        <v>17587408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260239110</v>
      </c>
      <c r="D22" s="188">
        <f>SUM(D5:D21)</f>
        <v>0</v>
      </c>
      <c r="E22" s="189">
        <f t="shared" si="0"/>
        <v>247899946</v>
      </c>
      <c r="F22" s="190">
        <f t="shared" si="0"/>
        <v>247899946</v>
      </c>
      <c r="G22" s="190">
        <f t="shared" si="0"/>
        <v>63772423</v>
      </c>
      <c r="H22" s="190">
        <f t="shared" si="0"/>
        <v>8283170</v>
      </c>
      <c r="I22" s="190">
        <f t="shared" si="0"/>
        <v>7796007</v>
      </c>
      <c r="J22" s="190">
        <f t="shared" si="0"/>
        <v>79851600</v>
      </c>
      <c r="K22" s="190">
        <f t="shared" si="0"/>
        <v>0</v>
      </c>
      <c r="L22" s="190">
        <f t="shared" si="0"/>
        <v>7225571</v>
      </c>
      <c r="M22" s="190">
        <f t="shared" si="0"/>
        <v>57357982</v>
      </c>
      <c r="N22" s="190">
        <f t="shared" si="0"/>
        <v>64583553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144435153</v>
      </c>
      <c r="X22" s="190">
        <f t="shared" si="0"/>
        <v>154167780</v>
      </c>
      <c r="Y22" s="190">
        <f t="shared" si="0"/>
        <v>-9732627</v>
      </c>
      <c r="Z22" s="191">
        <f>+IF(X22&lt;&gt;0,+(Y22/X22)*100,0)</f>
        <v>-6.313009761183562</v>
      </c>
      <c r="AA22" s="188">
        <f>SUM(AA5:AA21)</f>
        <v>247899946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77297998</v>
      </c>
      <c r="D25" s="155">
        <v>0</v>
      </c>
      <c r="E25" s="156">
        <v>84108356</v>
      </c>
      <c r="F25" s="60">
        <v>84108356</v>
      </c>
      <c r="G25" s="60">
        <v>6357627</v>
      </c>
      <c r="H25" s="60">
        <v>6196671</v>
      </c>
      <c r="I25" s="60">
        <v>7536714</v>
      </c>
      <c r="J25" s="60">
        <v>20091012</v>
      </c>
      <c r="K25" s="60">
        <v>0</v>
      </c>
      <c r="L25" s="60">
        <v>15255004</v>
      </c>
      <c r="M25" s="60">
        <v>8578986</v>
      </c>
      <c r="N25" s="60">
        <v>23833990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43925002</v>
      </c>
      <c r="X25" s="60">
        <v>42054264</v>
      </c>
      <c r="Y25" s="60">
        <v>1870738</v>
      </c>
      <c r="Z25" s="140">
        <v>4.45</v>
      </c>
      <c r="AA25" s="155">
        <v>84108356</v>
      </c>
    </row>
    <row r="26" spans="1:27" ht="12.75">
      <c r="A26" s="183" t="s">
        <v>38</v>
      </c>
      <c r="B26" s="182"/>
      <c r="C26" s="155">
        <v>12665665</v>
      </c>
      <c r="D26" s="155">
        <v>0</v>
      </c>
      <c r="E26" s="156">
        <v>13441519</v>
      </c>
      <c r="F26" s="60">
        <v>13441519</v>
      </c>
      <c r="G26" s="60">
        <v>1100523</v>
      </c>
      <c r="H26" s="60">
        <v>1077626</v>
      </c>
      <c r="I26" s="60">
        <v>1076726</v>
      </c>
      <c r="J26" s="60">
        <v>3254875</v>
      </c>
      <c r="K26" s="60">
        <v>0</v>
      </c>
      <c r="L26" s="60">
        <v>1589818</v>
      </c>
      <c r="M26" s="60">
        <v>1601248</v>
      </c>
      <c r="N26" s="60">
        <v>3191066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6445941</v>
      </c>
      <c r="X26" s="60">
        <v>6720762</v>
      </c>
      <c r="Y26" s="60">
        <v>-274821</v>
      </c>
      <c r="Z26" s="140">
        <v>-4.09</v>
      </c>
      <c r="AA26" s="155">
        <v>13441519</v>
      </c>
    </row>
    <row r="27" spans="1:27" ht="12.75">
      <c r="A27" s="183" t="s">
        <v>118</v>
      </c>
      <c r="B27" s="182"/>
      <c r="C27" s="155">
        <v>15144967</v>
      </c>
      <c r="D27" s="155">
        <v>0</v>
      </c>
      <c r="E27" s="156">
        <v>5799580</v>
      </c>
      <c r="F27" s="60">
        <v>5799580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3000000</v>
      </c>
      <c r="N27" s="60">
        <v>3000000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3000000</v>
      </c>
      <c r="X27" s="60">
        <v>2899788</v>
      </c>
      <c r="Y27" s="60">
        <v>100212</v>
      </c>
      <c r="Z27" s="140">
        <v>3.46</v>
      </c>
      <c r="AA27" s="155">
        <v>5799580</v>
      </c>
    </row>
    <row r="28" spans="1:27" ht="12.75">
      <c r="A28" s="183" t="s">
        <v>39</v>
      </c>
      <c r="B28" s="182"/>
      <c r="C28" s="155">
        <v>27987906</v>
      </c>
      <c r="D28" s="155">
        <v>0</v>
      </c>
      <c r="E28" s="156">
        <v>29097418</v>
      </c>
      <c r="F28" s="60">
        <v>29097418</v>
      </c>
      <c r="G28" s="60">
        <v>2196490</v>
      </c>
      <c r="H28" s="60">
        <v>2190064</v>
      </c>
      <c r="I28" s="60">
        <v>2225464</v>
      </c>
      <c r="J28" s="60">
        <v>6612018</v>
      </c>
      <c r="K28" s="60">
        <v>0</v>
      </c>
      <c r="L28" s="60">
        <v>2350908</v>
      </c>
      <c r="M28" s="60">
        <v>5131870</v>
      </c>
      <c r="N28" s="60">
        <v>7482778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14094796</v>
      </c>
      <c r="X28" s="60">
        <v>14548710</v>
      </c>
      <c r="Y28" s="60">
        <v>-453914</v>
      </c>
      <c r="Z28" s="140">
        <v>-3.12</v>
      </c>
      <c r="AA28" s="155">
        <v>29097418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919644</v>
      </c>
      <c r="F29" s="60">
        <v>919644</v>
      </c>
      <c r="G29" s="60">
        <v>0</v>
      </c>
      <c r="H29" s="60">
        <v>103351</v>
      </c>
      <c r="I29" s="60">
        <v>0</v>
      </c>
      <c r="J29" s="60">
        <v>103351</v>
      </c>
      <c r="K29" s="60">
        <v>0</v>
      </c>
      <c r="L29" s="60">
        <v>0</v>
      </c>
      <c r="M29" s="60">
        <v>103946</v>
      </c>
      <c r="N29" s="60">
        <v>103946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207297</v>
      </c>
      <c r="X29" s="60">
        <v>459822</v>
      </c>
      <c r="Y29" s="60">
        <v>-252525</v>
      </c>
      <c r="Z29" s="140">
        <v>-54.92</v>
      </c>
      <c r="AA29" s="155">
        <v>919644</v>
      </c>
    </row>
    <row r="30" spans="1:27" ht="12.75">
      <c r="A30" s="183" t="s">
        <v>119</v>
      </c>
      <c r="B30" s="182"/>
      <c r="C30" s="155">
        <v>16564854</v>
      </c>
      <c r="D30" s="155">
        <v>0</v>
      </c>
      <c r="E30" s="156">
        <v>17331363</v>
      </c>
      <c r="F30" s="60">
        <v>17331363</v>
      </c>
      <c r="G30" s="60">
        <v>3193215</v>
      </c>
      <c r="H30" s="60">
        <v>2410877</v>
      </c>
      <c r="I30" s="60">
        <v>2159175</v>
      </c>
      <c r="J30" s="60">
        <v>7763267</v>
      </c>
      <c r="K30" s="60">
        <v>0</v>
      </c>
      <c r="L30" s="60">
        <v>1608550</v>
      </c>
      <c r="M30" s="60">
        <v>1480244</v>
      </c>
      <c r="N30" s="60">
        <v>3088794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10852061</v>
      </c>
      <c r="X30" s="60">
        <v>8665680</v>
      </c>
      <c r="Y30" s="60">
        <v>2186381</v>
      </c>
      <c r="Z30" s="140">
        <v>25.23</v>
      </c>
      <c r="AA30" s="155">
        <v>17331363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33069675</v>
      </c>
      <c r="F31" s="60">
        <v>33069675</v>
      </c>
      <c r="G31" s="60">
        <v>465848</v>
      </c>
      <c r="H31" s="60">
        <v>661973</v>
      </c>
      <c r="I31" s="60">
        <v>1923126</v>
      </c>
      <c r="J31" s="60">
        <v>3050947</v>
      </c>
      <c r="K31" s="60">
        <v>0</v>
      </c>
      <c r="L31" s="60">
        <v>2031915</v>
      </c>
      <c r="M31" s="60">
        <v>1052530</v>
      </c>
      <c r="N31" s="60">
        <v>3084445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6135392</v>
      </c>
      <c r="X31" s="60">
        <v>16534752</v>
      </c>
      <c r="Y31" s="60">
        <v>-10399360</v>
      </c>
      <c r="Z31" s="140">
        <v>-62.89</v>
      </c>
      <c r="AA31" s="155">
        <v>33069675</v>
      </c>
    </row>
    <row r="32" spans="1:27" ht="12.75">
      <c r="A32" s="183" t="s">
        <v>121</v>
      </c>
      <c r="B32" s="182"/>
      <c r="C32" s="155">
        <v>15739945</v>
      </c>
      <c r="D32" s="155">
        <v>0</v>
      </c>
      <c r="E32" s="156">
        <v>16133180</v>
      </c>
      <c r="F32" s="60">
        <v>16133180</v>
      </c>
      <c r="G32" s="60">
        <v>1147502</v>
      </c>
      <c r="H32" s="60">
        <v>1952356</v>
      </c>
      <c r="I32" s="60">
        <v>2637499</v>
      </c>
      <c r="J32" s="60">
        <v>5737357</v>
      </c>
      <c r="K32" s="60">
        <v>0</v>
      </c>
      <c r="L32" s="60">
        <v>2749907</v>
      </c>
      <c r="M32" s="60">
        <v>5180782</v>
      </c>
      <c r="N32" s="60">
        <v>7930689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13668046</v>
      </c>
      <c r="X32" s="60">
        <v>8066592</v>
      </c>
      <c r="Y32" s="60">
        <v>5601454</v>
      </c>
      <c r="Z32" s="140">
        <v>69.44</v>
      </c>
      <c r="AA32" s="155">
        <v>16133180</v>
      </c>
    </row>
    <row r="33" spans="1:27" ht="12.75">
      <c r="A33" s="183" t="s">
        <v>42</v>
      </c>
      <c r="B33" s="182"/>
      <c r="C33" s="155">
        <v>11517913</v>
      </c>
      <c r="D33" s="155">
        <v>0</v>
      </c>
      <c r="E33" s="156">
        <v>8328920</v>
      </c>
      <c r="F33" s="60">
        <v>8328920</v>
      </c>
      <c r="G33" s="60">
        <v>629422</v>
      </c>
      <c r="H33" s="60">
        <v>624800</v>
      </c>
      <c r="I33" s="60">
        <v>335715</v>
      </c>
      <c r="J33" s="60">
        <v>1589937</v>
      </c>
      <c r="K33" s="60">
        <v>0</v>
      </c>
      <c r="L33" s="60">
        <v>543330</v>
      </c>
      <c r="M33" s="60">
        <v>32935</v>
      </c>
      <c r="N33" s="60">
        <v>576265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2166202</v>
      </c>
      <c r="X33" s="60">
        <v>4164462</v>
      </c>
      <c r="Y33" s="60">
        <v>-1998260</v>
      </c>
      <c r="Z33" s="140">
        <v>-47.98</v>
      </c>
      <c r="AA33" s="155">
        <v>8328920</v>
      </c>
    </row>
    <row r="34" spans="1:27" ht="12.75">
      <c r="A34" s="183" t="s">
        <v>43</v>
      </c>
      <c r="B34" s="182"/>
      <c r="C34" s="155">
        <v>45158073</v>
      </c>
      <c r="D34" s="155">
        <v>0</v>
      </c>
      <c r="E34" s="156">
        <v>39670290</v>
      </c>
      <c r="F34" s="60">
        <v>39670290</v>
      </c>
      <c r="G34" s="60">
        <v>3216247</v>
      </c>
      <c r="H34" s="60">
        <v>2933378</v>
      </c>
      <c r="I34" s="60">
        <v>4642064</v>
      </c>
      <c r="J34" s="60">
        <v>10791689</v>
      </c>
      <c r="K34" s="60">
        <v>0</v>
      </c>
      <c r="L34" s="60">
        <v>2660188</v>
      </c>
      <c r="M34" s="60">
        <v>2019642</v>
      </c>
      <c r="N34" s="60">
        <v>4679830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15471519</v>
      </c>
      <c r="X34" s="60">
        <v>19835148</v>
      </c>
      <c r="Y34" s="60">
        <v>-4363629</v>
      </c>
      <c r="Z34" s="140">
        <v>-22</v>
      </c>
      <c r="AA34" s="155">
        <v>39670290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-321979</v>
      </c>
      <c r="I35" s="60">
        <v>428</v>
      </c>
      <c r="J35" s="60">
        <v>-321551</v>
      </c>
      <c r="K35" s="60">
        <v>0</v>
      </c>
      <c r="L35" s="60">
        <v>5902</v>
      </c>
      <c r="M35" s="60">
        <v>0</v>
      </c>
      <c r="N35" s="60">
        <v>5902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-315649</v>
      </c>
      <c r="X35" s="60"/>
      <c r="Y35" s="60">
        <v>-315649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222077321</v>
      </c>
      <c r="D36" s="188">
        <f>SUM(D25:D35)</f>
        <v>0</v>
      </c>
      <c r="E36" s="189">
        <f t="shared" si="1"/>
        <v>247899945</v>
      </c>
      <c r="F36" s="190">
        <f t="shared" si="1"/>
        <v>247899945</v>
      </c>
      <c r="G36" s="190">
        <f t="shared" si="1"/>
        <v>18306874</v>
      </c>
      <c r="H36" s="190">
        <f t="shared" si="1"/>
        <v>17829117</v>
      </c>
      <c r="I36" s="190">
        <f t="shared" si="1"/>
        <v>22536911</v>
      </c>
      <c r="J36" s="190">
        <f t="shared" si="1"/>
        <v>58672902</v>
      </c>
      <c r="K36" s="190">
        <f t="shared" si="1"/>
        <v>0</v>
      </c>
      <c r="L36" s="190">
        <f t="shared" si="1"/>
        <v>28795522</v>
      </c>
      <c r="M36" s="190">
        <f t="shared" si="1"/>
        <v>28182183</v>
      </c>
      <c r="N36" s="190">
        <f t="shared" si="1"/>
        <v>56977705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115650607</v>
      </c>
      <c r="X36" s="190">
        <f t="shared" si="1"/>
        <v>123949980</v>
      </c>
      <c r="Y36" s="190">
        <f t="shared" si="1"/>
        <v>-8299373</v>
      </c>
      <c r="Z36" s="191">
        <f>+IF(X36&lt;&gt;0,+(Y36/X36)*100,0)</f>
        <v>-6.695743718554856</v>
      </c>
      <c r="AA36" s="188">
        <f>SUM(AA25:AA35)</f>
        <v>247899945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38161789</v>
      </c>
      <c r="D38" s="199">
        <f>+D22-D36</f>
        <v>0</v>
      </c>
      <c r="E38" s="200">
        <f t="shared" si="2"/>
        <v>1</v>
      </c>
      <c r="F38" s="106">
        <f t="shared" si="2"/>
        <v>1</v>
      </c>
      <c r="G38" s="106">
        <f t="shared" si="2"/>
        <v>45465549</v>
      </c>
      <c r="H38" s="106">
        <f t="shared" si="2"/>
        <v>-9545947</v>
      </c>
      <c r="I38" s="106">
        <f t="shared" si="2"/>
        <v>-14740904</v>
      </c>
      <c r="J38" s="106">
        <f t="shared" si="2"/>
        <v>21178698</v>
      </c>
      <c r="K38" s="106">
        <f t="shared" si="2"/>
        <v>0</v>
      </c>
      <c r="L38" s="106">
        <f t="shared" si="2"/>
        <v>-21569951</v>
      </c>
      <c r="M38" s="106">
        <f t="shared" si="2"/>
        <v>29175799</v>
      </c>
      <c r="N38" s="106">
        <f t="shared" si="2"/>
        <v>7605848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28784546</v>
      </c>
      <c r="X38" s="106">
        <f>IF(F22=F36,0,X22-X36)</f>
        <v>30217800</v>
      </c>
      <c r="Y38" s="106">
        <f t="shared" si="2"/>
        <v>-1433254</v>
      </c>
      <c r="Z38" s="201">
        <f>+IF(X38&lt;&gt;0,+(Y38/X38)*100,0)</f>
        <v>-4.743078582822045</v>
      </c>
      <c r="AA38" s="199">
        <f>+AA22-AA36</f>
        <v>1</v>
      </c>
    </row>
    <row r="39" spans="1:27" ht="12.75">
      <c r="A39" s="181" t="s">
        <v>46</v>
      </c>
      <c r="B39" s="185"/>
      <c r="C39" s="155">
        <v>40834381</v>
      </c>
      <c r="D39" s="155">
        <v>0</v>
      </c>
      <c r="E39" s="156">
        <v>45373000</v>
      </c>
      <c r="F39" s="60">
        <v>45373000</v>
      </c>
      <c r="G39" s="60">
        <v>614116</v>
      </c>
      <c r="H39" s="60">
        <v>1232722</v>
      </c>
      <c r="I39" s="60">
        <v>2739368</v>
      </c>
      <c r="J39" s="60">
        <v>4586206</v>
      </c>
      <c r="K39" s="60">
        <v>0</v>
      </c>
      <c r="L39" s="60">
        <v>7654098</v>
      </c>
      <c r="M39" s="60">
        <v>10447117</v>
      </c>
      <c r="N39" s="60">
        <v>18101215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22687421</v>
      </c>
      <c r="X39" s="60">
        <v>35667000</v>
      </c>
      <c r="Y39" s="60">
        <v>-12979579</v>
      </c>
      <c r="Z39" s="140">
        <v>-36.39</v>
      </c>
      <c r="AA39" s="155">
        <v>45373000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78996170</v>
      </c>
      <c r="D42" s="206">
        <f>SUM(D38:D41)</f>
        <v>0</v>
      </c>
      <c r="E42" s="207">
        <f t="shared" si="3"/>
        <v>45373001</v>
      </c>
      <c r="F42" s="88">
        <f t="shared" si="3"/>
        <v>45373001</v>
      </c>
      <c r="G42" s="88">
        <f t="shared" si="3"/>
        <v>46079665</v>
      </c>
      <c r="H42" s="88">
        <f t="shared" si="3"/>
        <v>-8313225</v>
      </c>
      <c r="I42" s="88">
        <f t="shared" si="3"/>
        <v>-12001536</v>
      </c>
      <c r="J42" s="88">
        <f t="shared" si="3"/>
        <v>25764904</v>
      </c>
      <c r="K42" s="88">
        <f t="shared" si="3"/>
        <v>0</v>
      </c>
      <c r="L42" s="88">
        <f t="shared" si="3"/>
        <v>-13915853</v>
      </c>
      <c r="M42" s="88">
        <f t="shared" si="3"/>
        <v>39622916</v>
      </c>
      <c r="N42" s="88">
        <f t="shared" si="3"/>
        <v>25707063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51471967</v>
      </c>
      <c r="X42" s="88">
        <f t="shared" si="3"/>
        <v>65884800</v>
      </c>
      <c r="Y42" s="88">
        <f t="shared" si="3"/>
        <v>-14412833</v>
      </c>
      <c r="Z42" s="208">
        <f>+IF(X42&lt;&gt;0,+(Y42/X42)*100,0)</f>
        <v>-21.875808987809027</v>
      </c>
      <c r="AA42" s="206">
        <f>SUM(AA38:AA41)</f>
        <v>45373001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78996170</v>
      </c>
      <c r="D44" s="210">
        <f>+D42-D43</f>
        <v>0</v>
      </c>
      <c r="E44" s="211">
        <f t="shared" si="4"/>
        <v>45373001</v>
      </c>
      <c r="F44" s="77">
        <f t="shared" si="4"/>
        <v>45373001</v>
      </c>
      <c r="G44" s="77">
        <f t="shared" si="4"/>
        <v>46079665</v>
      </c>
      <c r="H44" s="77">
        <f t="shared" si="4"/>
        <v>-8313225</v>
      </c>
      <c r="I44" s="77">
        <f t="shared" si="4"/>
        <v>-12001536</v>
      </c>
      <c r="J44" s="77">
        <f t="shared" si="4"/>
        <v>25764904</v>
      </c>
      <c r="K44" s="77">
        <f t="shared" si="4"/>
        <v>0</v>
      </c>
      <c r="L44" s="77">
        <f t="shared" si="4"/>
        <v>-13915853</v>
      </c>
      <c r="M44" s="77">
        <f t="shared" si="4"/>
        <v>39622916</v>
      </c>
      <c r="N44" s="77">
        <f t="shared" si="4"/>
        <v>25707063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51471967</v>
      </c>
      <c r="X44" s="77">
        <f t="shared" si="4"/>
        <v>65884800</v>
      </c>
      <c r="Y44" s="77">
        <f t="shared" si="4"/>
        <v>-14412833</v>
      </c>
      <c r="Z44" s="212">
        <f>+IF(X44&lt;&gt;0,+(Y44/X44)*100,0)</f>
        <v>-21.875808987809027</v>
      </c>
      <c r="AA44" s="210">
        <f>+AA42-AA43</f>
        <v>45373001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78996170</v>
      </c>
      <c r="D46" s="206">
        <f>SUM(D44:D45)</f>
        <v>0</v>
      </c>
      <c r="E46" s="207">
        <f t="shared" si="5"/>
        <v>45373001</v>
      </c>
      <c r="F46" s="88">
        <f t="shared" si="5"/>
        <v>45373001</v>
      </c>
      <c r="G46" s="88">
        <f t="shared" si="5"/>
        <v>46079665</v>
      </c>
      <c r="H46" s="88">
        <f t="shared" si="5"/>
        <v>-8313225</v>
      </c>
      <c r="I46" s="88">
        <f t="shared" si="5"/>
        <v>-12001536</v>
      </c>
      <c r="J46" s="88">
        <f t="shared" si="5"/>
        <v>25764904</v>
      </c>
      <c r="K46" s="88">
        <f t="shared" si="5"/>
        <v>0</v>
      </c>
      <c r="L46" s="88">
        <f t="shared" si="5"/>
        <v>-13915853</v>
      </c>
      <c r="M46" s="88">
        <f t="shared" si="5"/>
        <v>39622916</v>
      </c>
      <c r="N46" s="88">
        <f t="shared" si="5"/>
        <v>25707063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51471967</v>
      </c>
      <c r="X46" s="88">
        <f t="shared" si="5"/>
        <v>65884800</v>
      </c>
      <c r="Y46" s="88">
        <f t="shared" si="5"/>
        <v>-14412833</v>
      </c>
      <c r="Z46" s="208">
        <f>+IF(X46&lt;&gt;0,+(Y46/X46)*100,0)</f>
        <v>-21.875808987809027</v>
      </c>
      <c r="AA46" s="206">
        <f>SUM(AA44:AA45)</f>
        <v>45373001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78996170</v>
      </c>
      <c r="D48" s="217">
        <f>SUM(D46:D47)</f>
        <v>0</v>
      </c>
      <c r="E48" s="218">
        <f t="shared" si="6"/>
        <v>45373001</v>
      </c>
      <c r="F48" s="219">
        <f t="shared" si="6"/>
        <v>45373001</v>
      </c>
      <c r="G48" s="219">
        <f t="shared" si="6"/>
        <v>46079665</v>
      </c>
      <c r="H48" s="220">
        <f t="shared" si="6"/>
        <v>-8313225</v>
      </c>
      <c r="I48" s="220">
        <f t="shared" si="6"/>
        <v>-12001536</v>
      </c>
      <c r="J48" s="220">
        <f t="shared" si="6"/>
        <v>25764904</v>
      </c>
      <c r="K48" s="220">
        <f t="shared" si="6"/>
        <v>0</v>
      </c>
      <c r="L48" s="220">
        <f t="shared" si="6"/>
        <v>-13915853</v>
      </c>
      <c r="M48" s="219">
        <f t="shared" si="6"/>
        <v>39622916</v>
      </c>
      <c r="N48" s="219">
        <f t="shared" si="6"/>
        <v>25707063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51471967</v>
      </c>
      <c r="X48" s="220">
        <f t="shared" si="6"/>
        <v>65884800</v>
      </c>
      <c r="Y48" s="220">
        <f t="shared" si="6"/>
        <v>-14412833</v>
      </c>
      <c r="Z48" s="221">
        <f>+IF(X48&lt;&gt;0,+(Y48/X48)*100,0)</f>
        <v>-21.875808987809027</v>
      </c>
      <c r="AA48" s="222">
        <f>SUM(AA46:AA47)</f>
        <v>45373001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5896733</v>
      </c>
      <c r="D5" s="153">
        <f>SUM(D6:D8)</f>
        <v>0</v>
      </c>
      <c r="E5" s="154">
        <f t="shared" si="0"/>
        <v>300000</v>
      </c>
      <c r="F5" s="100">
        <f t="shared" si="0"/>
        <v>300000</v>
      </c>
      <c r="G5" s="100">
        <f t="shared" si="0"/>
        <v>0</v>
      </c>
      <c r="H5" s="100">
        <f t="shared" si="0"/>
        <v>437027</v>
      </c>
      <c r="I5" s="100">
        <f t="shared" si="0"/>
        <v>401766</v>
      </c>
      <c r="J5" s="100">
        <f t="shared" si="0"/>
        <v>838793</v>
      </c>
      <c r="K5" s="100">
        <f t="shared" si="0"/>
        <v>145497</v>
      </c>
      <c r="L5" s="100">
        <f t="shared" si="0"/>
        <v>0</v>
      </c>
      <c r="M5" s="100">
        <f t="shared" si="0"/>
        <v>0</v>
      </c>
      <c r="N5" s="100">
        <f t="shared" si="0"/>
        <v>145497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984290</v>
      </c>
      <c r="X5" s="100">
        <f t="shared" si="0"/>
        <v>150000</v>
      </c>
      <c r="Y5" s="100">
        <f t="shared" si="0"/>
        <v>834290</v>
      </c>
      <c r="Z5" s="137">
        <f>+IF(X5&lt;&gt;0,+(Y5/X5)*100,0)</f>
        <v>556.1933333333333</v>
      </c>
      <c r="AA5" s="153">
        <f>SUM(AA6:AA8)</f>
        <v>300000</v>
      </c>
    </row>
    <row r="6" spans="1:27" ht="12.75">
      <c r="A6" s="138" t="s">
        <v>75</v>
      </c>
      <c r="B6" s="136"/>
      <c r="C6" s="155">
        <v>5811133</v>
      </c>
      <c r="D6" s="155"/>
      <c r="E6" s="156"/>
      <c r="F6" s="60"/>
      <c r="G6" s="60"/>
      <c r="H6" s="60">
        <v>437027</v>
      </c>
      <c r="I6" s="60">
        <v>401766</v>
      </c>
      <c r="J6" s="60">
        <v>838793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838793</v>
      </c>
      <c r="X6" s="60"/>
      <c r="Y6" s="60">
        <v>838793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150000</v>
      </c>
      <c r="Y7" s="159">
        <v>-150000</v>
      </c>
      <c r="Z7" s="141">
        <v>-100</v>
      </c>
      <c r="AA7" s="225"/>
    </row>
    <row r="8" spans="1:27" ht="12.75">
      <c r="A8" s="138" t="s">
        <v>77</v>
      </c>
      <c r="B8" s="136"/>
      <c r="C8" s="155">
        <v>85600</v>
      </c>
      <c r="D8" s="155"/>
      <c r="E8" s="156">
        <v>300000</v>
      </c>
      <c r="F8" s="60">
        <v>300000</v>
      </c>
      <c r="G8" s="60"/>
      <c r="H8" s="60"/>
      <c r="I8" s="60"/>
      <c r="J8" s="60"/>
      <c r="K8" s="60">
        <v>145497</v>
      </c>
      <c r="L8" s="60"/>
      <c r="M8" s="60"/>
      <c r="N8" s="60">
        <v>145497</v>
      </c>
      <c r="O8" s="60"/>
      <c r="P8" s="60"/>
      <c r="Q8" s="60"/>
      <c r="R8" s="60"/>
      <c r="S8" s="60"/>
      <c r="T8" s="60"/>
      <c r="U8" s="60"/>
      <c r="V8" s="60"/>
      <c r="W8" s="60">
        <v>145497</v>
      </c>
      <c r="X8" s="60"/>
      <c r="Y8" s="60">
        <v>145497</v>
      </c>
      <c r="Z8" s="140"/>
      <c r="AA8" s="62">
        <v>300000</v>
      </c>
    </row>
    <row r="9" spans="1:27" ht="12.75">
      <c r="A9" s="135" t="s">
        <v>78</v>
      </c>
      <c r="B9" s="136"/>
      <c r="C9" s="153">
        <f aca="true" t="shared" si="1" ref="C9:Y9">SUM(C10:C14)</f>
        <v>12515674</v>
      </c>
      <c r="D9" s="153">
        <f>SUM(D10:D14)</f>
        <v>0</v>
      </c>
      <c r="E9" s="154">
        <f t="shared" si="1"/>
        <v>8116272</v>
      </c>
      <c r="F9" s="100">
        <f t="shared" si="1"/>
        <v>8116272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10143</v>
      </c>
      <c r="L9" s="100">
        <f t="shared" si="1"/>
        <v>0</v>
      </c>
      <c r="M9" s="100">
        <f t="shared" si="1"/>
        <v>2989203</v>
      </c>
      <c r="N9" s="100">
        <f t="shared" si="1"/>
        <v>2999346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2999346</v>
      </c>
      <c r="X9" s="100">
        <f t="shared" si="1"/>
        <v>4158132</v>
      </c>
      <c r="Y9" s="100">
        <f t="shared" si="1"/>
        <v>-1158786</v>
      </c>
      <c r="Z9" s="137">
        <f>+IF(X9&lt;&gt;0,+(Y9/X9)*100,0)</f>
        <v>-27.867946472117765</v>
      </c>
      <c r="AA9" s="102">
        <f>SUM(AA10:AA14)</f>
        <v>8116272</v>
      </c>
    </row>
    <row r="10" spans="1:27" ht="12.75">
      <c r="A10" s="138" t="s">
        <v>79</v>
      </c>
      <c r="B10" s="136"/>
      <c r="C10" s="155">
        <v>12515674</v>
      </c>
      <c r="D10" s="155"/>
      <c r="E10" s="156">
        <v>7116272</v>
      </c>
      <c r="F10" s="60">
        <v>7116272</v>
      </c>
      <c r="G10" s="60"/>
      <c r="H10" s="60"/>
      <c r="I10" s="60"/>
      <c r="J10" s="60"/>
      <c r="K10" s="60">
        <v>10143</v>
      </c>
      <c r="L10" s="60"/>
      <c r="M10" s="60">
        <v>2989203</v>
      </c>
      <c r="N10" s="60">
        <v>2999346</v>
      </c>
      <c r="O10" s="60"/>
      <c r="P10" s="60"/>
      <c r="Q10" s="60"/>
      <c r="R10" s="60"/>
      <c r="S10" s="60"/>
      <c r="T10" s="60"/>
      <c r="U10" s="60"/>
      <c r="V10" s="60"/>
      <c r="W10" s="60">
        <v>2999346</v>
      </c>
      <c r="X10" s="60">
        <v>3658134</v>
      </c>
      <c r="Y10" s="60">
        <v>-658788</v>
      </c>
      <c r="Z10" s="140">
        <v>-18.01</v>
      </c>
      <c r="AA10" s="62">
        <v>7116272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499998</v>
      </c>
      <c r="Y12" s="60">
        <v>-499998</v>
      </c>
      <c r="Z12" s="140">
        <v>-100</v>
      </c>
      <c r="AA12" s="62">
        <v>1000000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39894100</v>
      </c>
      <c r="D15" s="153">
        <f>SUM(D16:D18)</f>
        <v>0</v>
      </c>
      <c r="E15" s="154">
        <f t="shared" si="2"/>
        <v>44835841</v>
      </c>
      <c r="F15" s="100">
        <f t="shared" si="2"/>
        <v>44835841</v>
      </c>
      <c r="G15" s="100">
        <f t="shared" si="2"/>
        <v>0</v>
      </c>
      <c r="H15" s="100">
        <f t="shared" si="2"/>
        <v>1562665</v>
      </c>
      <c r="I15" s="100">
        <f t="shared" si="2"/>
        <v>2345205</v>
      </c>
      <c r="J15" s="100">
        <f t="shared" si="2"/>
        <v>3907870</v>
      </c>
      <c r="K15" s="100">
        <f t="shared" si="2"/>
        <v>50102</v>
      </c>
      <c r="L15" s="100">
        <f t="shared" si="2"/>
        <v>3722297</v>
      </c>
      <c r="M15" s="100">
        <f t="shared" si="2"/>
        <v>14807863</v>
      </c>
      <c r="N15" s="100">
        <f t="shared" si="2"/>
        <v>18580262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22488132</v>
      </c>
      <c r="X15" s="100">
        <f t="shared" si="2"/>
        <v>22317924</v>
      </c>
      <c r="Y15" s="100">
        <f t="shared" si="2"/>
        <v>170208</v>
      </c>
      <c r="Z15" s="137">
        <f>+IF(X15&lt;&gt;0,+(Y15/X15)*100,0)</f>
        <v>0.7626515799587811</v>
      </c>
      <c r="AA15" s="102">
        <f>SUM(AA16:AA18)</f>
        <v>44835841</v>
      </c>
    </row>
    <row r="16" spans="1:27" ht="12.75">
      <c r="A16" s="138" t="s">
        <v>85</v>
      </c>
      <c r="B16" s="136"/>
      <c r="C16" s="155">
        <v>39894100</v>
      </c>
      <c r="D16" s="155"/>
      <c r="E16" s="156">
        <v>9138791</v>
      </c>
      <c r="F16" s="60">
        <v>9138791</v>
      </c>
      <c r="G16" s="60"/>
      <c r="H16" s="60">
        <v>454062</v>
      </c>
      <c r="I16" s="60"/>
      <c r="J16" s="60">
        <v>454062</v>
      </c>
      <c r="K16" s="60"/>
      <c r="L16" s="60">
        <v>632449</v>
      </c>
      <c r="M16" s="60">
        <v>190000</v>
      </c>
      <c r="N16" s="60">
        <v>822449</v>
      </c>
      <c r="O16" s="60"/>
      <c r="P16" s="60"/>
      <c r="Q16" s="60"/>
      <c r="R16" s="60"/>
      <c r="S16" s="60"/>
      <c r="T16" s="60"/>
      <c r="U16" s="60"/>
      <c r="V16" s="60"/>
      <c r="W16" s="60">
        <v>1276511</v>
      </c>
      <c r="X16" s="60">
        <v>1279896</v>
      </c>
      <c r="Y16" s="60">
        <v>-3385</v>
      </c>
      <c r="Z16" s="140">
        <v>-0.26</v>
      </c>
      <c r="AA16" s="62">
        <v>9138791</v>
      </c>
    </row>
    <row r="17" spans="1:27" ht="12.75">
      <c r="A17" s="138" t="s">
        <v>86</v>
      </c>
      <c r="B17" s="136"/>
      <c r="C17" s="155"/>
      <c r="D17" s="155"/>
      <c r="E17" s="156">
        <v>35697050</v>
      </c>
      <c r="F17" s="60">
        <v>35697050</v>
      </c>
      <c r="G17" s="60"/>
      <c r="H17" s="60">
        <v>1108603</v>
      </c>
      <c r="I17" s="60">
        <v>2345205</v>
      </c>
      <c r="J17" s="60">
        <v>3453808</v>
      </c>
      <c r="K17" s="60">
        <v>50102</v>
      </c>
      <c r="L17" s="60">
        <v>3089848</v>
      </c>
      <c r="M17" s="60">
        <v>14617863</v>
      </c>
      <c r="N17" s="60">
        <v>17757813</v>
      </c>
      <c r="O17" s="60"/>
      <c r="P17" s="60"/>
      <c r="Q17" s="60"/>
      <c r="R17" s="60"/>
      <c r="S17" s="60"/>
      <c r="T17" s="60"/>
      <c r="U17" s="60"/>
      <c r="V17" s="60"/>
      <c r="W17" s="60">
        <v>21211621</v>
      </c>
      <c r="X17" s="60">
        <v>21038028</v>
      </c>
      <c r="Y17" s="60">
        <v>173593</v>
      </c>
      <c r="Z17" s="140">
        <v>0.83</v>
      </c>
      <c r="AA17" s="62">
        <v>35697050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3294878</v>
      </c>
      <c r="F19" s="100">
        <f t="shared" si="3"/>
        <v>3294878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571124</v>
      </c>
      <c r="L19" s="100">
        <f t="shared" si="3"/>
        <v>0</v>
      </c>
      <c r="M19" s="100">
        <f t="shared" si="3"/>
        <v>1597000</v>
      </c>
      <c r="N19" s="100">
        <f t="shared" si="3"/>
        <v>2168124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2168124</v>
      </c>
      <c r="X19" s="100">
        <f t="shared" si="3"/>
        <v>1647438</v>
      </c>
      <c r="Y19" s="100">
        <f t="shared" si="3"/>
        <v>520686</v>
      </c>
      <c r="Z19" s="137">
        <f>+IF(X19&lt;&gt;0,+(Y19/X19)*100,0)</f>
        <v>31.605802464189853</v>
      </c>
      <c r="AA19" s="102">
        <f>SUM(AA20:AA23)</f>
        <v>3294878</v>
      </c>
    </row>
    <row r="20" spans="1:27" ht="12.75">
      <c r="A20" s="138" t="s">
        <v>89</v>
      </c>
      <c r="B20" s="136"/>
      <c r="C20" s="155"/>
      <c r="D20" s="155"/>
      <c r="E20" s="156">
        <v>3294878</v>
      </c>
      <c r="F20" s="60">
        <v>3294878</v>
      </c>
      <c r="G20" s="60"/>
      <c r="H20" s="60"/>
      <c r="I20" s="60"/>
      <c r="J20" s="60"/>
      <c r="K20" s="60">
        <v>571124</v>
      </c>
      <c r="L20" s="60"/>
      <c r="M20" s="60">
        <v>1597000</v>
      </c>
      <c r="N20" s="60">
        <v>2168124</v>
      </c>
      <c r="O20" s="60"/>
      <c r="P20" s="60"/>
      <c r="Q20" s="60"/>
      <c r="R20" s="60"/>
      <c r="S20" s="60"/>
      <c r="T20" s="60"/>
      <c r="U20" s="60"/>
      <c r="V20" s="60"/>
      <c r="W20" s="60">
        <v>2168124</v>
      </c>
      <c r="X20" s="60">
        <v>1647438</v>
      </c>
      <c r="Y20" s="60">
        <v>520686</v>
      </c>
      <c r="Z20" s="140">
        <v>31.61</v>
      </c>
      <c r="AA20" s="62">
        <v>3294878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58306507</v>
      </c>
      <c r="D25" s="217">
        <f>+D5+D9+D15+D19+D24</f>
        <v>0</v>
      </c>
      <c r="E25" s="230">
        <f t="shared" si="4"/>
        <v>56546991</v>
      </c>
      <c r="F25" s="219">
        <f t="shared" si="4"/>
        <v>56546991</v>
      </c>
      <c r="G25" s="219">
        <f t="shared" si="4"/>
        <v>0</v>
      </c>
      <c r="H25" s="219">
        <f t="shared" si="4"/>
        <v>1999692</v>
      </c>
      <c r="I25" s="219">
        <f t="shared" si="4"/>
        <v>2746971</v>
      </c>
      <c r="J25" s="219">
        <f t="shared" si="4"/>
        <v>4746663</v>
      </c>
      <c r="K25" s="219">
        <f t="shared" si="4"/>
        <v>776866</v>
      </c>
      <c r="L25" s="219">
        <f t="shared" si="4"/>
        <v>3722297</v>
      </c>
      <c r="M25" s="219">
        <f t="shared" si="4"/>
        <v>19394066</v>
      </c>
      <c r="N25" s="219">
        <f t="shared" si="4"/>
        <v>23893229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28639892</v>
      </c>
      <c r="X25" s="219">
        <f t="shared" si="4"/>
        <v>28273494</v>
      </c>
      <c r="Y25" s="219">
        <f t="shared" si="4"/>
        <v>366398</v>
      </c>
      <c r="Z25" s="231">
        <f>+IF(X25&lt;&gt;0,+(Y25/X25)*100,0)</f>
        <v>1.2959063354532694</v>
      </c>
      <c r="AA25" s="232">
        <f>+AA5+AA9+AA15+AA19+AA24</f>
        <v>56546991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52409774</v>
      </c>
      <c r="D28" s="155"/>
      <c r="E28" s="156">
        <v>38991928</v>
      </c>
      <c r="F28" s="60">
        <v>38991928</v>
      </c>
      <c r="G28" s="60"/>
      <c r="H28" s="60">
        <v>1999692</v>
      </c>
      <c r="I28" s="60">
        <v>2746971</v>
      </c>
      <c r="J28" s="60">
        <v>4746663</v>
      </c>
      <c r="K28" s="60">
        <v>621226</v>
      </c>
      <c r="L28" s="60">
        <v>3253168</v>
      </c>
      <c r="M28" s="60">
        <v>14197066</v>
      </c>
      <c r="N28" s="60">
        <v>18071460</v>
      </c>
      <c r="O28" s="60"/>
      <c r="P28" s="60"/>
      <c r="Q28" s="60"/>
      <c r="R28" s="60"/>
      <c r="S28" s="60"/>
      <c r="T28" s="60"/>
      <c r="U28" s="60"/>
      <c r="V28" s="60"/>
      <c r="W28" s="60">
        <v>22818123</v>
      </c>
      <c r="X28" s="60">
        <v>22686498</v>
      </c>
      <c r="Y28" s="60">
        <v>131625</v>
      </c>
      <c r="Z28" s="140">
        <v>0.58</v>
      </c>
      <c r="AA28" s="155">
        <v>38991928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52409774</v>
      </c>
      <c r="D32" s="210">
        <f>SUM(D28:D31)</f>
        <v>0</v>
      </c>
      <c r="E32" s="211">
        <f t="shared" si="5"/>
        <v>38991928</v>
      </c>
      <c r="F32" s="77">
        <f t="shared" si="5"/>
        <v>38991928</v>
      </c>
      <c r="G32" s="77">
        <f t="shared" si="5"/>
        <v>0</v>
      </c>
      <c r="H32" s="77">
        <f t="shared" si="5"/>
        <v>1999692</v>
      </c>
      <c r="I32" s="77">
        <f t="shared" si="5"/>
        <v>2746971</v>
      </c>
      <c r="J32" s="77">
        <f t="shared" si="5"/>
        <v>4746663</v>
      </c>
      <c r="K32" s="77">
        <f t="shared" si="5"/>
        <v>621226</v>
      </c>
      <c r="L32" s="77">
        <f t="shared" si="5"/>
        <v>3253168</v>
      </c>
      <c r="M32" s="77">
        <f t="shared" si="5"/>
        <v>14197066</v>
      </c>
      <c r="N32" s="77">
        <f t="shared" si="5"/>
        <v>18071460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22818123</v>
      </c>
      <c r="X32" s="77">
        <f t="shared" si="5"/>
        <v>22686498</v>
      </c>
      <c r="Y32" s="77">
        <f t="shared" si="5"/>
        <v>131625</v>
      </c>
      <c r="Z32" s="212">
        <f>+IF(X32&lt;&gt;0,+(Y32/X32)*100,0)</f>
        <v>0.5801909135557193</v>
      </c>
      <c r="AA32" s="79">
        <f>SUM(AA28:AA31)</f>
        <v>38991928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5896733</v>
      </c>
      <c r="D35" s="155"/>
      <c r="E35" s="156">
        <v>17555063</v>
      </c>
      <c r="F35" s="60">
        <v>17555063</v>
      </c>
      <c r="G35" s="60"/>
      <c r="H35" s="60"/>
      <c r="I35" s="60"/>
      <c r="J35" s="60"/>
      <c r="K35" s="60">
        <v>155640</v>
      </c>
      <c r="L35" s="60">
        <v>469129</v>
      </c>
      <c r="M35" s="60">
        <v>5197000</v>
      </c>
      <c r="N35" s="60">
        <v>5821769</v>
      </c>
      <c r="O35" s="60"/>
      <c r="P35" s="60"/>
      <c r="Q35" s="60"/>
      <c r="R35" s="60"/>
      <c r="S35" s="60"/>
      <c r="T35" s="60"/>
      <c r="U35" s="60"/>
      <c r="V35" s="60"/>
      <c r="W35" s="60">
        <v>5821769</v>
      </c>
      <c r="X35" s="60">
        <v>5587146</v>
      </c>
      <c r="Y35" s="60">
        <v>234623</v>
      </c>
      <c r="Z35" s="140">
        <v>4.2</v>
      </c>
      <c r="AA35" s="62">
        <v>17555063</v>
      </c>
    </row>
    <row r="36" spans="1:27" ht="12.75">
      <c r="A36" s="238" t="s">
        <v>139</v>
      </c>
      <c r="B36" s="149"/>
      <c r="C36" s="222">
        <f aca="true" t="shared" si="6" ref="C36:Y36">SUM(C32:C35)</f>
        <v>58306507</v>
      </c>
      <c r="D36" s="222">
        <f>SUM(D32:D35)</f>
        <v>0</v>
      </c>
      <c r="E36" s="218">
        <f t="shared" si="6"/>
        <v>56546991</v>
      </c>
      <c r="F36" s="220">
        <f t="shared" si="6"/>
        <v>56546991</v>
      </c>
      <c r="G36" s="220">
        <f t="shared" si="6"/>
        <v>0</v>
      </c>
      <c r="H36" s="220">
        <f t="shared" si="6"/>
        <v>1999692</v>
      </c>
      <c r="I36" s="220">
        <f t="shared" si="6"/>
        <v>2746971</v>
      </c>
      <c r="J36" s="220">
        <f t="shared" si="6"/>
        <v>4746663</v>
      </c>
      <c r="K36" s="220">
        <f t="shared" si="6"/>
        <v>776866</v>
      </c>
      <c r="L36" s="220">
        <f t="shared" si="6"/>
        <v>3722297</v>
      </c>
      <c r="M36" s="220">
        <f t="shared" si="6"/>
        <v>19394066</v>
      </c>
      <c r="N36" s="220">
        <f t="shared" si="6"/>
        <v>23893229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28639892</v>
      </c>
      <c r="X36" s="220">
        <f t="shared" si="6"/>
        <v>28273644</v>
      </c>
      <c r="Y36" s="220">
        <f t="shared" si="6"/>
        <v>366248</v>
      </c>
      <c r="Z36" s="221">
        <f>+IF(X36&lt;&gt;0,+(Y36/X36)*100,0)</f>
        <v>1.2953689308672063</v>
      </c>
      <c r="AA36" s="239">
        <f>SUM(AA32:AA35)</f>
        <v>56546991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25101893</v>
      </c>
      <c r="D6" s="155"/>
      <c r="E6" s="59"/>
      <c r="F6" s="60"/>
      <c r="G6" s="60">
        <v>86266177</v>
      </c>
      <c r="H6" s="60">
        <v>78823790</v>
      </c>
      <c r="I6" s="60">
        <v>82471979</v>
      </c>
      <c r="J6" s="60">
        <v>82471979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>
        <v>24600165</v>
      </c>
      <c r="D7" s="155"/>
      <c r="E7" s="59">
        <v>9459169</v>
      </c>
      <c r="F7" s="60">
        <v>9459169</v>
      </c>
      <c r="G7" s="60">
        <v>1537885</v>
      </c>
      <c r="H7" s="60">
        <v>1389312</v>
      </c>
      <c r="I7" s="60">
        <v>1652065</v>
      </c>
      <c r="J7" s="60">
        <v>1652065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4729585</v>
      </c>
      <c r="Y7" s="60">
        <v>-4729585</v>
      </c>
      <c r="Z7" s="140">
        <v>-100</v>
      </c>
      <c r="AA7" s="62">
        <v>9459169</v>
      </c>
    </row>
    <row r="8" spans="1:27" ht="12.75">
      <c r="A8" s="249" t="s">
        <v>145</v>
      </c>
      <c r="B8" s="182"/>
      <c r="C8" s="155">
        <v>26032002</v>
      </c>
      <c r="D8" s="155"/>
      <c r="E8" s="59">
        <v>69410655</v>
      </c>
      <c r="F8" s="60">
        <v>69410655</v>
      </c>
      <c r="G8" s="60">
        <v>9730352</v>
      </c>
      <c r="H8" s="60">
        <v>13455437</v>
      </c>
      <c r="I8" s="60">
        <v>47072532</v>
      </c>
      <c r="J8" s="60">
        <v>47072532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34705328</v>
      </c>
      <c r="Y8" s="60">
        <v>-34705328</v>
      </c>
      <c r="Z8" s="140">
        <v>-100</v>
      </c>
      <c r="AA8" s="62">
        <v>69410655</v>
      </c>
    </row>
    <row r="9" spans="1:27" ht="12.75">
      <c r="A9" s="249" t="s">
        <v>146</v>
      </c>
      <c r="B9" s="182"/>
      <c r="C9" s="155">
        <v>43133133</v>
      </c>
      <c r="D9" s="155"/>
      <c r="E9" s="59">
        <v>3000000</v>
      </c>
      <c r="F9" s="60">
        <v>3000000</v>
      </c>
      <c r="G9" s="60">
        <v>33855678</v>
      </c>
      <c r="H9" s="60">
        <v>36878620</v>
      </c>
      <c r="I9" s="60">
        <v>31826715</v>
      </c>
      <c r="J9" s="60">
        <v>31826715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1500000</v>
      </c>
      <c r="Y9" s="60">
        <v>-1500000</v>
      </c>
      <c r="Z9" s="140">
        <v>-100</v>
      </c>
      <c r="AA9" s="62">
        <v>3000000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513008</v>
      </c>
      <c r="D11" s="155"/>
      <c r="E11" s="59">
        <v>500000</v>
      </c>
      <c r="F11" s="60">
        <v>500000</v>
      </c>
      <c r="G11" s="60">
        <v>336215</v>
      </c>
      <c r="H11" s="60">
        <v>336215</v>
      </c>
      <c r="I11" s="60">
        <v>549085</v>
      </c>
      <c r="J11" s="60">
        <v>549085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250000</v>
      </c>
      <c r="Y11" s="60">
        <v>-250000</v>
      </c>
      <c r="Z11" s="140">
        <v>-100</v>
      </c>
      <c r="AA11" s="62">
        <v>500000</v>
      </c>
    </row>
    <row r="12" spans="1:27" ht="12.75">
      <c r="A12" s="250" t="s">
        <v>56</v>
      </c>
      <c r="B12" s="251"/>
      <c r="C12" s="168">
        <f aca="true" t="shared" si="0" ref="C12:Y12">SUM(C6:C11)</f>
        <v>119380201</v>
      </c>
      <c r="D12" s="168">
        <f>SUM(D6:D11)</f>
        <v>0</v>
      </c>
      <c r="E12" s="72">
        <f t="shared" si="0"/>
        <v>82369824</v>
      </c>
      <c r="F12" s="73">
        <f t="shared" si="0"/>
        <v>82369824</v>
      </c>
      <c r="G12" s="73">
        <f t="shared" si="0"/>
        <v>131726307</v>
      </c>
      <c r="H12" s="73">
        <f t="shared" si="0"/>
        <v>130883374</v>
      </c>
      <c r="I12" s="73">
        <f t="shared" si="0"/>
        <v>163572376</v>
      </c>
      <c r="J12" s="73">
        <f t="shared" si="0"/>
        <v>163572376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41184913</v>
      </c>
      <c r="Y12" s="73">
        <f t="shared" si="0"/>
        <v>-41184913</v>
      </c>
      <c r="Z12" s="170">
        <f>+IF(X12&lt;&gt;0,+(Y12/X12)*100,0)</f>
        <v>-100</v>
      </c>
      <c r="AA12" s="74">
        <f>SUM(AA6:AA11)</f>
        <v>82369824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58198705</v>
      </c>
      <c r="D17" s="155"/>
      <c r="E17" s="59">
        <v>46606000</v>
      </c>
      <c r="F17" s="60">
        <v>46606000</v>
      </c>
      <c r="G17" s="60">
        <v>46606200</v>
      </c>
      <c r="H17" s="60">
        <v>46606200</v>
      </c>
      <c r="I17" s="60">
        <v>58283505</v>
      </c>
      <c r="J17" s="60">
        <v>58283505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23303000</v>
      </c>
      <c r="Y17" s="60">
        <v>-23303000</v>
      </c>
      <c r="Z17" s="140">
        <v>-100</v>
      </c>
      <c r="AA17" s="62">
        <v>46606000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427976663</v>
      </c>
      <c r="D19" s="155"/>
      <c r="E19" s="59">
        <v>442456059</v>
      </c>
      <c r="F19" s="60">
        <v>442456059</v>
      </c>
      <c r="G19" s="60">
        <v>398440666</v>
      </c>
      <c r="H19" s="60">
        <v>398662499</v>
      </c>
      <c r="I19" s="60">
        <v>400822007</v>
      </c>
      <c r="J19" s="60">
        <v>400822007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221228030</v>
      </c>
      <c r="Y19" s="60">
        <v>-221228030</v>
      </c>
      <c r="Z19" s="140">
        <v>-100</v>
      </c>
      <c r="AA19" s="62">
        <v>442456059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1104734</v>
      </c>
      <c r="D22" s="155"/>
      <c r="E22" s="59">
        <v>1800000</v>
      </c>
      <c r="F22" s="60">
        <v>1800000</v>
      </c>
      <c r="G22" s="60">
        <v>1606713</v>
      </c>
      <c r="H22" s="60">
        <v>1606713</v>
      </c>
      <c r="I22" s="60">
        <v>975396</v>
      </c>
      <c r="J22" s="60">
        <v>975396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900000</v>
      </c>
      <c r="Y22" s="60">
        <v>-900000</v>
      </c>
      <c r="Z22" s="140">
        <v>-100</v>
      </c>
      <c r="AA22" s="62">
        <v>1800000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487280102</v>
      </c>
      <c r="D24" s="168">
        <f>SUM(D15:D23)</f>
        <v>0</v>
      </c>
      <c r="E24" s="76">
        <f t="shared" si="1"/>
        <v>490862059</v>
      </c>
      <c r="F24" s="77">
        <f t="shared" si="1"/>
        <v>490862059</v>
      </c>
      <c r="G24" s="77">
        <f t="shared" si="1"/>
        <v>446653579</v>
      </c>
      <c r="H24" s="77">
        <f t="shared" si="1"/>
        <v>446875412</v>
      </c>
      <c r="I24" s="77">
        <f t="shared" si="1"/>
        <v>460080908</v>
      </c>
      <c r="J24" s="77">
        <f t="shared" si="1"/>
        <v>460080908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245431030</v>
      </c>
      <c r="Y24" s="77">
        <f t="shared" si="1"/>
        <v>-245431030</v>
      </c>
      <c r="Z24" s="212">
        <f>+IF(X24&lt;&gt;0,+(Y24/X24)*100,0)</f>
        <v>-100</v>
      </c>
      <c r="AA24" s="79">
        <f>SUM(AA15:AA23)</f>
        <v>490862059</v>
      </c>
    </row>
    <row r="25" spans="1:27" ht="12.75">
      <c r="A25" s="250" t="s">
        <v>159</v>
      </c>
      <c r="B25" s="251"/>
      <c r="C25" s="168">
        <f aca="true" t="shared" si="2" ref="C25:Y25">+C12+C24</f>
        <v>606660303</v>
      </c>
      <c r="D25" s="168">
        <f>+D12+D24</f>
        <v>0</v>
      </c>
      <c r="E25" s="72">
        <f t="shared" si="2"/>
        <v>573231883</v>
      </c>
      <c r="F25" s="73">
        <f t="shared" si="2"/>
        <v>573231883</v>
      </c>
      <c r="G25" s="73">
        <f t="shared" si="2"/>
        <v>578379886</v>
      </c>
      <c r="H25" s="73">
        <f t="shared" si="2"/>
        <v>577758786</v>
      </c>
      <c r="I25" s="73">
        <f t="shared" si="2"/>
        <v>623653284</v>
      </c>
      <c r="J25" s="73">
        <f t="shared" si="2"/>
        <v>623653284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286615943</v>
      </c>
      <c r="Y25" s="73">
        <f t="shared" si="2"/>
        <v>-286615943</v>
      </c>
      <c r="Z25" s="170">
        <f>+IF(X25&lt;&gt;0,+(Y25/X25)*100,0)</f>
        <v>-100</v>
      </c>
      <c r="AA25" s="74">
        <f>+AA12+AA24</f>
        <v>573231883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1057081</v>
      </c>
      <c r="D30" s="155"/>
      <c r="E30" s="59">
        <v>1350000</v>
      </c>
      <c r="F30" s="60">
        <v>1350000</v>
      </c>
      <c r="G30" s="60">
        <v>1180678</v>
      </c>
      <c r="H30" s="60">
        <v>1180678</v>
      </c>
      <c r="I30" s="60">
        <v>3760756</v>
      </c>
      <c r="J30" s="60">
        <v>3760756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675000</v>
      </c>
      <c r="Y30" s="60">
        <v>-675000</v>
      </c>
      <c r="Z30" s="140">
        <v>-100</v>
      </c>
      <c r="AA30" s="62">
        <v>1350000</v>
      </c>
    </row>
    <row r="31" spans="1:27" ht="12.75">
      <c r="A31" s="249" t="s">
        <v>163</v>
      </c>
      <c r="B31" s="182"/>
      <c r="C31" s="155">
        <v>596274</v>
      </c>
      <c r="D31" s="155"/>
      <c r="E31" s="59">
        <v>750000</v>
      </c>
      <c r="F31" s="60">
        <v>750000</v>
      </c>
      <c r="G31" s="60">
        <v>1056608</v>
      </c>
      <c r="H31" s="60">
        <v>1079573</v>
      </c>
      <c r="I31" s="60">
        <v>931313</v>
      </c>
      <c r="J31" s="60">
        <v>931313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375000</v>
      </c>
      <c r="Y31" s="60">
        <v>-375000</v>
      </c>
      <c r="Z31" s="140">
        <v>-100</v>
      </c>
      <c r="AA31" s="62">
        <v>750000</v>
      </c>
    </row>
    <row r="32" spans="1:27" ht="12.75">
      <c r="A32" s="249" t="s">
        <v>164</v>
      </c>
      <c r="B32" s="182"/>
      <c r="C32" s="155">
        <v>40461832</v>
      </c>
      <c r="D32" s="155"/>
      <c r="E32" s="59">
        <v>25444912</v>
      </c>
      <c r="F32" s="60">
        <v>25444912</v>
      </c>
      <c r="G32" s="60">
        <v>58839036</v>
      </c>
      <c r="H32" s="60">
        <v>61129611</v>
      </c>
      <c r="I32" s="60">
        <v>122272436</v>
      </c>
      <c r="J32" s="60">
        <v>122272436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12722456</v>
      </c>
      <c r="Y32" s="60">
        <v>-12722456</v>
      </c>
      <c r="Z32" s="140">
        <v>-100</v>
      </c>
      <c r="AA32" s="62">
        <v>25444912</v>
      </c>
    </row>
    <row r="33" spans="1:27" ht="12.75">
      <c r="A33" s="249" t="s">
        <v>165</v>
      </c>
      <c r="B33" s="182"/>
      <c r="C33" s="155"/>
      <c r="D33" s="155"/>
      <c r="E33" s="59">
        <v>56778281</v>
      </c>
      <c r="F33" s="60">
        <v>56778281</v>
      </c>
      <c r="G33" s="60">
        <v>2054851</v>
      </c>
      <c r="H33" s="60">
        <v>2054851</v>
      </c>
      <c r="I33" s="60">
        <v>2256623</v>
      </c>
      <c r="J33" s="60">
        <v>2256623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28389141</v>
      </c>
      <c r="Y33" s="60">
        <v>-28389141</v>
      </c>
      <c r="Z33" s="140">
        <v>-100</v>
      </c>
      <c r="AA33" s="62">
        <v>56778281</v>
      </c>
    </row>
    <row r="34" spans="1:27" ht="12.75">
      <c r="A34" s="250" t="s">
        <v>58</v>
      </c>
      <c r="B34" s="251"/>
      <c r="C34" s="168">
        <f aca="true" t="shared" si="3" ref="C34:Y34">SUM(C29:C33)</f>
        <v>42115187</v>
      </c>
      <c r="D34" s="168">
        <f>SUM(D29:D33)</f>
        <v>0</v>
      </c>
      <c r="E34" s="72">
        <f t="shared" si="3"/>
        <v>84323193</v>
      </c>
      <c r="F34" s="73">
        <f t="shared" si="3"/>
        <v>84323193</v>
      </c>
      <c r="G34" s="73">
        <f t="shared" si="3"/>
        <v>63131173</v>
      </c>
      <c r="H34" s="73">
        <f t="shared" si="3"/>
        <v>65444713</v>
      </c>
      <c r="I34" s="73">
        <f t="shared" si="3"/>
        <v>129221128</v>
      </c>
      <c r="J34" s="73">
        <f t="shared" si="3"/>
        <v>129221128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42161597</v>
      </c>
      <c r="Y34" s="73">
        <f t="shared" si="3"/>
        <v>-42161597</v>
      </c>
      <c r="Z34" s="170">
        <f>+IF(X34&lt;&gt;0,+(Y34/X34)*100,0)</f>
        <v>-100</v>
      </c>
      <c r="AA34" s="74">
        <f>SUM(AA29:AA33)</f>
        <v>84323193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2703675</v>
      </c>
      <c r="D37" s="155"/>
      <c r="E37" s="59">
        <v>2016170</v>
      </c>
      <c r="F37" s="60">
        <v>2016170</v>
      </c>
      <c r="G37" s="60">
        <v>18950364</v>
      </c>
      <c r="H37" s="60">
        <v>18950364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1008085</v>
      </c>
      <c r="Y37" s="60">
        <v>-1008085</v>
      </c>
      <c r="Z37" s="140">
        <v>-100</v>
      </c>
      <c r="AA37" s="62">
        <v>2016170</v>
      </c>
    </row>
    <row r="38" spans="1:27" ht="12.75">
      <c r="A38" s="249" t="s">
        <v>165</v>
      </c>
      <c r="B38" s="182"/>
      <c r="C38" s="155">
        <v>17570000</v>
      </c>
      <c r="D38" s="155"/>
      <c r="E38" s="59">
        <v>18504108</v>
      </c>
      <c r="F38" s="60">
        <v>18504108</v>
      </c>
      <c r="G38" s="60"/>
      <c r="H38" s="60"/>
      <c r="I38" s="60">
        <v>14909215</v>
      </c>
      <c r="J38" s="60">
        <v>14909215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9252054</v>
      </c>
      <c r="Y38" s="60">
        <v>-9252054</v>
      </c>
      <c r="Z38" s="140">
        <v>-100</v>
      </c>
      <c r="AA38" s="62">
        <v>18504108</v>
      </c>
    </row>
    <row r="39" spans="1:27" ht="12.75">
      <c r="A39" s="250" t="s">
        <v>59</v>
      </c>
      <c r="B39" s="253"/>
      <c r="C39" s="168">
        <f aca="true" t="shared" si="4" ref="C39:Y39">SUM(C37:C38)</f>
        <v>20273675</v>
      </c>
      <c r="D39" s="168">
        <f>SUM(D37:D38)</f>
        <v>0</v>
      </c>
      <c r="E39" s="76">
        <f t="shared" si="4"/>
        <v>20520278</v>
      </c>
      <c r="F39" s="77">
        <f t="shared" si="4"/>
        <v>20520278</v>
      </c>
      <c r="G39" s="77">
        <f t="shared" si="4"/>
        <v>18950364</v>
      </c>
      <c r="H39" s="77">
        <f t="shared" si="4"/>
        <v>18950364</v>
      </c>
      <c r="I39" s="77">
        <f t="shared" si="4"/>
        <v>14909215</v>
      </c>
      <c r="J39" s="77">
        <f t="shared" si="4"/>
        <v>14909215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10260139</v>
      </c>
      <c r="Y39" s="77">
        <f t="shared" si="4"/>
        <v>-10260139</v>
      </c>
      <c r="Z39" s="212">
        <f>+IF(X39&lt;&gt;0,+(Y39/X39)*100,0)</f>
        <v>-100</v>
      </c>
      <c r="AA39" s="79">
        <f>SUM(AA37:AA38)</f>
        <v>20520278</v>
      </c>
    </row>
    <row r="40" spans="1:27" ht="12.75">
      <c r="A40" s="250" t="s">
        <v>167</v>
      </c>
      <c r="B40" s="251"/>
      <c r="C40" s="168">
        <f aca="true" t="shared" si="5" ref="C40:Y40">+C34+C39</f>
        <v>62388862</v>
      </c>
      <c r="D40" s="168">
        <f>+D34+D39</f>
        <v>0</v>
      </c>
      <c r="E40" s="72">
        <f t="shared" si="5"/>
        <v>104843471</v>
      </c>
      <c r="F40" s="73">
        <f t="shared" si="5"/>
        <v>104843471</v>
      </c>
      <c r="G40" s="73">
        <f t="shared" si="5"/>
        <v>82081537</v>
      </c>
      <c r="H40" s="73">
        <f t="shared" si="5"/>
        <v>84395077</v>
      </c>
      <c r="I40" s="73">
        <f t="shared" si="5"/>
        <v>144130343</v>
      </c>
      <c r="J40" s="73">
        <f t="shared" si="5"/>
        <v>144130343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52421736</v>
      </c>
      <c r="Y40" s="73">
        <f t="shared" si="5"/>
        <v>-52421736</v>
      </c>
      <c r="Z40" s="170">
        <f>+IF(X40&lt;&gt;0,+(Y40/X40)*100,0)</f>
        <v>-100</v>
      </c>
      <c r="AA40" s="74">
        <f>+AA34+AA39</f>
        <v>104843471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544271441</v>
      </c>
      <c r="D42" s="257">
        <f>+D25-D40</f>
        <v>0</v>
      </c>
      <c r="E42" s="258">
        <f t="shared" si="6"/>
        <v>468388412</v>
      </c>
      <c r="F42" s="259">
        <f t="shared" si="6"/>
        <v>468388412</v>
      </c>
      <c r="G42" s="259">
        <f t="shared" si="6"/>
        <v>496298349</v>
      </c>
      <c r="H42" s="259">
        <f t="shared" si="6"/>
        <v>493363709</v>
      </c>
      <c r="I42" s="259">
        <f t="shared" si="6"/>
        <v>479522941</v>
      </c>
      <c r="J42" s="259">
        <f t="shared" si="6"/>
        <v>479522941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234194207</v>
      </c>
      <c r="Y42" s="259">
        <f t="shared" si="6"/>
        <v>-234194207</v>
      </c>
      <c r="Z42" s="260">
        <f>+IF(X42&lt;&gt;0,+(Y42/X42)*100,0)</f>
        <v>-100</v>
      </c>
      <c r="AA42" s="261">
        <f>+AA25-AA40</f>
        <v>468388412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542239109</v>
      </c>
      <c r="D45" s="155"/>
      <c r="E45" s="59">
        <v>466377629</v>
      </c>
      <c r="F45" s="60">
        <v>466377629</v>
      </c>
      <c r="G45" s="60">
        <v>344567147</v>
      </c>
      <c r="H45" s="60">
        <v>341632507</v>
      </c>
      <c r="I45" s="60">
        <v>247283340</v>
      </c>
      <c r="J45" s="60">
        <v>247283340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233188815</v>
      </c>
      <c r="Y45" s="60">
        <v>-233188815</v>
      </c>
      <c r="Z45" s="139">
        <v>-100</v>
      </c>
      <c r="AA45" s="62">
        <v>466377629</v>
      </c>
    </row>
    <row r="46" spans="1:27" ht="12.75">
      <c r="A46" s="249" t="s">
        <v>171</v>
      </c>
      <c r="B46" s="182"/>
      <c r="C46" s="155">
        <v>2032332</v>
      </c>
      <c r="D46" s="155"/>
      <c r="E46" s="59">
        <v>2010783</v>
      </c>
      <c r="F46" s="60">
        <v>2010783</v>
      </c>
      <c r="G46" s="60">
        <v>151731202</v>
      </c>
      <c r="H46" s="60">
        <v>151731202</v>
      </c>
      <c r="I46" s="60">
        <v>232239601</v>
      </c>
      <c r="J46" s="60">
        <v>232239601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1005392</v>
      </c>
      <c r="Y46" s="60">
        <v>-1005392</v>
      </c>
      <c r="Z46" s="139">
        <v>-100</v>
      </c>
      <c r="AA46" s="62">
        <v>2010783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544271441</v>
      </c>
      <c r="D48" s="217">
        <f>SUM(D45:D47)</f>
        <v>0</v>
      </c>
      <c r="E48" s="264">
        <f t="shared" si="7"/>
        <v>468388412</v>
      </c>
      <c r="F48" s="219">
        <f t="shared" si="7"/>
        <v>468388412</v>
      </c>
      <c r="G48" s="219">
        <f t="shared" si="7"/>
        <v>496298349</v>
      </c>
      <c r="H48" s="219">
        <f t="shared" si="7"/>
        <v>493363709</v>
      </c>
      <c r="I48" s="219">
        <f t="shared" si="7"/>
        <v>479522941</v>
      </c>
      <c r="J48" s="219">
        <f t="shared" si="7"/>
        <v>479522941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234194207</v>
      </c>
      <c r="Y48" s="219">
        <f t="shared" si="7"/>
        <v>-234194207</v>
      </c>
      <c r="Z48" s="265">
        <f>+IF(X48&lt;&gt;0,+(Y48/X48)*100,0)</f>
        <v>-100</v>
      </c>
      <c r="AA48" s="232">
        <f>SUM(AA45:AA47)</f>
        <v>468388412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53995699</v>
      </c>
      <c r="D6" s="155"/>
      <c r="E6" s="59">
        <v>32457997</v>
      </c>
      <c r="F6" s="60">
        <v>32457997</v>
      </c>
      <c r="G6" s="60">
        <v>827708</v>
      </c>
      <c r="H6" s="60">
        <v>528732</v>
      </c>
      <c r="I6" s="60">
        <v>1429133</v>
      </c>
      <c r="J6" s="60">
        <v>2785573</v>
      </c>
      <c r="K6" s="60">
        <v>3778053</v>
      </c>
      <c r="L6" s="60">
        <v>1275681</v>
      </c>
      <c r="M6" s="60">
        <v>10353046</v>
      </c>
      <c r="N6" s="60">
        <v>15406780</v>
      </c>
      <c r="O6" s="60"/>
      <c r="P6" s="60"/>
      <c r="Q6" s="60"/>
      <c r="R6" s="60"/>
      <c r="S6" s="60"/>
      <c r="T6" s="60"/>
      <c r="U6" s="60"/>
      <c r="V6" s="60"/>
      <c r="W6" s="60">
        <v>18192353</v>
      </c>
      <c r="X6" s="60">
        <v>14753635</v>
      </c>
      <c r="Y6" s="60">
        <v>3438718</v>
      </c>
      <c r="Z6" s="140">
        <v>23.31</v>
      </c>
      <c r="AA6" s="62">
        <v>32457997</v>
      </c>
    </row>
    <row r="7" spans="1:27" ht="12.75">
      <c r="A7" s="249" t="s">
        <v>32</v>
      </c>
      <c r="B7" s="182"/>
      <c r="C7" s="155">
        <v>34557802</v>
      </c>
      <c r="D7" s="155"/>
      <c r="E7" s="59">
        <v>21002904</v>
      </c>
      <c r="F7" s="60">
        <v>21002904</v>
      </c>
      <c r="G7" s="60">
        <v>1995769</v>
      </c>
      <c r="H7" s="60">
        <v>825334</v>
      </c>
      <c r="I7" s="60">
        <v>779476</v>
      </c>
      <c r="J7" s="60">
        <v>3600579</v>
      </c>
      <c r="K7" s="60">
        <v>883836</v>
      </c>
      <c r="L7" s="60">
        <v>988026</v>
      </c>
      <c r="M7" s="60">
        <v>1938003</v>
      </c>
      <c r="N7" s="60">
        <v>3809865</v>
      </c>
      <c r="O7" s="60"/>
      <c r="P7" s="60"/>
      <c r="Q7" s="60"/>
      <c r="R7" s="60"/>
      <c r="S7" s="60"/>
      <c r="T7" s="60"/>
      <c r="U7" s="60"/>
      <c r="V7" s="60"/>
      <c r="W7" s="60">
        <v>7410444</v>
      </c>
      <c r="X7" s="60">
        <v>10501452</v>
      </c>
      <c r="Y7" s="60">
        <v>-3091008</v>
      </c>
      <c r="Z7" s="140">
        <v>-29.43</v>
      </c>
      <c r="AA7" s="62">
        <v>21002904</v>
      </c>
    </row>
    <row r="8" spans="1:27" ht="12.75">
      <c r="A8" s="249" t="s">
        <v>178</v>
      </c>
      <c r="B8" s="182"/>
      <c r="C8" s="155"/>
      <c r="D8" s="155"/>
      <c r="E8" s="59">
        <v>2124336</v>
      </c>
      <c r="F8" s="60">
        <v>2124336</v>
      </c>
      <c r="G8" s="60">
        <v>171192</v>
      </c>
      <c r="H8" s="60">
        <v>291558</v>
      </c>
      <c r="I8" s="60">
        <v>3585488</v>
      </c>
      <c r="J8" s="60">
        <v>4048238</v>
      </c>
      <c r="K8" s="60">
        <v>132988</v>
      </c>
      <c r="L8" s="60">
        <v>4089509</v>
      </c>
      <c r="M8" s="60">
        <v>9356386</v>
      </c>
      <c r="N8" s="60">
        <v>13578883</v>
      </c>
      <c r="O8" s="60"/>
      <c r="P8" s="60"/>
      <c r="Q8" s="60"/>
      <c r="R8" s="60"/>
      <c r="S8" s="60"/>
      <c r="T8" s="60"/>
      <c r="U8" s="60"/>
      <c r="V8" s="60"/>
      <c r="W8" s="60">
        <v>17627121</v>
      </c>
      <c r="X8" s="60">
        <v>1062168</v>
      </c>
      <c r="Y8" s="60">
        <v>16564953</v>
      </c>
      <c r="Z8" s="140">
        <v>1559.54</v>
      </c>
      <c r="AA8" s="62">
        <v>2124336</v>
      </c>
    </row>
    <row r="9" spans="1:27" ht="12.75">
      <c r="A9" s="249" t="s">
        <v>179</v>
      </c>
      <c r="B9" s="182"/>
      <c r="C9" s="155">
        <v>193933908</v>
      </c>
      <c r="D9" s="155"/>
      <c r="E9" s="59">
        <v>161481000</v>
      </c>
      <c r="F9" s="60">
        <v>161481000</v>
      </c>
      <c r="G9" s="60">
        <v>64740000</v>
      </c>
      <c r="H9" s="60">
        <v>2465000</v>
      </c>
      <c r="I9" s="60">
        <v>3661000</v>
      </c>
      <c r="J9" s="60">
        <v>70866000</v>
      </c>
      <c r="K9" s="60">
        <v>3000000</v>
      </c>
      <c r="L9" s="60">
        <v>5811642</v>
      </c>
      <c r="M9" s="60">
        <v>40092000</v>
      </c>
      <c r="N9" s="60">
        <v>48903642</v>
      </c>
      <c r="O9" s="60"/>
      <c r="P9" s="60"/>
      <c r="Q9" s="60"/>
      <c r="R9" s="60"/>
      <c r="S9" s="60"/>
      <c r="T9" s="60"/>
      <c r="U9" s="60"/>
      <c r="V9" s="60"/>
      <c r="W9" s="60">
        <v>119769642</v>
      </c>
      <c r="X9" s="60">
        <v>117434350</v>
      </c>
      <c r="Y9" s="60">
        <v>2335292</v>
      </c>
      <c r="Z9" s="140">
        <v>1.99</v>
      </c>
      <c r="AA9" s="62">
        <v>161481000</v>
      </c>
    </row>
    <row r="10" spans="1:27" ht="12.75">
      <c r="A10" s="249" t="s">
        <v>180</v>
      </c>
      <c r="B10" s="182"/>
      <c r="C10" s="155"/>
      <c r="D10" s="155"/>
      <c r="E10" s="59">
        <v>45373000</v>
      </c>
      <c r="F10" s="60">
        <v>45373000</v>
      </c>
      <c r="G10" s="60">
        <v>21335000</v>
      </c>
      <c r="H10" s="60"/>
      <c r="I10" s="60"/>
      <c r="J10" s="60">
        <v>21335000</v>
      </c>
      <c r="K10" s="60"/>
      <c r="L10" s="60"/>
      <c r="M10" s="60">
        <v>10000000</v>
      </c>
      <c r="N10" s="60">
        <v>10000000</v>
      </c>
      <c r="O10" s="60"/>
      <c r="P10" s="60"/>
      <c r="Q10" s="60"/>
      <c r="R10" s="60"/>
      <c r="S10" s="60"/>
      <c r="T10" s="60"/>
      <c r="U10" s="60"/>
      <c r="V10" s="60"/>
      <c r="W10" s="60">
        <v>31335000</v>
      </c>
      <c r="X10" s="60">
        <v>35667000</v>
      </c>
      <c r="Y10" s="60">
        <v>-4332000</v>
      </c>
      <c r="Z10" s="140">
        <v>-12.15</v>
      </c>
      <c r="AA10" s="62">
        <v>45373000</v>
      </c>
    </row>
    <row r="11" spans="1:27" ht="12.75">
      <c r="A11" s="249" t="s">
        <v>181</v>
      </c>
      <c r="B11" s="182"/>
      <c r="C11" s="155">
        <v>3032818</v>
      </c>
      <c r="D11" s="155"/>
      <c r="E11" s="59">
        <v>3120000</v>
      </c>
      <c r="F11" s="60">
        <v>3120000</v>
      </c>
      <c r="G11" s="60">
        <v>205874</v>
      </c>
      <c r="H11" s="60">
        <v>480491</v>
      </c>
      <c r="I11" s="60">
        <v>1609630</v>
      </c>
      <c r="J11" s="60">
        <v>2295995</v>
      </c>
      <c r="K11" s="60">
        <v>1617664</v>
      </c>
      <c r="L11" s="60">
        <v>2246445</v>
      </c>
      <c r="M11" s="60">
        <v>663461</v>
      </c>
      <c r="N11" s="60">
        <v>4527570</v>
      </c>
      <c r="O11" s="60"/>
      <c r="P11" s="60"/>
      <c r="Q11" s="60"/>
      <c r="R11" s="60"/>
      <c r="S11" s="60"/>
      <c r="T11" s="60"/>
      <c r="U11" s="60"/>
      <c r="V11" s="60"/>
      <c r="W11" s="60">
        <v>6823565</v>
      </c>
      <c r="X11" s="60">
        <v>1560000</v>
      </c>
      <c r="Y11" s="60">
        <v>5263565</v>
      </c>
      <c r="Z11" s="140">
        <v>337.41</v>
      </c>
      <c r="AA11" s="62">
        <v>3120000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-222754599</v>
      </c>
      <c r="D14" s="155"/>
      <c r="E14" s="59">
        <v>-203754396</v>
      </c>
      <c r="F14" s="60">
        <v>-203754396</v>
      </c>
      <c r="G14" s="60">
        <v>-15480961</v>
      </c>
      <c r="H14" s="60">
        <v>-15232880</v>
      </c>
      <c r="I14" s="60">
        <v>-19975302</v>
      </c>
      <c r="J14" s="60">
        <v>-50689143</v>
      </c>
      <c r="K14" s="60">
        <v>-18615492</v>
      </c>
      <c r="L14" s="60">
        <v>-24248703</v>
      </c>
      <c r="M14" s="60">
        <v>-15058459</v>
      </c>
      <c r="N14" s="60">
        <v>-57922654</v>
      </c>
      <c r="O14" s="60"/>
      <c r="P14" s="60"/>
      <c r="Q14" s="60"/>
      <c r="R14" s="60"/>
      <c r="S14" s="60"/>
      <c r="T14" s="60"/>
      <c r="U14" s="60"/>
      <c r="V14" s="60"/>
      <c r="W14" s="60">
        <v>-108611797</v>
      </c>
      <c r="X14" s="60">
        <v>-101877198</v>
      </c>
      <c r="Y14" s="60">
        <v>-6734599</v>
      </c>
      <c r="Z14" s="140">
        <v>6.61</v>
      </c>
      <c r="AA14" s="62">
        <v>-203754396</v>
      </c>
    </row>
    <row r="15" spans="1:27" ht="12.75">
      <c r="A15" s="249" t="s">
        <v>40</v>
      </c>
      <c r="B15" s="182"/>
      <c r="C15" s="155"/>
      <c r="D15" s="155"/>
      <c r="E15" s="59">
        <v>-919644</v>
      </c>
      <c r="F15" s="60">
        <v>-919644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-459822</v>
      </c>
      <c r="Y15" s="60">
        <v>459822</v>
      </c>
      <c r="Z15" s="140">
        <v>-100</v>
      </c>
      <c r="AA15" s="62">
        <v>-919644</v>
      </c>
    </row>
    <row r="16" spans="1:27" ht="12.75">
      <c r="A16" s="249" t="s">
        <v>42</v>
      </c>
      <c r="B16" s="182"/>
      <c r="C16" s="155"/>
      <c r="D16" s="155"/>
      <c r="E16" s="59">
        <v>-8328924</v>
      </c>
      <c r="F16" s="60">
        <v>-8328924</v>
      </c>
      <c r="G16" s="60">
        <v>-629422</v>
      </c>
      <c r="H16" s="60">
        <v>-624800</v>
      </c>
      <c r="I16" s="60">
        <v>-335715</v>
      </c>
      <c r="J16" s="60">
        <v>-1589937</v>
      </c>
      <c r="K16" s="60">
        <v>-528438</v>
      </c>
      <c r="L16" s="60">
        <v>-543330</v>
      </c>
      <c r="M16" s="60">
        <v>-297759</v>
      </c>
      <c r="N16" s="60">
        <v>-1369527</v>
      </c>
      <c r="O16" s="60"/>
      <c r="P16" s="60"/>
      <c r="Q16" s="60"/>
      <c r="R16" s="60"/>
      <c r="S16" s="60"/>
      <c r="T16" s="60"/>
      <c r="U16" s="60"/>
      <c r="V16" s="60"/>
      <c r="W16" s="60">
        <v>-2959464</v>
      </c>
      <c r="X16" s="60">
        <v>-4164462</v>
      </c>
      <c r="Y16" s="60">
        <v>1204998</v>
      </c>
      <c r="Z16" s="140">
        <v>-28.94</v>
      </c>
      <c r="AA16" s="62">
        <v>-8328924</v>
      </c>
    </row>
    <row r="17" spans="1:27" ht="12.75">
      <c r="A17" s="250" t="s">
        <v>185</v>
      </c>
      <c r="B17" s="251"/>
      <c r="C17" s="168">
        <f aca="true" t="shared" si="0" ref="C17:Y17">SUM(C6:C16)</f>
        <v>62765628</v>
      </c>
      <c r="D17" s="168">
        <f t="shared" si="0"/>
        <v>0</v>
      </c>
      <c r="E17" s="72">
        <f t="shared" si="0"/>
        <v>52556273</v>
      </c>
      <c r="F17" s="73">
        <f t="shared" si="0"/>
        <v>52556273</v>
      </c>
      <c r="G17" s="73">
        <f t="shared" si="0"/>
        <v>73165160</v>
      </c>
      <c r="H17" s="73">
        <f t="shared" si="0"/>
        <v>-11266565</v>
      </c>
      <c r="I17" s="73">
        <f t="shared" si="0"/>
        <v>-9246290</v>
      </c>
      <c r="J17" s="73">
        <f t="shared" si="0"/>
        <v>52652305</v>
      </c>
      <c r="K17" s="73">
        <f t="shared" si="0"/>
        <v>-9731389</v>
      </c>
      <c r="L17" s="73">
        <f t="shared" si="0"/>
        <v>-10380730</v>
      </c>
      <c r="M17" s="73">
        <f t="shared" si="0"/>
        <v>57046678</v>
      </c>
      <c r="N17" s="73">
        <f t="shared" si="0"/>
        <v>36934559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89586864</v>
      </c>
      <c r="X17" s="73">
        <f t="shared" si="0"/>
        <v>74477123</v>
      </c>
      <c r="Y17" s="73">
        <f t="shared" si="0"/>
        <v>15109741</v>
      </c>
      <c r="Z17" s="170">
        <f>+IF(X17&lt;&gt;0,+(Y17/X17)*100,0)</f>
        <v>20.287761384123282</v>
      </c>
      <c r="AA17" s="74">
        <f>SUM(AA6:AA16)</f>
        <v>52556273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-42045973</v>
      </c>
      <c r="D26" s="155"/>
      <c r="E26" s="59">
        <v>-56546988</v>
      </c>
      <c r="F26" s="60">
        <v>-56546988</v>
      </c>
      <c r="G26" s="60"/>
      <c r="H26" s="60">
        <v>-1999692</v>
      </c>
      <c r="I26" s="60">
        <v>-2746971</v>
      </c>
      <c r="J26" s="60">
        <v>-4746663</v>
      </c>
      <c r="K26" s="60">
        <v>-3503572</v>
      </c>
      <c r="L26" s="60">
        <v>-3722296</v>
      </c>
      <c r="M26" s="60">
        <v>-10795224</v>
      </c>
      <c r="N26" s="60">
        <v>-18021092</v>
      </c>
      <c r="O26" s="60"/>
      <c r="P26" s="60"/>
      <c r="Q26" s="60"/>
      <c r="R26" s="60"/>
      <c r="S26" s="60"/>
      <c r="T26" s="60"/>
      <c r="U26" s="60"/>
      <c r="V26" s="60"/>
      <c r="W26" s="60">
        <v>-22767755</v>
      </c>
      <c r="X26" s="60">
        <v>-28273494</v>
      </c>
      <c r="Y26" s="60">
        <v>5505739</v>
      </c>
      <c r="Z26" s="140">
        <v>-19.47</v>
      </c>
      <c r="AA26" s="62">
        <v>-56546988</v>
      </c>
    </row>
    <row r="27" spans="1:27" ht="12.75">
      <c r="A27" s="250" t="s">
        <v>192</v>
      </c>
      <c r="B27" s="251"/>
      <c r="C27" s="168">
        <f aca="true" t="shared" si="1" ref="C27:Y27">SUM(C21:C26)</f>
        <v>-42045973</v>
      </c>
      <c r="D27" s="168">
        <f>SUM(D21:D26)</f>
        <v>0</v>
      </c>
      <c r="E27" s="72">
        <f t="shared" si="1"/>
        <v>-56546988</v>
      </c>
      <c r="F27" s="73">
        <f t="shared" si="1"/>
        <v>-56546988</v>
      </c>
      <c r="G27" s="73">
        <f t="shared" si="1"/>
        <v>0</v>
      </c>
      <c r="H27" s="73">
        <f t="shared" si="1"/>
        <v>-1999692</v>
      </c>
      <c r="I27" s="73">
        <f t="shared" si="1"/>
        <v>-2746971</v>
      </c>
      <c r="J27" s="73">
        <f t="shared" si="1"/>
        <v>-4746663</v>
      </c>
      <c r="K27" s="73">
        <f t="shared" si="1"/>
        <v>-3503572</v>
      </c>
      <c r="L27" s="73">
        <f t="shared" si="1"/>
        <v>-3722296</v>
      </c>
      <c r="M27" s="73">
        <f t="shared" si="1"/>
        <v>-10795224</v>
      </c>
      <c r="N27" s="73">
        <f t="shared" si="1"/>
        <v>-18021092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-22767755</v>
      </c>
      <c r="X27" s="73">
        <f t="shared" si="1"/>
        <v>-28273494</v>
      </c>
      <c r="Y27" s="73">
        <f t="shared" si="1"/>
        <v>5505739</v>
      </c>
      <c r="Z27" s="170">
        <f>+IF(X27&lt;&gt;0,+(Y27/X27)*100,0)</f>
        <v>-19.473146827908852</v>
      </c>
      <c r="AA27" s="74">
        <f>SUM(AA21:AA26)</f>
        <v>-56546988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-650000</v>
      </c>
      <c r="F33" s="60">
        <v>-650000</v>
      </c>
      <c r="G33" s="60"/>
      <c r="H33" s="159"/>
      <c r="I33" s="159">
        <v>3794</v>
      </c>
      <c r="J33" s="159">
        <v>3794</v>
      </c>
      <c r="K33" s="60">
        <v>6577</v>
      </c>
      <c r="L33" s="60">
        <v>27391</v>
      </c>
      <c r="M33" s="60"/>
      <c r="N33" s="60">
        <v>33968</v>
      </c>
      <c r="O33" s="159"/>
      <c r="P33" s="159"/>
      <c r="Q33" s="159"/>
      <c r="R33" s="60"/>
      <c r="S33" s="60"/>
      <c r="T33" s="60"/>
      <c r="U33" s="60"/>
      <c r="V33" s="159"/>
      <c r="W33" s="159">
        <v>37762</v>
      </c>
      <c r="X33" s="159">
        <v>-450000</v>
      </c>
      <c r="Y33" s="60">
        <v>487762</v>
      </c>
      <c r="Z33" s="140">
        <v>-108.39</v>
      </c>
      <c r="AA33" s="62">
        <v>-650000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-2016168</v>
      </c>
      <c r="F35" s="60">
        <v>-2016168</v>
      </c>
      <c r="G35" s="60">
        <v>-103351</v>
      </c>
      <c r="H35" s="60">
        <v>-153847</v>
      </c>
      <c r="I35" s="60">
        <v>-103351</v>
      </c>
      <c r="J35" s="60">
        <v>-360549</v>
      </c>
      <c r="K35" s="60">
        <v>-103351</v>
      </c>
      <c r="L35" s="60">
        <v>-103351</v>
      </c>
      <c r="M35" s="60">
        <v>-103351</v>
      </c>
      <c r="N35" s="60">
        <v>-310053</v>
      </c>
      <c r="O35" s="60"/>
      <c r="P35" s="60"/>
      <c r="Q35" s="60"/>
      <c r="R35" s="60"/>
      <c r="S35" s="60"/>
      <c r="T35" s="60"/>
      <c r="U35" s="60"/>
      <c r="V35" s="60"/>
      <c r="W35" s="60">
        <v>-670602</v>
      </c>
      <c r="X35" s="60">
        <v>-1008084</v>
      </c>
      <c r="Y35" s="60">
        <v>337482</v>
      </c>
      <c r="Z35" s="140">
        <v>-33.48</v>
      </c>
      <c r="AA35" s="62">
        <v>-2016168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-2666168</v>
      </c>
      <c r="F36" s="73">
        <f t="shared" si="2"/>
        <v>-2666168</v>
      </c>
      <c r="G36" s="73">
        <f t="shared" si="2"/>
        <v>-103351</v>
      </c>
      <c r="H36" s="73">
        <f t="shared" si="2"/>
        <v>-153847</v>
      </c>
      <c r="I36" s="73">
        <f t="shared" si="2"/>
        <v>-99557</v>
      </c>
      <c r="J36" s="73">
        <f t="shared" si="2"/>
        <v>-356755</v>
      </c>
      <c r="K36" s="73">
        <f t="shared" si="2"/>
        <v>-96774</v>
      </c>
      <c r="L36" s="73">
        <f t="shared" si="2"/>
        <v>-75960</v>
      </c>
      <c r="M36" s="73">
        <f t="shared" si="2"/>
        <v>-103351</v>
      </c>
      <c r="N36" s="73">
        <f t="shared" si="2"/>
        <v>-276085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-632840</v>
      </c>
      <c r="X36" s="73">
        <f t="shared" si="2"/>
        <v>-1458084</v>
      </c>
      <c r="Y36" s="73">
        <f t="shared" si="2"/>
        <v>825244</v>
      </c>
      <c r="Z36" s="170">
        <f>+IF(X36&lt;&gt;0,+(Y36/X36)*100,0)</f>
        <v>-56.59783661297977</v>
      </c>
      <c r="AA36" s="74">
        <f>SUM(AA31:AA35)</f>
        <v>-2666168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20719655</v>
      </c>
      <c r="D38" s="153">
        <f>+D17+D27+D36</f>
        <v>0</v>
      </c>
      <c r="E38" s="99">
        <f t="shared" si="3"/>
        <v>-6656883</v>
      </c>
      <c r="F38" s="100">
        <f t="shared" si="3"/>
        <v>-6656883</v>
      </c>
      <c r="G38" s="100">
        <f t="shared" si="3"/>
        <v>73061809</v>
      </c>
      <c r="H38" s="100">
        <f t="shared" si="3"/>
        <v>-13420104</v>
      </c>
      <c r="I38" s="100">
        <f t="shared" si="3"/>
        <v>-12092818</v>
      </c>
      <c r="J38" s="100">
        <f t="shared" si="3"/>
        <v>47548887</v>
      </c>
      <c r="K38" s="100">
        <f t="shared" si="3"/>
        <v>-13331735</v>
      </c>
      <c r="L38" s="100">
        <f t="shared" si="3"/>
        <v>-14178986</v>
      </c>
      <c r="M38" s="100">
        <f t="shared" si="3"/>
        <v>46148103</v>
      </c>
      <c r="N38" s="100">
        <f t="shared" si="3"/>
        <v>18637382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66186269</v>
      </c>
      <c r="X38" s="100">
        <f t="shared" si="3"/>
        <v>44745545</v>
      </c>
      <c r="Y38" s="100">
        <f t="shared" si="3"/>
        <v>21440724</v>
      </c>
      <c r="Z38" s="137">
        <f>+IF(X38&lt;&gt;0,+(Y38/X38)*100,0)</f>
        <v>47.91700268708315</v>
      </c>
      <c r="AA38" s="102">
        <f>+AA17+AA27+AA36</f>
        <v>-6656883</v>
      </c>
    </row>
    <row r="39" spans="1:27" ht="12.75">
      <c r="A39" s="249" t="s">
        <v>200</v>
      </c>
      <c r="B39" s="182"/>
      <c r="C39" s="153">
        <v>15156675</v>
      </c>
      <c r="D39" s="153"/>
      <c r="E39" s="99">
        <v>19773571</v>
      </c>
      <c r="F39" s="100">
        <v>19773571</v>
      </c>
      <c r="G39" s="100">
        <v>15156675</v>
      </c>
      <c r="H39" s="100">
        <v>88218484</v>
      </c>
      <c r="I39" s="100">
        <v>74798380</v>
      </c>
      <c r="J39" s="100">
        <v>15156675</v>
      </c>
      <c r="K39" s="100">
        <v>62705562</v>
      </c>
      <c r="L39" s="100">
        <v>49373827</v>
      </c>
      <c r="M39" s="100">
        <v>35194841</v>
      </c>
      <c r="N39" s="100">
        <v>62705562</v>
      </c>
      <c r="O39" s="100"/>
      <c r="P39" s="100"/>
      <c r="Q39" s="100"/>
      <c r="R39" s="100"/>
      <c r="S39" s="100"/>
      <c r="T39" s="100"/>
      <c r="U39" s="100"/>
      <c r="V39" s="100"/>
      <c r="W39" s="100">
        <v>15156675</v>
      </c>
      <c r="X39" s="100">
        <v>19773571</v>
      </c>
      <c r="Y39" s="100">
        <v>-4616896</v>
      </c>
      <c r="Z39" s="137">
        <v>-23.35</v>
      </c>
      <c r="AA39" s="102">
        <v>19773571</v>
      </c>
    </row>
    <row r="40" spans="1:27" ht="12.75">
      <c r="A40" s="269" t="s">
        <v>201</v>
      </c>
      <c r="B40" s="256"/>
      <c r="C40" s="257">
        <v>35876330</v>
      </c>
      <c r="D40" s="257"/>
      <c r="E40" s="258">
        <v>13116689</v>
      </c>
      <c r="F40" s="259">
        <v>13116689</v>
      </c>
      <c r="G40" s="259">
        <v>88218484</v>
      </c>
      <c r="H40" s="259">
        <v>74798380</v>
      </c>
      <c r="I40" s="259">
        <v>62705562</v>
      </c>
      <c r="J40" s="259">
        <v>62705562</v>
      </c>
      <c r="K40" s="259">
        <v>49373827</v>
      </c>
      <c r="L40" s="259">
        <v>35194841</v>
      </c>
      <c r="M40" s="259">
        <v>81342944</v>
      </c>
      <c r="N40" s="259">
        <v>81342944</v>
      </c>
      <c r="O40" s="259"/>
      <c r="P40" s="259"/>
      <c r="Q40" s="259"/>
      <c r="R40" s="259"/>
      <c r="S40" s="259"/>
      <c r="T40" s="259"/>
      <c r="U40" s="259"/>
      <c r="V40" s="259"/>
      <c r="W40" s="259">
        <v>81342944</v>
      </c>
      <c r="X40" s="259">
        <v>64519117</v>
      </c>
      <c r="Y40" s="259">
        <v>16823827</v>
      </c>
      <c r="Z40" s="260">
        <v>26.08</v>
      </c>
      <c r="AA40" s="261">
        <v>13116689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58306507</v>
      </c>
      <c r="D5" s="200">
        <f t="shared" si="0"/>
        <v>0</v>
      </c>
      <c r="E5" s="106">
        <f t="shared" si="0"/>
        <v>56546991</v>
      </c>
      <c r="F5" s="106">
        <f t="shared" si="0"/>
        <v>56546991</v>
      </c>
      <c r="G5" s="106">
        <f t="shared" si="0"/>
        <v>0</v>
      </c>
      <c r="H5" s="106">
        <f t="shared" si="0"/>
        <v>1999692</v>
      </c>
      <c r="I5" s="106">
        <f t="shared" si="0"/>
        <v>2746971</v>
      </c>
      <c r="J5" s="106">
        <f t="shared" si="0"/>
        <v>4746663</v>
      </c>
      <c r="K5" s="106">
        <f t="shared" si="0"/>
        <v>776866</v>
      </c>
      <c r="L5" s="106">
        <f t="shared" si="0"/>
        <v>3722297</v>
      </c>
      <c r="M5" s="106">
        <f t="shared" si="0"/>
        <v>19394066</v>
      </c>
      <c r="N5" s="106">
        <f t="shared" si="0"/>
        <v>23893229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28639892</v>
      </c>
      <c r="X5" s="106">
        <f t="shared" si="0"/>
        <v>28273496</v>
      </c>
      <c r="Y5" s="106">
        <f t="shared" si="0"/>
        <v>366396</v>
      </c>
      <c r="Z5" s="201">
        <f>+IF(X5&lt;&gt;0,+(Y5/X5)*100,0)</f>
        <v>1.2958991700212807</v>
      </c>
      <c r="AA5" s="199">
        <f>SUM(AA11:AA18)</f>
        <v>56546991</v>
      </c>
    </row>
    <row r="6" spans="1:27" ht="12.75">
      <c r="A6" s="291" t="s">
        <v>206</v>
      </c>
      <c r="B6" s="142"/>
      <c r="C6" s="62"/>
      <c r="D6" s="156"/>
      <c r="E6" s="60">
        <v>35697050</v>
      </c>
      <c r="F6" s="60">
        <v>35697050</v>
      </c>
      <c r="G6" s="60"/>
      <c r="H6" s="60">
        <v>495371</v>
      </c>
      <c r="I6" s="60">
        <v>1514574</v>
      </c>
      <c r="J6" s="60">
        <v>2009945</v>
      </c>
      <c r="K6" s="60">
        <v>50102</v>
      </c>
      <c r="L6" s="60">
        <v>3089848</v>
      </c>
      <c r="M6" s="60">
        <v>14617863</v>
      </c>
      <c r="N6" s="60">
        <v>17757813</v>
      </c>
      <c r="O6" s="60"/>
      <c r="P6" s="60"/>
      <c r="Q6" s="60"/>
      <c r="R6" s="60"/>
      <c r="S6" s="60"/>
      <c r="T6" s="60"/>
      <c r="U6" s="60"/>
      <c r="V6" s="60"/>
      <c r="W6" s="60">
        <v>19767758</v>
      </c>
      <c r="X6" s="60">
        <v>17848525</v>
      </c>
      <c r="Y6" s="60">
        <v>1919233</v>
      </c>
      <c r="Z6" s="140">
        <v>10.75</v>
      </c>
      <c r="AA6" s="155">
        <v>35697050</v>
      </c>
    </row>
    <row r="7" spans="1:27" ht="12.75">
      <c r="A7" s="291" t="s">
        <v>207</v>
      </c>
      <c r="B7" s="142"/>
      <c r="C7" s="62"/>
      <c r="D7" s="156"/>
      <c r="E7" s="60">
        <v>3294878</v>
      </c>
      <c r="F7" s="60">
        <v>3294878</v>
      </c>
      <c r="G7" s="60"/>
      <c r="H7" s="60">
        <v>886207</v>
      </c>
      <c r="I7" s="60">
        <v>385113</v>
      </c>
      <c r="J7" s="60">
        <v>1271320</v>
      </c>
      <c r="K7" s="60">
        <v>571124</v>
      </c>
      <c r="L7" s="60"/>
      <c r="M7" s="60">
        <v>1597000</v>
      </c>
      <c r="N7" s="60">
        <v>2168124</v>
      </c>
      <c r="O7" s="60"/>
      <c r="P7" s="60"/>
      <c r="Q7" s="60"/>
      <c r="R7" s="60"/>
      <c r="S7" s="60"/>
      <c r="T7" s="60"/>
      <c r="U7" s="60"/>
      <c r="V7" s="60"/>
      <c r="W7" s="60">
        <v>3439444</v>
      </c>
      <c r="X7" s="60">
        <v>1647439</v>
      </c>
      <c r="Y7" s="60">
        <v>1792005</v>
      </c>
      <c r="Z7" s="140">
        <v>108.78</v>
      </c>
      <c r="AA7" s="155">
        <v>3294878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>
        <v>39894100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39894100</v>
      </c>
      <c r="D11" s="294">
        <f t="shared" si="1"/>
        <v>0</v>
      </c>
      <c r="E11" s="295">
        <f t="shared" si="1"/>
        <v>38991928</v>
      </c>
      <c r="F11" s="295">
        <f t="shared" si="1"/>
        <v>38991928</v>
      </c>
      <c r="G11" s="295">
        <f t="shared" si="1"/>
        <v>0</v>
      </c>
      <c r="H11" s="295">
        <f t="shared" si="1"/>
        <v>1381578</v>
      </c>
      <c r="I11" s="295">
        <f t="shared" si="1"/>
        <v>1899687</v>
      </c>
      <c r="J11" s="295">
        <f t="shared" si="1"/>
        <v>3281265</v>
      </c>
      <c r="K11" s="295">
        <f t="shared" si="1"/>
        <v>621226</v>
      </c>
      <c r="L11" s="295">
        <f t="shared" si="1"/>
        <v>3089848</v>
      </c>
      <c r="M11" s="295">
        <f t="shared" si="1"/>
        <v>16214863</v>
      </c>
      <c r="N11" s="295">
        <f t="shared" si="1"/>
        <v>19925937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23207202</v>
      </c>
      <c r="X11" s="295">
        <f t="shared" si="1"/>
        <v>19495964</v>
      </c>
      <c r="Y11" s="295">
        <f t="shared" si="1"/>
        <v>3711238</v>
      </c>
      <c r="Z11" s="296">
        <f>+IF(X11&lt;&gt;0,+(Y11/X11)*100,0)</f>
        <v>19.03592969293542</v>
      </c>
      <c r="AA11" s="297">
        <f>SUM(AA6:AA10)</f>
        <v>38991928</v>
      </c>
    </row>
    <row r="12" spans="1:27" ht="12.75">
      <c r="A12" s="298" t="s">
        <v>212</v>
      </c>
      <c r="B12" s="136"/>
      <c r="C12" s="62">
        <v>12515674</v>
      </c>
      <c r="D12" s="156"/>
      <c r="E12" s="60">
        <v>8316272</v>
      </c>
      <c r="F12" s="60">
        <v>8316272</v>
      </c>
      <c r="G12" s="60"/>
      <c r="H12" s="60">
        <v>181087</v>
      </c>
      <c r="I12" s="60">
        <v>445518</v>
      </c>
      <c r="J12" s="60">
        <v>626605</v>
      </c>
      <c r="K12" s="60"/>
      <c r="L12" s="60">
        <v>163320</v>
      </c>
      <c r="M12" s="60">
        <v>3179203</v>
      </c>
      <c r="N12" s="60">
        <v>3342523</v>
      </c>
      <c r="O12" s="60"/>
      <c r="P12" s="60"/>
      <c r="Q12" s="60"/>
      <c r="R12" s="60"/>
      <c r="S12" s="60"/>
      <c r="T12" s="60"/>
      <c r="U12" s="60"/>
      <c r="V12" s="60"/>
      <c r="W12" s="60">
        <v>3969128</v>
      </c>
      <c r="X12" s="60">
        <v>4158136</v>
      </c>
      <c r="Y12" s="60">
        <v>-189008</v>
      </c>
      <c r="Z12" s="140">
        <v>-4.55</v>
      </c>
      <c r="AA12" s="155">
        <v>8316272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5811133</v>
      </c>
      <c r="D15" s="156"/>
      <c r="E15" s="60">
        <v>9238791</v>
      </c>
      <c r="F15" s="60">
        <v>9238791</v>
      </c>
      <c r="G15" s="60"/>
      <c r="H15" s="60">
        <v>437027</v>
      </c>
      <c r="I15" s="60">
        <v>401766</v>
      </c>
      <c r="J15" s="60">
        <v>838793</v>
      </c>
      <c r="K15" s="60">
        <v>155640</v>
      </c>
      <c r="L15" s="60">
        <v>469129</v>
      </c>
      <c r="M15" s="60"/>
      <c r="N15" s="60">
        <v>624769</v>
      </c>
      <c r="O15" s="60"/>
      <c r="P15" s="60"/>
      <c r="Q15" s="60"/>
      <c r="R15" s="60"/>
      <c r="S15" s="60"/>
      <c r="T15" s="60"/>
      <c r="U15" s="60"/>
      <c r="V15" s="60"/>
      <c r="W15" s="60">
        <v>1463562</v>
      </c>
      <c r="X15" s="60">
        <v>4619396</v>
      </c>
      <c r="Y15" s="60">
        <v>-3155834</v>
      </c>
      <c r="Z15" s="140">
        <v>-68.32</v>
      </c>
      <c r="AA15" s="155">
        <v>9238791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85600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35697050</v>
      </c>
      <c r="F36" s="60">
        <f t="shared" si="4"/>
        <v>35697050</v>
      </c>
      <c r="G36" s="60">
        <f t="shared" si="4"/>
        <v>0</v>
      </c>
      <c r="H36" s="60">
        <f t="shared" si="4"/>
        <v>495371</v>
      </c>
      <c r="I36" s="60">
        <f t="shared" si="4"/>
        <v>1514574</v>
      </c>
      <c r="J36" s="60">
        <f t="shared" si="4"/>
        <v>2009945</v>
      </c>
      <c r="K36" s="60">
        <f t="shared" si="4"/>
        <v>50102</v>
      </c>
      <c r="L36" s="60">
        <f t="shared" si="4"/>
        <v>3089848</v>
      </c>
      <c r="M36" s="60">
        <f t="shared" si="4"/>
        <v>14617863</v>
      </c>
      <c r="N36" s="60">
        <f t="shared" si="4"/>
        <v>17757813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19767758</v>
      </c>
      <c r="X36" s="60">
        <f t="shared" si="4"/>
        <v>17848525</v>
      </c>
      <c r="Y36" s="60">
        <f t="shared" si="4"/>
        <v>1919233</v>
      </c>
      <c r="Z36" s="140">
        <f aca="true" t="shared" si="5" ref="Z36:Z49">+IF(X36&lt;&gt;0,+(Y36/X36)*100,0)</f>
        <v>10.752894146715205</v>
      </c>
      <c r="AA36" s="155">
        <f>AA6+AA21</f>
        <v>35697050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3294878</v>
      </c>
      <c r="F37" s="60">
        <f t="shared" si="4"/>
        <v>3294878</v>
      </c>
      <c r="G37" s="60">
        <f t="shared" si="4"/>
        <v>0</v>
      </c>
      <c r="H37" s="60">
        <f t="shared" si="4"/>
        <v>886207</v>
      </c>
      <c r="I37" s="60">
        <f t="shared" si="4"/>
        <v>385113</v>
      </c>
      <c r="J37" s="60">
        <f t="shared" si="4"/>
        <v>1271320</v>
      </c>
      <c r="K37" s="60">
        <f t="shared" si="4"/>
        <v>571124</v>
      </c>
      <c r="L37" s="60">
        <f t="shared" si="4"/>
        <v>0</v>
      </c>
      <c r="M37" s="60">
        <f t="shared" si="4"/>
        <v>1597000</v>
      </c>
      <c r="N37" s="60">
        <f t="shared" si="4"/>
        <v>2168124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3439444</v>
      </c>
      <c r="X37" s="60">
        <f t="shared" si="4"/>
        <v>1647439</v>
      </c>
      <c r="Y37" s="60">
        <f t="shared" si="4"/>
        <v>1792005</v>
      </c>
      <c r="Z37" s="140">
        <f t="shared" si="5"/>
        <v>108.77519592531195</v>
      </c>
      <c r="AA37" s="155">
        <f>AA7+AA22</f>
        <v>3294878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39894100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39894100</v>
      </c>
      <c r="D41" s="294">
        <f t="shared" si="6"/>
        <v>0</v>
      </c>
      <c r="E41" s="295">
        <f t="shared" si="6"/>
        <v>38991928</v>
      </c>
      <c r="F41" s="295">
        <f t="shared" si="6"/>
        <v>38991928</v>
      </c>
      <c r="G41" s="295">
        <f t="shared" si="6"/>
        <v>0</v>
      </c>
      <c r="H41" s="295">
        <f t="shared" si="6"/>
        <v>1381578</v>
      </c>
      <c r="I41" s="295">
        <f t="shared" si="6"/>
        <v>1899687</v>
      </c>
      <c r="J41" s="295">
        <f t="shared" si="6"/>
        <v>3281265</v>
      </c>
      <c r="K41" s="295">
        <f t="shared" si="6"/>
        <v>621226</v>
      </c>
      <c r="L41" s="295">
        <f t="shared" si="6"/>
        <v>3089848</v>
      </c>
      <c r="M41" s="295">
        <f t="shared" si="6"/>
        <v>16214863</v>
      </c>
      <c r="N41" s="295">
        <f t="shared" si="6"/>
        <v>19925937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23207202</v>
      </c>
      <c r="X41" s="295">
        <f t="shared" si="6"/>
        <v>19495964</v>
      </c>
      <c r="Y41" s="295">
        <f t="shared" si="6"/>
        <v>3711238</v>
      </c>
      <c r="Z41" s="296">
        <f t="shared" si="5"/>
        <v>19.03592969293542</v>
      </c>
      <c r="AA41" s="297">
        <f>SUM(AA36:AA40)</f>
        <v>38991928</v>
      </c>
    </row>
    <row r="42" spans="1:27" ht="12.75">
      <c r="A42" s="298" t="s">
        <v>212</v>
      </c>
      <c r="B42" s="136"/>
      <c r="C42" s="95">
        <f aca="true" t="shared" si="7" ref="C42:Y48">C12+C27</f>
        <v>12515674</v>
      </c>
      <c r="D42" s="129">
        <f t="shared" si="7"/>
        <v>0</v>
      </c>
      <c r="E42" s="54">
        <f t="shared" si="7"/>
        <v>8316272</v>
      </c>
      <c r="F42" s="54">
        <f t="shared" si="7"/>
        <v>8316272</v>
      </c>
      <c r="G42" s="54">
        <f t="shared" si="7"/>
        <v>0</v>
      </c>
      <c r="H42" s="54">
        <f t="shared" si="7"/>
        <v>181087</v>
      </c>
      <c r="I42" s="54">
        <f t="shared" si="7"/>
        <v>445518</v>
      </c>
      <c r="J42" s="54">
        <f t="shared" si="7"/>
        <v>626605</v>
      </c>
      <c r="K42" s="54">
        <f t="shared" si="7"/>
        <v>0</v>
      </c>
      <c r="L42" s="54">
        <f t="shared" si="7"/>
        <v>163320</v>
      </c>
      <c r="M42" s="54">
        <f t="shared" si="7"/>
        <v>3179203</v>
      </c>
      <c r="N42" s="54">
        <f t="shared" si="7"/>
        <v>3342523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3969128</v>
      </c>
      <c r="X42" s="54">
        <f t="shared" si="7"/>
        <v>4158136</v>
      </c>
      <c r="Y42" s="54">
        <f t="shared" si="7"/>
        <v>-189008</v>
      </c>
      <c r="Z42" s="184">
        <f t="shared" si="5"/>
        <v>-4.545498271340812</v>
      </c>
      <c r="AA42" s="130">
        <f aca="true" t="shared" si="8" ref="AA42:AA48">AA12+AA27</f>
        <v>8316272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5811133</v>
      </c>
      <c r="D45" s="129">
        <f t="shared" si="7"/>
        <v>0</v>
      </c>
      <c r="E45" s="54">
        <f t="shared" si="7"/>
        <v>9238791</v>
      </c>
      <c r="F45" s="54">
        <f t="shared" si="7"/>
        <v>9238791</v>
      </c>
      <c r="G45" s="54">
        <f t="shared" si="7"/>
        <v>0</v>
      </c>
      <c r="H45" s="54">
        <f t="shared" si="7"/>
        <v>437027</v>
      </c>
      <c r="I45" s="54">
        <f t="shared" si="7"/>
        <v>401766</v>
      </c>
      <c r="J45" s="54">
        <f t="shared" si="7"/>
        <v>838793</v>
      </c>
      <c r="K45" s="54">
        <f t="shared" si="7"/>
        <v>155640</v>
      </c>
      <c r="L45" s="54">
        <f t="shared" si="7"/>
        <v>469129</v>
      </c>
      <c r="M45" s="54">
        <f t="shared" si="7"/>
        <v>0</v>
      </c>
      <c r="N45" s="54">
        <f t="shared" si="7"/>
        <v>624769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1463562</v>
      </c>
      <c r="X45" s="54">
        <f t="shared" si="7"/>
        <v>4619396</v>
      </c>
      <c r="Y45" s="54">
        <f t="shared" si="7"/>
        <v>-3155834</v>
      </c>
      <c r="Z45" s="184">
        <f t="shared" si="5"/>
        <v>-68.31702672816967</v>
      </c>
      <c r="AA45" s="130">
        <f t="shared" si="8"/>
        <v>9238791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85600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58306507</v>
      </c>
      <c r="D49" s="218">
        <f t="shared" si="9"/>
        <v>0</v>
      </c>
      <c r="E49" s="220">
        <f t="shared" si="9"/>
        <v>56546991</v>
      </c>
      <c r="F49" s="220">
        <f t="shared" si="9"/>
        <v>56546991</v>
      </c>
      <c r="G49" s="220">
        <f t="shared" si="9"/>
        <v>0</v>
      </c>
      <c r="H49" s="220">
        <f t="shared" si="9"/>
        <v>1999692</v>
      </c>
      <c r="I49" s="220">
        <f t="shared" si="9"/>
        <v>2746971</v>
      </c>
      <c r="J49" s="220">
        <f t="shared" si="9"/>
        <v>4746663</v>
      </c>
      <c r="K49" s="220">
        <f t="shared" si="9"/>
        <v>776866</v>
      </c>
      <c r="L49" s="220">
        <f t="shared" si="9"/>
        <v>3722297</v>
      </c>
      <c r="M49" s="220">
        <f t="shared" si="9"/>
        <v>19394066</v>
      </c>
      <c r="N49" s="220">
        <f t="shared" si="9"/>
        <v>23893229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28639892</v>
      </c>
      <c r="X49" s="220">
        <f t="shared" si="9"/>
        <v>28273496</v>
      </c>
      <c r="Y49" s="220">
        <f t="shared" si="9"/>
        <v>366396</v>
      </c>
      <c r="Z49" s="221">
        <f t="shared" si="5"/>
        <v>1.2958991700212807</v>
      </c>
      <c r="AA49" s="222">
        <f>SUM(AA41:AA48)</f>
        <v>56546991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300000</v>
      </c>
      <c r="F65" s="60"/>
      <c r="G65" s="60">
        <v>6357627</v>
      </c>
      <c r="H65" s="60">
        <v>6196671</v>
      </c>
      <c r="I65" s="60">
        <v>7536712</v>
      </c>
      <c r="J65" s="60">
        <v>20091010</v>
      </c>
      <c r="K65" s="60">
        <v>6712467</v>
      </c>
      <c r="L65" s="60">
        <v>10720004</v>
      </c>
      <c r="M65" s="60">
        <v>6558986</v>
      </c>
      <c r="N65" s="60">
        <v>23991457</v>
      </c>
      <c r="O65" s="60"/>
      <c r="P65" s="60"/>
      <c r="Q65" s="60"/>
      <c r="R65" s="60"/>
      <c r="S65" s="60"/>
      <c r="T65" s="60"/>
      <c r="U65" s="60"/>
      <c r="V65" s="60"/>
      <c r="W65" s="60">
        <v>44082467</v>
      </c>
      <c r="X65" s="60"/>
      <c r="Y65" s="60">
        <v>44082467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1150000</v>
      </c>
      <c r="F66" s="275"/>
      <c r="G66" s="275">
        <v>465848</v>
      </c>
      <c r="H66" s="275">
        <v>661973</v>
      </c>
      <c r="I66" s="275">
        <v>1923126</v>
      </c>
      <c r="J66" s="275">
        <v>3050947</v>
      </c>
      <c r="K66" s="275">
        <v>867929</v>
      </c>
      <c r="L66" s="275">
        <v>1168915</v>
      </c>
      <c r="M66" s="275">
        <v>1052530</v>
      </c>
      <c r="N66" s="275">
        <v>3089374</v>
      </c>
      <c r="O66" s="275"/>
      <c r="P66" s="275"/>
      <c r="Q66" s="275"/>
      <c r="R66" s="275"/>
      <c r="S66" s="275"/>
      <c r="T66" s="275"/>
      <c r="U66" s="275"/>
      <c r="V66" s="275"/>
      <c r="W66" s="275">
        <v>6140321</v>
      </c>
      <c r="X66" s="275"/>
      <c r="Y66" s="275">
        <v>6140321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300000</v>
      </c>
      <c r="F67" s="60"/>
      <c r="G67" s="60">
        <v>1147501</v>
      </c>
      <c r="H67" s="60">
        <v>1952356</v>
      </c>
      <c r="I67" s="60">
        <v>2637499</v>
      </c>
      <c r="J67" s="60">
        <v>5737356</v>
      </c>
      <c r="K67" s="60">
        <v>2568704</v>
      </c>
      <c r="L67" s="60">
        <v>2749907</v>
      </c>
      <c r="M67" s="60">
        <v>2572782</v>
      </c>
      <c r="N67" s="60">
        <v>7891393</v>
      </c>
      <c r="O67" s="60"/>
      <c r="P67" s="60"/>
      <c r="Q67" s="60"/>
      <c r="R67" s="60"/>
      <c r="S67" s="60"/>
      <c r="T67" s="60"/>
      <c r="U67" s="60"/>
      <c r="V67" s="60"/>
      <c r="W67" s="60">
        <v>13628749</v>
      </c>
      <c r="X67" s="60"/>
      <c r="Y67" s="60">
        <v>13628749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700000</v>
      </c>
      <c r="F68" s="60"/>
      <c r="G68" s="60">
        <v>3216247</v>
      </c>
      <c r="H68" s="60">
        <v>2933377</v>
      </c>
      <c r="I68" s="60">
        <v>4642064</v>
      </c>
      <c r="J68" s="60">
        <v>10791688</v>
      </c>
      <c r="K68" s="60">
        <v>5926070</v>
      </c>
      <c r="L68" s="60">
        <v>6948509</v>
      </c>
      <c r="M68" s="60">
        <v>14551321</v>
      </c>
      <c r="N68" s="60">
        <v>27425900</v>
      </c>
      <c r="O68" s="60"/>
      <c r="P68" s="60"/>
      <c r="Q68" s="60"/>
      <c r="R68" s="60"/>
      <c r="S68" s="60"/>
      <c r="T68" s="60"/>
      <c r="U68" s="60"/>
      <c r="V68" s="60"/>
      <c r="W68" s="60">
        <v>38217588</v>
      </c>
      <c r="X68" s="60"/>
      <c r="Y68" s="60">
        <v>38217588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2450000</v>
      </c>
      <c r="F69" s="220">
        <f t="shared" si="12"/>
        <v>0</v>
      </c>
      <c r="G69" s="220">
        <f t="shared" si="12"/>
        <v>11187223</v>
      </c>
      <c r="H69" s="220">
        <f t="shared" si="12"/>
        <v>11744377</v>
      </c>
      <c r="I69" s="220">
        <f t="shared" si="12"/>
        <v>16739401</v>
      </c>
      <c r="J69" s="220">
        <f t="shared" si="12"/>
        <v>39671001</v>
      </c>
      <c r="K69" s="220">
        <f t="shared" si="12"/>
        <v>16075170</v>
      </c>
      <c r="L69" s="220">
        <f t="shared" si="12"/>
        <v>21587335</v>
      </c>
      <c r="M69" s="220">
        <f t="shared" si="12"/>
        <v>24735619</v>
      </c>
      <c r="N69" s="220">
        <f t="shared" si="12"/>
        <v>62398124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102069125</v>
      </c>
      <c r="X69" s="220">
        <f t="shared" si="12"/>
        <v>0</v>
      </c>
      <c r="Y69" s="220">
        <f t="shared" si="12"/>
        <v>102069125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39894100</v>
      </c>
      <c r="D5" s="357">
        <f t="shared" si="0"/>
        <v>0</v>
      </c>
      <c r="E5" s="356">
        <f t="shared" si="0"/>
        <v>38991928</v>
      </c>
      <c r="F5" s="358">
        <f t="shared" si="0"/>
        <v>38991928</v>
      </c>
      <c r="G5" s="358">
        <f t="shared" si="0"/>
        <v>0</v>
      </c>
      <c r="H5" s="356">
        <f t="shared" si="0"/>
        <v>1381578</v>
      </c>
      <c r="I5" s="356">
        <f t="shared" si="0"/>
        <v>1899687</v>
      </c>
      <c r="J5" s="358">
        <f t="shared" si="0"/>
        <v>3281265</v>
      </c>
      <c r="K5" s="358">
        <f t="shared" si="0"/>
        <v>621226</v>
      </c>
      <c r="L5" s="356">
        <f t="shared" si="0"/>
        <v>3089848</v>
      </c>
      <c r="M5" s="356">
        <f t="shared" si="0"/>
        <v>16214863</v>
      </c>
      <c r="N5" s="358">
        <f t="shared" si="0"/>
        <v>19925937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23207202</v>
      </c>
      <c r="X5" s="356">
        <f t="shared" si="0"/>
        <v>19495964</v>
      </c>
      <c r="Y5" s="358">
        <f t="shared" si="0"/>
        <v>3711238</v>
      </c>
      <c r="Z5" s="359">
        <f>+IF(X5&lt;&gt;0,+(Y5/X5)*100,0)</f>
        <v>19.03592969293542</v>
      </c>
      <c r="AA5" s="360">
        <f>+AA6+AA8+AA11+AA13+AA15</f>
        <v>38991928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35697050</v>
      </c>
      <c r="F6" s="59">
        <f t="shared" si="1"/>
        <v>35697050</v>
      </c>
      <c r="G6" s="59">
        <f t="shared" si="1"/>
        <v>0</v>
      </c>
      <c r="H6" s="60">
        <f t="shared" si="1"/>
        <v>495371</v>
      </c>
      <c r="I6" s="60">
        <f t="shared" si="1"/>
        <v>1514574</v>
      </c>
      <c r="J6" s="59">
        <f t="shared" si="1"/>
        <v>2009945</v>
      </c>
      <c r="K6" s="59">
        <f t="shared" si="1"/>
        <v>50102</v>
      </c>
      <c r="L6" s="60">
        <f t="shared" si="1"/>
        <v>3089848</v>
      </c>
      <c r="M6" s="60">
        <f t="shared" si="1"/>
        <v>14617863</v>
      </c>
      <c r="N6" s="59">
        <f t="shared" si="1"/>
        <v>17757813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19767758</v>
      </c>
      <c r="X6" s="60">
        <f t="shared" si="1"/>
        <v>17848525</v>
      </c>
      <c r="Y6" s="59">
        <f t="shared" si="1"/>
        <v>1919233</v>
      </c>
      <c r="Z6" s="61">
        <f>+IF(X6&lt;&gt;0,+(Y6/X6)*100,0)</f>
        <v>10.752894146715205</v>
      </c>
      <c r="AA6" s="62">
        <f t="shared" si="1"/>
        <v>35697050</v>
      </c>
    </row>
    <row r="7" spans="1:27" ht="12.75">
      <c r="A7" s="291" t="s">
        <v>230</v>
      </c>
      <c r="B7" s="142"/>
      <c r="C7" s="60"/>
      <c r="D7" s="340"/>
      <c r="E7" s="60">
        <v>35697050</v>
      </c>
      <c r="F7" s="59">
        <v>35697050</v>
      </c>
      <c r="G7" s="59"/>
      <c r="H7" s="60">
        <v>495371</v>
      </c>
      <c r="I7" s="60">
        <v>1514574</v>
      </c>
      <c r="J7" s="59">
        <v>2009945</v>
      </c>
      <c r="K7" s="59">
        <v>50102</v>
      </c>
      <c r="L7" s="60">
        <v>3089848</v>
      </c>
      <c r="M7" s="60">
        <v>14617863</v>
      </c>
      <c r="N7" s="59">
        <v>17757813</v>
      </c>
      <c r="O7" s="59"/>
      <c r="P7" s="60"/>
      <c r="Q7" s="60"/>
      <c r="R7" s="59"/>
      <c r="S7" s="59"/>
      <c r="T7" s="60"/>
      <c r="U7" s="60"/>
      <c r="V7" s="59"/>
      <c r="W7" s="59">
        <v>19767758</v>
      </c>
      <c r="X7" s="60">
        <v>17848525</v>
      </c>
      <c r="Y7" s="59">
        <v>1919233</v>
      </c>
      <c r="Z7" s="61">
        <v>10.75</v>
      </c>
      <c r="AA7" s="62">
        <v>35697050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3294878</v>
      </c>
      <c r="F8" s="59">
        <f t="shared" si="2"/>
        <v>3294878</v>
      </c>
      <c r="G8" s="59">
        <f t="shared" si="2"/>
        <v>0</v>
      </c>
      <c r="H8" s="60">
        <f t="shared" si="2"/>
        <v>886207</v>
      </c>
      <c r="I8" s="60">
        <f t="shared" si="2"/>
        <v>385113</v>
      </c>
      <c r="J8" s="59">
        <f t="shared" si="2"/>
        <v>1271320</v>
      </c>
      <c r="K8" s="59">
        <f t="shared" si="2"/>
        <v>571124</v>
      </c>
      <c r="L8" s="60">
        <f t="shared" si="2"/>
        <v>0</v>
      </c>
      <c r="M8" s="60">
        <f t="shared" si="2"/>
        <v>1597000</v>
      </c>
      <c r="N8" s="59">
        <f t="shared" si="2"/>
        <v>2168124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3439444</v>
      </c>
      <c r="X8" s="60">
        <f t="shared" si="2"/>
        <v>1647439</v>
      </c>
      <c r="Y8" s="59">
        <f t="shared" si="2"/>
        <v>1792005</v>
      </c>
      <c r="Z8" s="61">
        <f>+IF(X8&lt;&gt;0,+(Y8/X8)*100,0)</f>
        <v>108.77519592531195</v>
      </c>
      <c r="AA8" s="62">
        <f>SUM(AA9:AA10)</f>
        <v>3294878</v>
      </c>
    </row>
    <row r="9" spans="1:27" ht="12.75">
      <c r="A9" s="291" t="s">
        <v>231</v>
      </c>
      <c r="B9" s="142"/>
      <c r="C9" s="60"/>
      <c r="D9" s="340"/>
      <c r="E9" s="60">
        <v>3294878</v>
      </c>
      <c r="F9" s="59">
        <v>3294878</v>
      </c>
      <c r="G9" s="59"/>
      <c r="H9" s="60">
        <v>886207</v>
      </c>
      <c r="I9" s="60"/>
      <c r="J9" s="59">
        <v>886207</v>
      </c>
      <c r="K9" s="59">
        <v>571124</v>
      </c>
      <c r="L9" s="60"/>
      <c r="M9" s="60"/>
      <c r="N9" s="59">
        <v>571124</v>
      </c>
      <c r="O9" s="59"/>
      <c r="P9" s="60"/>
      <c r="Q9" s="60"/>
      <c r="R9" s="59"/>
      <c r="S9" s="59"/>
      <c r="T9" s="60"/>
      <c r="U9" s="60"/>
      <c r="V9" s="59"/>
      <c r="W9" s="59">
        <v>1457331</v>
      </c>
      <c r="X9" s="60">
        <v>1647439</v>
      </c>
      <c r="Y9" s="59">
        <v>-190108</v>
      </c>
      <c r="Z9" s="61">
        <v>-11.54</v>
      </c>
      <c r="AA9" s="62">
        <v>3294878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>
        <v>385113</v>
      </c>
      <c r="J10" s="59">
        <v>385113</v>
      </c>
      <c r="K10" s="59"/>
      <c r="L10" s="60"/>
      <c r="M10" s="60">
        <v>1597000</v>
      </c>
      <c r="N10" s="59">
        <v>1597000</v>
      </c>
      <c r="O10" s="59"/>
      <c r="P10" s="60"/>
      <c r="Q10" s="60"/>
      <c r="R10" s="59"/>
      <c r="S10" s="59"/>
      <c r="T10" s="60"/>
      <c r="U10" s="60"/>
      <c r="V10" s="59"/>
      <c r="W10" s="59">
        <v>1982113</v>
      </c>
      <c r="X10" s="60"/>
      <c r="Y10" s="59">
        <v>1982113</v>
      </c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39894100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39894100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12515674</v>
      </c>
      <c r="D22" s="344">
        <f t="shared" si="6"/>
        <v>0</v>
      </c>
      <c r="E22" s="343">
        <f t="shared" si="6"/>
        <v>8316272</v>
      </c>
      <c r="F22" s="345">
        <f t="shared" si="6"/>
        <v>8316272</v>
      </c>
      <c r="G22" s="345">
        <f t="shared" si="6"/>
        <v>0</v>
      </c>
      <c r="H22" s="343">
        <f t="shared" si="6"/>
        <v>181087</v>
      </c>
      <c r="I22" s="343">
        <f t="shared" si="6"/>
        <v>445518</v>
      </c>
      <c r="J22" s="345">
        <f t="shared" si="6"/>
        <v>626605</v>
      </c>
      <c r="K22" s="345">
        <f t="shared" si="6"/>
        <v>0</v>
      </c>
      <c r="L22" s="343">
        <f t="shared" si="6"/>
        <v>163320</v>
      </c>
      <c r="M22" s="343">
        <f t="shared" si="6"/>
        <v>3179203</v>
      </c>
      <c r="N22" s="345">
        <f t="shared" si="6"/>
        <v>3342523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3969128</v>
      </c>
      <c r="X22" s="343">
        <f t="shared" si="6"/>
        <v>4158136</v>
      </c>
      <c r="Y22" s="345">
        <f t="shared" si="6"/>
        <v>-189008</v>
      </c>
      <c r="Z22" s="336">
        <f>+IF(X22&lt;&gt;0,+(Y22/X22)*100,0)</f>
        <v>-4.545498271340812</v>
      </c>
      <c r="AA22" s="350">
        <f>SUM(AA23:AA32)</f>
        <v>8316272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337227</v>
      </c>
      <c r="N24" s="59">
        <v>337227</v>
      </c>
      <c r="O24" s="59"/>
      <c r="P24" s="60"/>
      <c r="Q24" s="60"/>
      <c r="R24" s="59"/>
      <c r="S24" s="59"/>
      <c r="T24" s="60"/>
      <c r="U24" s="60"/>
      <c r="V24" s="59"/>
      <c r="W24" s="59">
        <v>337227</v>
      </c>
      <c r="X24" s="60"/>
      <c r="Y24" s="59">
        <v>337227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>
        <v>181087</v>
      </c>
      <c r="I25" s="60">
        <v>445518</v>
      </c>
      <c r="J25" s="59">
        <v>626605</v>
      </c>
      <c r="K25" s="59"/>
      <c r="L25" s="60"/>
      <c r="M25" s="60">
        <v>2651976</v>
      </c>
      <c r="N25" s="59">
        <v>2651976</v>
      </c>
      <c r="O25" s="59"/>
      <c r="P25" s="60"/>
      <c r="Q25" s="60"/>
      <c r="R25" s="59"/>
      <c r="S25" s="59"/>
      <c r="T25" s="60"/>
      <c r="U25" s="60"/>
      <c r="V25" s="59"/>
      <c r="W25" s="59">
        <v>3278581</v>
      </c>
      <c r="X25" s="60"/>
      <c r="Y25" s="59">
        <v>3278581</v>
      </c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200000</v>
      </c>
      <c r="F27" s="59">
        <v>200000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100000</v>
      </c>
      <c r="Y27" s="59">
        <v>-100000</v>
      </c>
      <c r="Z27" s="61">
        <v>-100</v>
      </c>
      <c r="AA27" s="62">
        <v>200000</v>
      </c>
    </row>
    <row r="28" spans="1:27" ht="12.75">
      <c r="A28" s="361" t="s">
        <v>243</v>
      </c>
      <c r="B28" s="147"/>
      <c r="C28" s="275"/>
      <c r="D28" s="341"/>
      <c r="E28" s="275">
        <v>1000000</v>
      </c>
      <c r="F28" s="342">
        <v>1000000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1000000</v>
      </c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12515674</v>
      </c>
      <c r="D32" s="340"/>
      <c r="E32" s="60">
        <v>7116272</v>
      </c>
      <c r="F32" s="59">
        <v>7116272</v>
      </c>
      <c r="G32" s="59"/>
      <c r="H32" s="60"/>
      <c r="I32" s="60"/>
      <c r="J32" s="59"/>
      <c r="K32" s="59"/>
      <c r="L32" s="60">
        <v>163320</v>
      </c>
      <c r="M32" s="60">
        <v>190000</v>
      </c>
      <c r="N32" s="59">
        <v>353320</v>
      </c>
      <c r="O32" s="59"/>
      <c r="P32" s="60"/>
      <c r="Q32" s="60"/>
      <c r="R32" s="59"/>
      <c r="S32" s="59"/>
      <c r="T32" s="60"/>
      <c r="U32" s="60"/>
      <c r="V32" s="59"/>
      <c r="W32" s="59">
        <v>353320</v>
      </c>
      <c r="X32" s="60">
        <v>3558136</v>
      </c>
      <c r="Y32" s="59">
        <v>-3204816</v>
      </c>
      <c r="Z32" s="61">
        <v>-90.07</v>
      </c>
      <c r="AA32" s="62">
        <v>7116272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5811133</v>
      </c>
      <c r="D40" s="344">
        <f t="shared" si="9"/>
        <v>0</v>
      </c>
      <c r="E40" s="343">
        <f t="shared" si="9"/>
        <v>9238791</v>
      </c>
      <c r="F40" s="345">
        <f t="shared" si="9"/>
        <v>9238791</v>
      </c>
      <c r="G40" s="345">
        <f t="shared" si="9"/>
        <v>0</v>
      </c>
      <c r="H40" s="343">
        <f t="shared" si="9"/>
        <v>437027</v>
      </c>
      <c r="I40" s="343">
        <f t="shared" si="9"/>
        <v>401766</v>
      </c>
      <c r="J40" s="345">
        <f t="shared" si="9"/>
        <v>838793</v>
      </c>
      <c r="K40" s="345">
        <f t="shared" si="9"/>
        <v>155640</v>
      </c>
      <c r="L40" s="343">
        <f t="shared" si="9"/>
        <v>469129</v>
      </c>
      <c r="M40" s="343">
        <f t="shared" si="9"/>
        <v>0</v>
      </c>
      <c r="N40" s="345">
        <f t="shared" si="9"/>
        <v>624769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1463562</v>
      </c>
      <c r="X40" s="343">
        <f t="shared" si="9"/>
        <v>4619396</v>
      </c>
      <c r="Y40" s="345">
        <f t="shared" si="9"/>
        <v>-3155834</v>
      </c>
      <c r="Z40" s="336">
        <f>+IF(X40&lt;&gt;0,+(Y40/X40)*100,0)</f>
        <v>-68.31702672816967</v>
      </c>
      <c r="AA40" s="350">
        <f>SUM(AA41:AA49)</f>
        <v>9238791</v>
      </c>
    </row>
    <row r="41" spans="1:27" ht="12.75">
      <c r="A41" s="361" t="s">
        <v>249</v>
      </c>
      <c r="B41" s="142"/>
      <c r="C41" s="362"/>
      <c r="D41" s="363"/>
      <c r="E41" s="362">
        <v>4322000</v>
      </c>
      <c r="F41" s="364">
        <v>4322000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2161000</v>
      </c>
      <c r="Y41" s="364">
        <v>-2161000</v>
      </c>
      <c r="Z41" s="365">
        <v>-100</v>
      </c>
      <c r="AA41" s="366">
        <v>4322000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>
        <v>10143</v>
      </c>
      <c r="L43" s="305"/>
      <c r="M43" s="305"/>
      <c r="N43" s="370">
        <v>10143</v>
      </c>
      <c r="O43" s="370"/>
      <c r="P43" s="305"/>
      <c r="Q43" s="305"/>
      <c r="R43" s="370"/>
      <c r="S43" s="370"/>
      <c r="T43" s="305"/>
      <c r="U43" s="305"/>
      <c r="V43" s="370"/>
      <c r="W43" s="370">
        <v>10143</v>
      </c>
      <c r="X43" s="305">
        <v>100000</v>
      </c>
      <c r="Y43" s="370">
        <v>-89857</v>
      </c>
      <c r="Z43" s="371">
        <v>-89.86</v>
      </c>
      <c r="AA43" s="303">
        <v>200000</v>
      </c>
    </row>
    <row r="44" spans="1:27" ht="12.75">
      <c r="A44" s="361" t="s">
        <v>252</v>
      </c>
      <c r="B44" s="136"/>
      <c r="C44" s="60"/>
      <c r="D44" s="368"/>
      <c r="E44" s="54">
        <v>2157000</v>
      </c>
      <c r="F44" s="53">
        <v>2157000</v>
      </c>
      <c r="G44" s="53"/>
      <c r="H44" s="54"/>
      <c r="I44" s="54"/>
      <c r="J44" s="53"/>
      <c r="K44" s="53">
        <v>145497</v>
      </c>
      <c r="L44" s="54"/>
      <c r="M44" s="54"/>
      <c r="N44" s="53">
        <v>145497</v>
      </c>
      <c r="O44" s="53"/>
      <c r="P44" s="54"/>
      <c r="Q44" s="54"/>
      <c r="R44" s="53"/>
      <c r="S44" s="53"/>
      <c r="T44" s="54"/>
      <c r="U44" s="54"/>
      <c r="V44" s="53"/>
      <c r="W44" s="53">
        <v>145497</v>
      </c>
      <c r="X44" s="54">
        <v>1078500</v>
      </c>
      <c r="Y44" s="53">
        <v>-933003</v>
      </c>
      <c r="Z44" s="94">
        <v>-86.51</v>
      </c>
      <c r="AA44" s="95">
        <v>2157000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>
        <v>4426429</v>
      </c>
      <c r="D47" s="368"/>
      <c r="E47" s="54"/>
      <c r="F47" s="53"/>
      <c r="G47" s="53"/>
      <c r="H47" s="54">
        <v>437027</v>
      </c>
      <c r="I47" s="54">
        <v>401766</v>
      </c>
      <c r="J47" s="53">
        <v>838793</v>
      </c>
      <c r="K47" s="53"/>
      <c r="L47" s="54">
        <v>469129</v>
      </c>
      <c r="M47" s="54"/>
      <c r="N47" s="53">
        <v>469129</v>
      </c>
      <c r="O47" s="53"/>
      <c r="P47" s="54"/>
      <c r="Q47" s="54"/>
      <c r="R47" s="53"/>
      <c r="S47" s="53"/>
      <c r="T47" s="54"/>
      <c r="U47" s="54"/>
      <c r="V47" s="53"/>
      <c r="W47" s="53">
        <v>1307922</v>
      </c>
      <c r="X47" s="54"/>
      <c r="Y47" s="53">
        <v>1307922</v>
      </c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1384704</v>
      </c>
      <c r="D49" s="368"/>
      <c r="E49" s="54">
        <v>2559791</v>
      </c>
      <c r="F49" s="53">
        <v>2559791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1279896</v>
      </c>
      <c r="Y49" s="53">
        <v>-1279896</v>
      </c>
      <c r="Z49" s="94">
        <v>-100</v>
      </c>
      <c r="AA49" s="95">
        <v>2559791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85600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>
        <v>85600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58306507</v>
      </c>
      <c r="D60" s="346">
        <f t="shared" si="14"/>
        <v>0</v>
      </c>
      <c r="E60" s="219">
        <f t="shared" si="14"/>
        <v>56546991</v>
      </c>
      <c r="F60" s="264">
        <f t="shared" si="14"/>
        <v>56546991</v>
      </c>
      <c r="G60" s="264">
        <f t="shared" si="14"/>
        <v>0</v>
      </c>
      <c r="H60" s="219">
        <f t="shared" si="14"/>
        <v>1999692</v>
      </c>
      <c r="I60" s="219">
        <f t="shared" si="14"/>
        <v>2746971</v>
      </c>
      <c r="J60" s="264">
        <f t="shared" si="14"/>
        <v>4746663</v>
      </c>
      <c r="K60" s="264">
        <f t="shared" si="14"/>
        <v>776866</v>
      </c>
      <c r="L60" s="219">
        <f t="shared" si="14"/>
        <v>3722297</v>
      </c>
      <c r="M60" s="219">
        <f t="shared" si="14"/>
        <v>19394066</v>
      </c>
      <c r="N60" s="264">
        <f t="shared" si="14"/>
        <v>23893229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28639892</v>
      </c>
      <c r="X60" s="219">
        <f t="shared" si="14"/>
        <v>28273496</v>
      </c>
      <c r="Y60" s="264">
        <f t="shared" si="14"/>
        <v>366396</v>
      </c>
      <c r="Z60" s="337">
        <f>+IF(X60&lt;&gt;0,+(Y60/X60)*100,0)</f>
        <v>1.2958991700212807</v>
      </c>
      <c r="AA60" s="232">
        <f>+AA57+AA54+AA51+AA40+AA37+AA34+AA22+AA5</f>
        <v>56546991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2019-02-04T13:41:14Z</dcterms:created>
  <dcterms:modified xsi:type="dcterms:W3CDTF">2019-02-04T13:41:18Z</dcterms:modified>
  <cp:category/>
  <cp:version/>
  <cp:contentType/>
  <cp:contentStatus/>
</cp:coreProperties>
</file>