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<sst xmlns="http://schemas.openxmlformats.org/spreadsheetml/2006/main" count="859" uniqueCount="304">
  <si>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KwaDukuza(KZN292)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</si>
  <si>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</si>
  <si>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</si>
  <si>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</si>
  <si>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</si>
  <si>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</si>
  <si>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</si>
  <si>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</si>
  <si>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</si>
  <si>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</si>
  <si>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</si>
  <si>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</si>
  <si>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</si>
  <si>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</si>
  <si>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</si>
  <si>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</si>
  <si>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</si>
  <si>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</si>
  <si>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</si>
  <si>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</si>
  <si>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</si>
  <si>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</si>
  <si>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</si>
  <si>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</si>
  <si>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</si>
  <si>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</si>
  <si>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</si>
  <si>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</si>
  <si>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</si>
  <si>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</si>
  <si>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</si>
  <si>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</si>
  <si>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</si>
  <si>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</si>
  <si>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</si>
  <si>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</si>
  <si>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</si>
  <si>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</si>
  <si>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</si>
  <si>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</si>
  <si>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</si>
  <si>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</si>
  <si>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</si>
  <si>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</si>
  <si>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</si>
  <si>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</si>
  <si>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</si>
  <si>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</si>
  <si>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</si>
  <si>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</si>
  <si>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</si>
  <si>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</si>
  <si>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</si>
  <si>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</si>
  <si>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</si>
  <si>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</si>
  <si>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</si>
  <si>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</si>
  <si>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</si>
  <si>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</si>
  <si>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</si>
  <si>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</si>
  <si>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</si>
  <si>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</si>
  <si>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</si>
  <si>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</si>
  <si>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</si>
  <si>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</si>
  <si>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</si>
  <si>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</si>
  <si>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</si>
  <si>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</si>
  <si>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</si>
  <si>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</si>
  <si>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</si>
  <si>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</si>
  <si>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</si>
  <si>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</si>
  <si>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</si>
  <si>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</si>
  <si>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</si>
  <si>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</si>
  <si>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</si>
  <si>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</si>
  <si>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</si>
  <si>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</si>
  <si>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</si>
  <si>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</si>
  <si>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</si>
  <si>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</si>
  <si>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</si>
  <si>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</si>
  <si>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</si>
  <si>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</si>
  <si>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</si>
  <si>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</si>
  <si>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</si>
  <si>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</si>
  <si>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</si>
  <si>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</si>
  <si>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</si>
  <si>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</si>
  <si>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</si>
  <si>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</si>
  <si>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</si>
  <si>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</si>
  <si>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</si>
  <si>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</si>
  <si>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</si>
  <si>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</si>
  <si>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</si>
  <si>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</si>
  <si>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</si>
  <si>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</si>
  <si>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</si>
  <si>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</si>
  <si>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</si>
  <si>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</si>
  <si>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</si>
  <si>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</si>
  <si>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</si>
  <si>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</si>
  <si>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</si>
  <si>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</si>
  <si>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</si>
  <si>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</si>
  <si>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</si>
  <si>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</si>
  <si>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</si>
  <si>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KwaDukuza(KZN292)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</si>
  <si>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</si>
  <si>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</si>
  <si>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</si>
  <si>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</si>
  <si>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</si>
  <si>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</si>
  <si>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</si>
  <si>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</si>
  <si>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</si>
  <si>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</si>
  <si>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KwaDukuza(KZN292)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</si>
  <si>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</si>
  <si>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</si>
  <si>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</si>
  <si>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</si>
  <si>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</si>
  <si>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</si>
  <si>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</si>
  <si>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</si>
  <si>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</si>
  <si>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</si>
  <si>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</si>
  <si>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</si>
  <si>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</si>
  <si>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</si>
  <si>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</si>
  <si>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</si>
  <si>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</si>
  <si>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</si>
  <si>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</si>
  <si>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</si>
  <si>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</si>
  <si>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</si>
  <si>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</si>
  <si>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</si>
  <si>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</si>
  <si>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</si>
  <si>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</si>
  <si>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</si>
  <si>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</si>
  <si>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</si>
  <si>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</si>
  <si>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</si>
  <si>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</si>
  <si>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</si>
  <si>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</si>
  <si>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</si>
  <si>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</si>
  <si>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</si>
  <si>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</si>
  <si>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</si>
  <si>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</si>
  <si>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</si>
  <si>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</si>
  <si>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</si>
  <si>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</si>
  <si>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</si>
  <si>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</si>
  <si>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</si>
  <si>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</si>
  <si>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</si>
  <si>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</si>
  <si>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</si>
  <si>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</si>
  <si>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</si>
  <si>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</si>
  <si>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</si>
  <si>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</si>
  <si>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</si>
  <si>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</si>
  <si>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</si>
  <si>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</si>
  <si>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KwaDukuza(KZN292)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</si>
  <si>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</si>
  <si>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</si>
  <si>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</si>
  <si>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</si>
  <si>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</si>
  <si>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</si>
  <si>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</si>
  <si>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</si>
  <si>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</si>
  <si>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</si>
  <si>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</si>
  <si>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</si>
  <si>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</si>
  <si>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</si>
  <si>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</si>
  <si>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</si>
  <si>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</si>
  <si>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</si>
  <si>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</si>
  <si>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</si>
  <si>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</si>
  <si>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</si>
  <si>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</si>
  <si>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</si>
  <si>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</si>
  <si>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KwaDukuza(KZN292)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</si>
  <si>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</si>
  <si>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</si>
  <si>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</si>
  <si>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</si>
  <si>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</si>
  <si>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</si>
  <si>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</si>
  <si>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</si>
  <si>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</si>
  <si>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</si>
  <si>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</si>
  <si>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</si>
  <si>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</si>
  <si>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</si>
  <si>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</si>
  <si>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</si>
  <si>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</si>
  <si>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</si>
  <si>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</si>
  <si>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</si>
  <si>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</si>
  <si>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</si>
  <si>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</si>
  <si>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</si>
  <si>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</si>
  <si>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</si>
  <si>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</si>
  <si>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</si>
  <si>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</si>
  <si>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</si>
  <si>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</si>
  <si>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</si>
  <si>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</si>
  <si>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</si>
  <si>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</si>
  <si>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KwaDukuza(KZN292)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</si>
  <si>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</si>
  <si>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</si>
  <si>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KwaDukuza(KZN292)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</si>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</sst>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392441165</v>
      </c>
      <c r="C5" s="19">
        <v>0</v>
      </c>
      <c r="D5" s="59">
        <v>430790799</v>
      </c>
      <c r="E5" s="60">
        <v>430790799</v>
      </c>
      <c r="F5" s="60">
        <v>0</v>
      </c>
      <c r="G5" s="60">
        <v>52435944</v>
      </c>
      <c r="H5" s="60">
        <v>39408041</v>
      </c>
      <c r="I5" s="60">
        <v>91843985</v>
      </c>
      <c r="J5" s="60">
        <v>39376572</v>
      </c>
      <c r="K5" s="60">
        <v>40230934</v>
      </c>
      <c r="L5" s="60">
        <v>40329742</v>
      </c>
      <c r="M5" s="60">
        <v>119937248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211781233</v>
      </c>
      <c r="W5" s="60">
        <v>195814000</v>
      </c>
      <c r="X5" s="60">
        <v>15967233</v>
      </c>
      <c r="Y5" s="61">
        <v>8.15</v>
      </c>
      <c r="Z5" s="62">
        <v>430790799</v>
      </c>
    </row>
    <row r="6" spans="1:26" ht="12.75">
      <c r="A6" s="58" t="s">
        <v>32</v>
      </c>
      <c r="B6" s="19">
        <v>790314420</v>
      </c>
      <c r="C6" s="19">
        <v>0</v>
      </c>
      <c r="D6" s="59">
        <v>804941296</v>
      </c>
      <c r="E6" s="60">
        <v>804941296</v>
      </c>
      <c r="F6" s="60">
        <v>7265334</v>
      </c>
      <c r="G6" s="60">
        <v>71908942</v>
      </c>
      <c r="H6" s="60">
        <v>78709210</v>
      </c>
      <c r="I6" s="60">
        <v>157883486</v>
      </c>
      <c r="J6" s="60">
        <v>66670642</v>
      </c>
      <c r="K6" s="60">
        <v>69155236</v>
      </c>
      <c r="L6" s="60">
        <v>70227664</v>
      </c>
      <c r="M6" s="60">
        <v>206053542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363937028</v>
      </c>
      <c r="W6" s="60">
        <v>402456858</v>
      </c>
      <c r="X6" s="60">
        <v>-38519830</v>
      </c>
      <c r="Y6" s="61">
        <v>-9.57</v>
      </c>
      <c r="Z6" s="62">
        <v>804941296</v>
      </c>
    </row>
    <row r="7" spans="1:26" ht="12.75">
      <c r="A7" s="58" t="s">
        <v>33</v>
      </c>
      <c r="B7" s="19">
        <v>32255742</v>
      </c>
      <c r="C7" s="19">
        <v>0</v>
      </c>
      <c r="D7" s="59">
        <v>23004914</v>
      </c>
      <c r="E7" s="60">
        <v>23004914</v>
      </c>
      <c r="F7" s="60">
        <v>159037</v>
      </c>
      <c r="G7" s="60">
        <v>452721</v>
      </c>
      <c r="H7" s="60">
        <v>4257286</v>
      </c>
      <c r="I7" s="60">
        <v>4869044</v>
      </c>
      <c r="J7" s="60">
        <v>2147644</v>
      </c>
      <c r="K7" s="60">
        <v>2276193</v>
      </c>
      <c r="L7" s="60">
        <v>354965</v>
      </c>
      <c r="M7" s="60">
        <v>4778802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9647846</v>
      </c>
      <c r="W7" s="60">
        <v>11502456</v>
      </c>
      <c r="X7" s="60">
        <v>-1854610</v>
      </c>
      <c r="Y7" s="61">
        <v>-16.12</v>
      </c>
      <c r="Z7" s="62">
        <v>23004914</v>
      </c>
    </row>
    <row r="8" spans="1:26" ht="12.75">
      <c r="A8" s="58" t="s">
        <v>34</v>
      </c>
      <c r="B8" s="19">
        <v>151172863</v>
      </c>
      <c r="C8" s="19">
        <v>0</v>
      </c>
      <c r="D8" s="59">
        <v>166667250</v>
      </c>
      <c r="E8" s="60">
        <v>166667250</v>
      </c>
      <c r="F8" s="60">
        <v>61612000</v>
      </c>
      <c r="G8" s="60">
        <v>786491</v>
      </c>
      <c r="H8" s="60">
        <v>514697</v>
      </c>
      <c r="I8" s="60">
        <v>62913188</v>
      </c>
      <c r="J8" s="60">
        <v>5383885</v>
      </c>
      <c r="K8" s="60">
        <v>1079371</v>
      </c>
      <c r="L8" s="60">
        <v>51972072</v>
      </c>
      <c r="M8" s="60">
        <v>58435328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121348516</v>
      </c>
      <c r="W8" s="60">
        <v>82804626</v>
      </c>
      <c r="X8" s="60">
        <v>38543890</v>
      </c>
      <c r="Y8" s="61">
        <v>46.55</v>
      </c>
      <c r="Z8" s="62">
        <v>166667250</v>
      </c>
    </row>
    <row r="9" spans="1:26" ht="12.75">
      <c r="A9" s="58" t="s">
        <v>35</v>
      </c>
      <c r="B9" s="19">
        <v>120775531</v>
      </c>
      <c r="C9" s="19">
        <v>0</v>
      </c>
      <c r="D9" s="59">
        <v>100108535</v>
      </c>
      <c r="E9" s="60">
        <v>100108535</v>
      </c>
      <c r="F9" s="60">
        <v>14875636</v>
      </c>
      <c r="G9" s="60">
        <v>3134212</v>
      </c>
      <c r="H9" s="60">
        <v>7995242</v>
      </c>
      <c r="I9" s="60">
        <v>26005090</v>
      </c>
      <c r="J9" s="60">
        <v>-11133783</v>
      </c>
      <c r="K9" s="60">
        <v>13606604</v>
      </c>
      <c r="L9" s="60">
        <v>4507241</v>
      </c>
      <c r="M9" s="60">
        <v>6980062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32985152</v>
      </c>
      <c r="W9" s="60">
        <v>50054268</v>
      </c>
      <c r="X9" s="60">
        <v>-17069116</v>
      </c>
      <c r="Y9" s="61">
        <v>-34.1</v>
      </c>
      <c r="Z9" s="62">
        <v>100108535</v>
      </c>
    </row>
    <row r="10" spans="1:26" ht="22.5">
      <c r="A10" s="63" t="s">
        <v>279</v>
      </c>
      <c r="B10" s="64">
        <f>SUM(B5:B9)</f>
        <v>1486959721</v>
      </c>
      <c r="C10" s="64">
        <f>SUM(C5:C9)</f>
        <v>0</v>
      </c>
      <c r="D10" s="65">
        <f aca="true" t="shared" si="0" ref="D10:Z10">SUM(D5:D9)</f>
        <v>1525512794</v>
      </c>
      <c r="E10" s="66">
        <f t="shared" si="0"/>
        <v>1525512794</v>
      </c>
      <c r="F10" s="66">
        <f t="shared" si="0"/>
        <v>83912007</v>
      </c>
      <c r="G10" s="66">
        <f t="shared" si="0"/>
        <v>128718310</v>
      </c>
      <c r="H10" s="66">
        <f t="shared" si="0"/>
        <v>130884476</v>
      </c>
      <c r="I10" s="66">
        <f t="shared" si="0"/>
        <v>343514793</v>
      </c>
      <c r="J10" s="66">
        <f t="shared" si="0"/>
        <v>102444960</v>
      </c>
      <c r="K10" s="66">
        <f t="shared" si="0"/>
        <v>126348338</v>
      </c>
      <c r="L10" s="66">
        <f t="shared" si="0"/>
        <v>167391684</v>
      </c>
      <c r="M10" s="66">
        <f t="shared" si="0"/>
        <v>396184982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739699775</v>
      </c>
      <c r="W10" s="66">
        <f t="shared" si="0"/>
        <v>742632208</v>
      </c>
      <c r="X10" s="66">
        <f t="shared" si="0"/>
        <v>-2932433</v>
      </c>
      <c r="Y10" s="67">
        <f>+IF(W10&lt;&gt;0,(X10/W10)*100,0)</f>
        <v>-0.39487016162380073</v>
      </c>
      <c r="Z10" s="68">
        <f t="shared" si="0"/>
        <v>1525512794</v>
      </c>
    </row>
    <row r="11" spans="1:26" ht="12.75">
      <c r="A11" s="58" t="s">
        <v>37</v>
      </c>
      <c r="B11" s="19">
        <v>336226167</v>
      </c>
      <c r="C11" s="19">
        <v>0</v>
      </c>
      <c r="D11" s="59">
        <v>376583007</v>
      </c>
      <c r="E11" s="60">
        <v>376583007</v>
      </c>
      <c r="F11" s="60">
        <v>25369743</v>
      </c>
      <c r="G11" s="60">
        <v>28530070</v>
      </c>
      <c r="H11" s="60">
        <v>27712988</v>
      </c>
      <c r="I11" s="60">
        <v>81612801</v>
      </c>
      <c r="J11" s="60">
        <v>27358006</v>
      </c>
      <c r="K11" s="60">
        <v>27783348</v>
      </c>
      <c r="L11" s="60">
        <v>32124700</v>
      </c>
      <c r="M11" s="60">
        <v>87266054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168878855</v>
      </c>
      <c r="W11" s="60">
        <v>182951232</v>
      </c>
      <c r="X11" s="60">
        <v>-14072377</v>
      </c>
      <c r="Y11" s="61">
        <v>-7.69</v>
      </c>
      <c r="Z11" s="62">
        <v>376583007</v>
      </c>
    </row>
    <row r="12" spans="1:26" ht="12.75">
      <c r="A12" s="58" t="s">
        <v>38</v>
      </c>
      <c r="B12" s="19">
        <v>21811650</v>
      </c>
      <c r="C12" s="19">
        <v>0</v>
      </c>
      <c r="D12" s="59">
        <v>23182405</v>
      </c>
      <c r="E12" s="60">
        <v>23182405</v>
      </c>
      <c r="F12" s="60">
        <v>2509161</v>
      </c>
      <c r="G12" s="60">
        <v>2113619</v>
      </c>
      <c r="H12" s="60">
        <v>2166986</v>
      </c>
      <c r="I12" s="60">
        <v>6789766</v>
      </c>
      <c r="J12" s="60">
        <v>2074319</v>
      </c>
      <c r="K12" s="60">
        <v>2497065</v>
      </c>
      <c r="L12" s="60">
        <v>1816933</v>
      </c>
      <c r="M12" s="60">
        <v>6388317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13178083</v>
      </c>
      <c r="W12" s="60">
        <v>11591202</v>
      </c>
      <c r="X12" s="60">
        <v>1586881</v>
      </c>
      <c r="Y12" s="61">
        <v>13.69</v>
      </c>
      <c r="Z12" s="62">
        <v>23182405</v>
      </c>
    </row>
    <row r="13" spans="1:26" ht="12.75">
      <c r="A13" s="58" t="s">
        <v>280</v>
      </c>
      <c r="B13" s="19">
        <v>70332487</v>
      </c>
      <c r="C13" s="19">
        <v>0</v>
      </c>
      <c r="D13" s="59">
        <v>85000001</v>
      </c>
      <c r="E13" s="60">
        <v>85000001</v>
      </c>
      <c r="F13" s="60">
        <v>0</v>
      </c>
      <c r="G13" s="60">
        <v>0</v>
      </c>
      <c r="H13" s="60">
        <v>16563911</v>
      </c>
      <c r="I13" s="60">
        <v>16563911</v>
      </c>
      <c r="J13" s="60">
        <v>5521303</v>
      </c>
      <c r="K13" s="60">
        <v>0</v>
      </c>
      <c r="L13" s="60">
        <v>11042608</v>
      </c>
      <c r="M13" s="60">
        <v>16563911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33127822</v>
      </c>
      <c r="W13" s="60">
        <v>42499998</v>
      </c>
      <c r="X13" s="60">
        <v>-9372176</v>
      </c>
      <c r="Y13" s="61">
        <v>-22.05</v>
      </c>
      <c r="Z13" s="62">
        <v>85000001</v>
      </c>
    </row>
    <row r="14" spans="1:26" ht="12.75">
      <c r="A14" s="58" t="s">
        <v>40</v>
      </c>
      <c r="B14" s="19">
        <v>23102860</v>
      </c>
      <c r="C14" s="19">
        <v>0</v>
      </c>
      <c r="D14" s="59">
        <v>23786250</v>
      </c>
      <c r="E14" s="60">
        <v>23786250</v>
      </c>
      <c r="F14" s="60">
        <v>0</v>
      </c>
      <c r="G14" s="60">
        <v>0</v>
      </c>
      <c r="H14" s="60">
        <v>853833</v>
      </c>
      <c r="I14" s="60">
        <v>853833</v>
      </c>
      <c r="J14" s="60">
        <v>0</v>
      </c>
      <c r="K14" s="60">
        <v>0</v>
      </c>
      <c r="L14" s="60">
        <v>10533657</v>
      </c>
      <c r="M14" s="60">
        <v>10533657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11387490</v>
      </c>
      <c r="W14" s="60">
        <v>4617288</v>
      </c>
      <c r="X14" s="60">
        <v>6770202</v>
      </c>
      <c r="Y14" s="61">
        <v>146.63</v>
      </c>
      <c r="Z14" s="62">
        <v>23786250</v>
      </c>
    </row>
    <row r="15" spans="1:26" ht="12.75">
      <c r="A15" s="58" t="s">
        <v>41</v>
      </c>
      <c r="B15" s="19">
        <v>567223215</v>
      </c>
      <c r="C15" s="19">
        <v>0</v>
      </c>
      <c r="D15" s="59">
        <v>671456859</v>
      </c>
      <c r="E15" s="60">
        <v>671456859</v>
      </c>
      <c r="F15" s="60">
        <v>3750419</v>
      </c>
      <c r="G15" s="60">
        <v>75017946</v>
      </c>
      <c r="H15" s="60">
        <v>76062622</v>
      </c>
      <c r="I15" s="60">
        <v>154830987</v>
      </c>
      <c r="J15" s="60">
        <v>45690041</v>
      </c>
      <c r="K15" s="60">
        <v>51406330</v>
      </c>
      <c r="L15" s="60">
        <v>48156427</v>
      </c>
      <c r="M15" s="60">
        <v>145252798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300083785</v>
      </c>
      <c r="W15" s="60">
        <v>341010192</v>
      </c>
      <c r="X15" s="60">
        <v>-40926407</v>
      </c>
      <c r="Y15" s="61">
        <v>-12</v>
      </c>
      <c r="Z15" s="62">
        <v>671456859</v>
      </c>
    </row>
    <row r="16" spans="1:26" ht="12.75">
      <c r="A16" s="69" t="s">
        <v>42</v>
      </c>
      <c r="B16" s="19">
        <v>0</v>
      </c>
      <c r="C16" s="19">
        <v>0</v>
      </c>
      <c r="D16" s="59">
        <v>300000</v>
      </c>
      <c r="E16" s="60">
        <v>300000</v>
      </c>
      <c r="F16" s="60">
        <v>0</v>
      </c>
      <c r="G16" s="60">
        <v>0</v>
      </c>
      <c r="H16" s="60">
        <v>0</v>
      </c>
      <c r="I16" s="60">
        <v>0</v>
      </c>
      <c r="J16" s="60">
        <v>5000</v>
      </c>
      <c r="K16" s="60">
        <v>0</v>
      </c>
      <c r="L16" s="60">
        <v>0</v>
      </c>
      <c r="M16" s="60">
        <v>5000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5000</v>
      </c>
      <c r="W16" s="60">
        <v>150000</v>
      </c>
      <c r="X16" s="60">
        <v>-145000</v>
      </c>
      <c r="Y16" s="61">
        <v>-96.67</v>
      </c>
      <c r="Z16" s="62">
        <v>300000</v>
      </c>
    </row>
    <row r="17" spans="1:26" ht="12.75">
      <c r="A17" s="58" t="s">
        <v>43</v>
      </c>
      <c r="B17" s="19">
        <v>305948241</v>
      </c>
      <c r="C17" s="19">
        <v>0</v>
      </c>
      <c r="D17" s="59">
        <v>344459268</v>
      </c>
      <c r="E17" s="60">
        <v>344459268</v>
      </c>
      <c r="F17" s="60">
        <v>11262076</v>
      </c>
      <c r="G17" s="60">
        <v>17288216</v>
      </c>
      <c r="H17" s="60">
        <v>16629859</v>
      </c>
      <c r="I17" s="60">
        <v>45180151</v>
      </c>
      <c r="J17" s="60">
        <v>23070366</v>
      </c>
      <c r="K17" s="60">
        <v>30191125</v>
      </c>
      <c r="L17" s="60">
        <v>22692237</v>
      </c>
      <c r="M17" s="60">
        <v>75953728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121133879</v>
      </c>
      <c r="W17" s="60">
        <v>179021196</v>
      </c>
      <c r="X17" s="60">
        <v>-57887317</v>
      </c>
      <c r="Y17" s="61">
        <v>-32.34</v>
      </c>
      <c r="Z17" s="62">
        <v>344459268</v>
      </c>
    </row>
    <row r="18" spans="1:26" ht="12.75">
      <c r="A18" s="70" t="s">
        <v>44</v>
      </c>
      <c r="B18" s="71">
        <f>SUM(B11:B17)</f>
        <v>1324644620</v>
      </c>
      <c r="C18" s="71">
        <f>SUM(C11:C17)</f>
        <v>0</v>
      </c>
      <c r="D18" s="72">
        <f aca="true" t="shared" si="1" ref="D18:Z18">SUM(D11:D17)</f>
        <v>1524767790</v>
      </c>
      <c r="E18" s="73">
        <f t="shared" si="1"/>
        <v>1524767790</v>
      </c>
      <c r="F18" s="73">
        <f t="shared" si="1"/>
        <v>42891399</v>
      </c>
      <c r="G18" s="73">
        <f t="shared" si="1"/>
        <v>122949851</v>
      </c>
      <c r="H18" s="73">
        <f t="shared" si="1"/>
        <v>139990199</v>
      </c>
      <c r="I18" s="73">
        <f t="shared" si="1"/>
        <v>305831449</v>
      </c>
      <c r="J18" s="73">
        <f t="shared" si="1"/>
        <v>103719035</v>
      </c>
      <c r="K18" s="73">
        <f t="shared" si="1"/>
        <v>111877868</v>
      </c>
      <c r="L18" s="73">
        <f t="shared" si="1"/>
        <v>126366562</v>
      </c>
      <c r="M18" s="73">
        <f t="shared" si="1"/>
        <v>341963465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647794914</v>
      </c>
      <c r="W18" s="73">
        <f t="shared" si="1"/>
        <v>761841108</v>
      </c>
      <c r="X18" s="73">
        <f t="shared" si="1"/>
        <v>-114046194</v>
      </c>
      <c r="Y18" s="67">
        <f>+IF(W18&lt;&gt;0,(X18/W18)*100,0)</f>
        <v>-14.969813626806811</v>
      </c>
      <c r="Z18" s="74">
        <f t="shared" si="1"/>
        <v>1524767790</v>
      </c>
    </row>
    <row r="19" spans="1:26" ht="12.75">
      <c r="A19" s="70" t="s">
        <v>45</v>
      </c>
      <c r="B19" s="75">
        <f>+B10-B18</f>
        <v>162315101</v>
      </c>
      <c r="C19" s="75">
        <f>+C10-C18</f>
        <v>0</v>
      </c>
      <c r="D19" s="76">
        <f aca="true" t="shared" si="2" ref="D19:Z19">+D10-D18</f>
        <v>745004</v>
      </c>
      <c r="E19" s="77">
        <f t="shared" si="2"/>
        <v>745004</v>
      </c>
      <c r="F19" s="77">
        <f t="shared" si="2"/>
        <v>41020608</v>
      </c>
      <c r="G19" s="77">
        <f t="shared" si="2"/>
        <v>5768459</v>
      </c>
      <c r="H19" s="77">
        <f t="shared" si="2"/>
        <v>-9105723</v>
      </c>
      <c r="I19" s="77">
        <f t="shared" si="2"/>
        <v>37683344</v>
      </c>
      <c r="J19" s="77">
        <f t="shared" si="2"/>
        <v>-1274075</v>
      </c>
      <c r="K19" s="77">
        <f t="shared" si="2"/>
        <v>14470470</v>
      </c>
      <c r="L19" s="77">
        <f t="shared" si="2"/>
        <v>41025122</v>
      </c>
      <c r="M19" s="77">
        <f t="shared" si="2"/>
        <v>54221517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91904861</v>
      </c>
      <c r="W19" s="77">
        <f>IF(E10=E18,0,W10-W18)</f>
        <v>-19208900</v>
      </c>
      <c r="X19" s="77">
        <f t="shared" si="2"/>
        <v>111113761</v>
      </c>
      <c r="Y19" s="78">
        <f>+IF(W19&lt;&gt;0,(X19/W19)*100,0)</f>
        <v>-578.4493698233631</v>
      </c>
      <c r="Z19" s="79">
        <f t="shared" si="2"/>
        <v>745004</v>
      </c>
    </row>
    <row r="20" spans="1:26" ht="12.75">
      <c r="A20" s="58" t="s">
        <v>46</v>
      </c>
      <c r="B20" s="19">
        <v>64127000</v>
      </c>
      <c r="C20" s="19">
        <v>0</v>
      </c>
      <c r="D20" s="59">
        <v>71253251</v>
      </c>
      <c r="E20" s="60">
        <v>71253251</v>
      </c>
      <c r="F20" s="60">
        <v>0</v>
      </c>
      <c r="G20" s="60">
        <v>8692730</v>
      </c>
      <c r="H20" s="60">
        <v>7137699</v>
      </c>
      <c r="I20" s="60">
        <v>15830429</v>
      </c>
      <c r="J20" s="60">
        <v>2983585</v>
      </c>
      <c r="K20" s="60">
        <v>611332</v>
      </c>
      <c r="L20" s="60">
        <v>1233626</v>
      </c>
      <c r="M20" s="60">
        <v>4828543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20658972</v>
      </c>
      <c r="W20" s="60">
        <v>31525878</v>
      </c>
      <c r="X20" s="60">
        <v>-10866906</v>
      </c>
      <c r="Y20" s="61">
        <v>-34.47</v>
      </c>
      <c r="Z20" s="62">
        <v>71253251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4100748</v>
      </c>
      <c r="X21" s="82">
        <v>-4100748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226442101</v>
      </c>
      <c r="C22" s="86">
        <f>SUM(C19:C21)</f>
        <v>0</v>
      </c>
      <c r="D22" s="87">
        <f aca="true" t="shared" si="3" ref="D22:Z22">SUM(D19:D21)</f>
        <v>71998255</v>
      </c>
      <c r="E22" s="88">
        <f t="shared" si="3"/>
        <v>71998255</v>
      </c>
      <c r="F22" s="88">
        <f t="shared" si="3"/>
        <v>41020608</v>
      </c>
      <c r="G22" s="88">
        <f t="shared" si="3"/>
        <v>14461189</v>
      </c>
      <c r="H22" s="88">
        <f t="shared" si="3"/>
        <v>-1968024</v>
      </c>
      <c r="I22" s="88">
        <f t="shared" si="3"/>
        <v>53513773</v>
      </c>
      <c r="J22" s="88">
        <f t="shared" si="3"/>
        <v>1709510</v>
      </c>
      <c r="K22" s="88">
        <f t="shared" si="3"/>
        <v>15081802</v>
      </c>
      <c r="L22" s="88">
        <f t="shared" si="3"/>
        <v>42258748</v>
      </c>
      <c r="M22" s="88">
        <f t="shared" si="3"/>
        <v>59050060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112563833</v>
      </c>
      <c r="W22" s="88">
        <f t="shared" si="3"/>
        <v>16417726</v>
      </c>
      <c r="X22" s="88">
        <f t="shared" si="3"/>
        <v>96146107</v>
      </c>
      <c r="Y22" s="89">
        <f>+IF(W22&lt;&gt;0,(X22/W22)*100,0)</f>
        <v>585.6237763987534</v>
      </c>
      <c r="Z22" s="90">
        <f t="shared" si="3"/>
        <v>71998255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226442101</v>
      </c>
      <c r="C24" s="75">
        <f>SUM(C22:C23)</f>
        <v>0</v>
      </c>
      <c r="D24" s="76">
        <f aca="true" t="shared" si="4" ref="D24:Z24">SUM(D22:D23)</f>
        <v>71998255</v>
      </c>
      <c r="E24" s="77">
        <f t="shared" si="4"/>
        <v>71998255</v>
      </c>
      <c r="F24" s="77">
        <f t="shared" si="4"/>
        <v>41020608</v>
      </c>
      <c r="G24" s="77">
        <f t="shared" si="4"/>
        <v>14461189</v>
      </c>
      <c r="H24" s="77">
        <f t="shared" si="4"/>
        <v>-1968024</v>
      </c>
      <c r="I24" s="77">
        <f t="shared" si="4"/>
        <v>53513773</v>
      </c>
      <c r="J24" s="77">
        <f t="shared" si="4"/>
        <v>1709510</v>
      </c>
      <c r="K24" s="77">
        <f t="shared" si="4"/>
        <v>15081802</v>
      </c>
      <c r="L24" s="77">
        <f t="shared" si="4"/>
        <v>42258748</v>
      </c>
      <c r="M24" s="77">
        <f t="shared" si="4"/>
        <v>59050060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112563833</v>
      </c>
      <c r="W24" s="77">
        <f t="shared" si="4"/>
        <v>16417726</v>
      </c>
      <c r="X24" s="77">
        <f t="shared" si="4"/>
        <v>96146107</v>
      </c>
      <c r="Y24" s="78">
        <f>+IF(W24&lt;&gt;0,(X24/W24)*100,0)</f>
        <v>585.6237763987534</v>
      </c>
      <c r="Z24" s="79">
        <f t="shared" si="4"/>
        <v>71998255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169854889</v>
      </c>
      <c r="C27" s="22">
        <v>0</v>
      </c>
      <c r="D27" s="99">
        <v>344761745</v>
      </c>
      <c r="E27" s="100">
        <v>344761745</v>
      </c>
      <c r="F27" s="100">
        <v>2949015</v>
      </c>
      <c r="G27" s="100">
        <v>8155842</v>
      </c>
      <c r="H27" s="100">
        <v>11122184</v>
      </c>
      <c r="I27" s="100">
        <v>22227041</v>
      </c>
      <c r="J27" s="100">
        <v>6987946</v>
      </c>
      <c r="K27" s="100">
        <v>9835648</v>
      </c>
      <c r="L27" s="100">
        <v>10143435</v>
      </c>
      <c r="M27" s="100">
        <v>26967029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49194070</v>
      </c>
      <c r="W27" s="100">
        <v>172380873</v>
      </c>
      <c r="X27" s="100">
        <v>-123186803</v>
      </c>
      <c r="Y27" s="101">
        <v>-71.46</v>
      </c>
      <c r="Z27" s="102">
        <v>344761745</v>
      </c>
    </row>
    <row r="28" spans="1:26" ht="12.75">
      <c r="A28" s="103" t="s">
        <v>46</v>
      </c>
      <c r="B28" s="19">
        <v>72487157</v>
      </c>
      <c r="C28" s="19">
        <v>0</v>
      </c>
      <c r="D28" s="59">
        <v>76093037</v>
      </c>
      <c r="E28" s="60">
        <v>76093037</v>
      </c>
      <c r="F28" s="60">
        <v>1652190</v>
      </c>
      <c r="G28" s="60">
        <v>5927255</v>
      </c>
      <c r="H28" s="60">
        <v>7061804</v>
      </c>
      <c r="I28" s="60">
        <v>14641249</v>
      </c>
      <c r="J28" s="60">
        <v>2374173</v>
      </c>
      <c r="K28" s="60">
        <v>883237</v>
      </c>
      <c r="L28" s="60">
        <v>1299766</v>
      </c>
      <c r="M28" s="60">
        <v>4557176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19198425</v>
      </c>
      <c r="W28" s="60">
        <v>38046519</v>
      </c>
      <c r="X28" s="60">
        <v>-18848094</v>
      </c>
      <c r="Y28" s="61">
        <v>-49.54</v>
      </c>
      <c r="Z28" s="62">
        <v>76093037</v>
      </c>
    </row>
    <row r="29" spans="1:26" ht="12.75">
      <c r="A29" s="58" t="s">
        <v>284</v>
      </c>
      <c r="B29" s="19">
        <v>17048556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334250</v>
      </c>
      <c r="C30" s="19">
        <v>0</v>
      </c>
      <c r="D30" s="59">
        <v>77186000</v>
      </c>
      <c r="E30" s="60">
        <v>77186000</v>
      </c>
      <c r="F30" s="60">
        <v>0</v>
      </c>
      <c r="G30" s="60">
        <v>0</v>
      </c>
      <c r="H30" s="60">
        <v>140858</v>
      </c>
      <c r="I30" s="60">
        <v>140858</v>
      </c>
      <c r="J30" s="60">
        <v>0</v>
      </c>
      <c r="K30" s="60">
        <v>162908</v>
      </c>
      <c r="L30" s="60">
        <v>459603</v>
      </c>
      <c r="M30" s="60">
        <v>622511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763369</v>
      </c>
      <c r="W30" s="60">
        <v>38593000</v>
      </c>
      <c r="X30" s="60">
        <v>-37829631</v>
      </c>
      <c r="Y30" s="61">
        <v>-98.02</v>
      </c>
      <c r="Z30" s="62">
        <v>77186000</v>
      </c>
    </row>
    <row r="31" spans="1:26" ht="12.75">
      <c r="A31" s="58" t="s">
        <v>53</v>
      </c>
      <c r="B31" s="19">
        <v>79984925</v>
      </c>
      <c r="C31" s="19">
        <v>0</v>
      </c>
      <c r="D31" s="59">
        <v>191482708</v>
      </c>
      <c r="E31" s="60">
        <v>191482708</v>
      </c>
      <c r="F31" s="60">
        <v>1296826</v>
      </c>
      <c r="G31" s="60">
        <v>2228588</v>
      </c>
      <c r="H31" s="60">
        <v>3919522</v>
      </c>
      <c r="I31" s="60">
        <v>7444936</v>
      </c>
      <c r="J31" s="60">
        <v>4613774</v>
      </c>
      <c r="K31" s="60">
        <v>8789503</v>
      </c>
      <c r="L31" s="60">
        <v>8384066</v>
      </c>
      <c r="M31" s="60">
        <v>21787343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29232279</v>
      </c>
      <c r="W31" s="60">
        <v>95741354</v>
      </c>
      <c r="X31" s="60">
        <v>-66509075</v>
      </c>
      <c r="Y31" s="61">
        <v>-69.47</v>
      </c>
      <c r="Z31" s="62">
        <v>191482708</v>
      </c>
    </row>
    <row r="32" spans="1:26" ht="12.75">
      <c r="A32" s="70" t="s">
        <v>54</v>
      </c>
      <c r="B32" s="22">
        <f>SUM(B28:B31)</f>
        <v>169854888</v>
      </c>
      <c r="C32" s="22">
        <f>SUM(C28:C31)</f>
        <v>0</v>
      </c>
      <c r="D32" s="99">
        <f aca="true" t="shared" si="5" ref="D32:Z32">SUM(D28:D31)</f>
        <v>344761745</v>
      </c>
      <c r="E32" s="100">
        <f t="shared" si="5"/>
        <v>344761745</v>
      </c>
      <c r="F32" s="100">
        <f t="shared" si="5"/>
        <v>2949016</v>
      </c>
      <c r="G32" s="100">
        <f t="shared" si="5"/>
        <v>8155843</v>
      </c>
      <c r="H32" s="100">
        <f t="shared" si="5"/>
        <v>11122184</v>
      </c>
      <c r="I32" s="100">
        <f t="shared" si="5"/>
        <v>22227043</v>
      </c>
      <c r="J32" s="100">
        <f t="shared" si="5"/>
        <v>6987947</v>
      </c>
      <c r="K32" s="100">
        <f t="shared" si="5"/>
        <v>9835648</v>
      </c>
      <c r="L32" s="100">
        <f t="shared" si="5"/>
        <v>10143435</v>
      </c>
      <c r="M32" s="100">
        <f t="shared" si="5"/>
        <v>26967030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49194073</v>
      </c>
      <c r="W32" s="100">
        <f t="shared" si="5"/>
        <v>172380873</v>
      </c>
      <c r="X32" s="100">
        <f t="shared" si="5"/>
        <v>-123186800</v>
      </c>
      <c r="Y32" s="101">
        <f>+IF(W32&lt;&gt;0,(X32/W32)*100,0)</f>
        <v>-71.46198870915337</v>
      </c>
      <c r="Z32" s="102">
        <f t="shared" si="5"/>
        <v>344761745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719265289</v>
      </c>
      <c r="C35" s="19">
        <v>0</v>
      </c>
      <c r="D35" s="59">
        <v>590364063</v>
      </c>
      <c r="E35" s="60">
        <v>590364063</v>
      </c>
      <c r="F35" s="60">
        <v>727447303</v>
      </c>
      <c r="G35" s="60">
        <v>746816808</v>
      </c>
      <c r="H35" s="60">
        <v>711923659</v>
      </c>
      <c r="I35" s="60">
        <v>711923659</v>
      </c>
      <c r="J35" s="60">
        <v>748495122</v>
      </c>
      <c r="K35" s="60">
        <v>743169085</v>
      </c>
      <c r="L35" s="60">
        <v>819835698</v>
      </c>
      <c r="M35" s="60">
        <v>819835698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819835698</v>
      </c>
      <c r="W35" s="60">
        <v>295182032</v>
      </c>
      <c r="X35" s="60">
        <v>524653666</v>
      </c>
      <c r="Y35" s="61">
        <v>177.74</v>
      </c>
      <c r="Z35" s="62">
        <v>590364063</v>
      </c>
    </row>
    <row r="36" spans="1:26" ht="12.75">
      <c r="A36" s="58" t="s">
        <v>57</v>
      </c>
      <c r="B36" s="19">
        <v>2143993452</v>
      </c>
      <c r="C36" s="19">
        <v>0</v>
      </c>
      <c r="D36" s="59">
        <v>2355716051</v>
      </c>
      <c r="E36" s="60">
        <v>2355716051</v>
      </c>
      <c r="F36" s="60">
        <v>2121319370</v>
      </c>
      <c r="G36" s="60">
        <v>2154465505</v>
      </c>
      <c r="H36" s="60">
        <v>2149023777</v>
      </c>
      <c r="I36" s="60">
        <v>2149023777</v>
      </c>
      <c r="J36" s="60">
        <v>2150488138</v>
      </c>
      <c r="K36" s="60">
        <v>2160323786</v>
      </c>
      <c r="L36" s="60">
        <v>2159424614</v>
      </c>
      <c r="M36" s="60">
        <v>2159424614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2159424614</v>
      </c>
      <c r="W36" s="60">
        <v>1177858026</v>
      </c>
      <c r="X36" s="60">
        <v>981566588</v>
      </c>
      <c r="Y36" s="61">
        <v>83.33</v>
      </c>
      <c r="Z36" s="62">
        <v>2355716051</v>
      </c>
    </row>
    <row r="37" spans="1:26" ht="12.75">
      <c r="A37" s="58" t="s">
        <v>58</v>
      </c>
      <c r="B37" s="19">
        <v>313825558</v>
      </c>
      <c r="C37" s="19">
        <v>0</v>
      </c>
      <c r="D37" s="59">
        <v>328110804</v>
      </c>
      <c r="E37" s="60">
        <v>328110804</v>
      </c>
      <c r="F37" s="60">
        <v>261709971</v>
      </c>
      <c r="G37" s="60">
        <v>285053811</v>
      </c>
      <c r="H37" s="60">
        <v>247630962</v>
      </c>
      <c r="I37" s="60">
        <v>247630962</v>
      </c>
      <c r="J37" s="60">
        <v>365612751</v>
      </c>
      <c r="K37" s="60">
        <v>273493920</v>
      </c>
      <c r="L37" s="60">
        <v>310475825</v>
      </c>
      <c r="M37" s="60">
        <v>310475825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310475825</v>
      </c>
      <c r="W37" s="60">
        <v>164055402</v>
      </c>
      <c r="X37" s="60">
        <v>146420423</v>
      </c>
      <c r="Y37" s="61">
        <v>89.25</v>
      </c>
      <c r="Z37" s="62">
        <v>328110804</v>
      </c>
    </row>
    <row r="38" spans="1:26" ht="12.75">
      <c r="A38" s="58" t="s">
        <v>59</v>
      </c>
      <c r="B38" s="19">
        <v>370035501</v>
      </c>
      <c r="C38" s="19">
        <v>0</v>
      </c>
      <c r="D38" s="59">
        <v>458585325</v>
      </c>
      <c r="E38" s="60">
        <v>458585325</v>
      </c>
      <c r="F38" s="60">
        <v>342362565</v>
      </c>
      <c r="G38" s="60">
        <v>332445560</v>
      </c>
      <c r="H38" s="60">
        <v>331404037</v>
      </c>
      <c r="I38" s="60">
        <v>331404037</v>
      </c>
      <c r="J38" s="60">
        <v>240940926</v>
      </c>
      <c r="K38" s="60">
        <v>331404037</v>
      </c>
      <c r="L38" s="60">
        <v>328032063</v>
      </c>
      <c r="M38" s="60">
        <v>328032063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328032063</v>
      </c>
      <c r="W38" s="60">
        <v>229292663</v>
      </c>
      <c r="X38" s="60">
        <v>98739400</v>
      </c>
      <c r="Y38" s="61">
        <v>43.06</v>
      </c>
      <c r="Z38" s="62">
        <v>458585325</v>
      </c>
    </row>
    <row r="39" spans="1:26" ht="12.75">
      <c r="A39" s="58" t="s">
        <v>60</v>
      </c>
      <c r="B39" s="19">
        <v>2179397681</v>
      </c>
      <c r="C39" s="19">
        <v>0</v>
      </c>
      <c r="D39" s="59">
        <v>2159383985</v>
      </c>
      <c r="E39" s="60">
        <v>2159383985</v>
      </c>
      <c r="F39" s="60">
        <v>2244694138</v>
      </c>
      <c r="G39" s="60">
        <v>2283782942</v>
      </c>
      <c r="H39" s="60">
        <v>2281912435</v>
      </c>
      <c r="I39" s="60">
        <v>2281912435</v>
      </c>
      <c r="J39" s="60">
        <v>2292429581</v>
      </c>
      <c r="K39" s="60">
        <v>2298594911</v>
      </c>
      <c r="L39" s="60">
        <v>2340752422</v>
      </c>
      <c r="M39" s="60">
        <v>2340752422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2340752422</v>
      </c>
      <c r="W39" s="60">
        <v>1079691993</v>
      </c>
      <c r="X39" s="60">
        <v>1261060429</v>
      </c>
      <c r="Y39" s="61">
        <v>116.8</v>
      </c>
      <c r="Z39" s="62">
        <v>2159383985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312870454</v>
      </c>
      <c r="C42" s="19">
        <v>0</v>
      </c>
      <c r="D42" s="59">
        <v>88511095</v>
      </c>
      <c r="E42" s="60">
        <v>88511095</v>
      </c>
      <c r="F42" s="60">
        <v>175685</v>
      </c>
      <c r="G42" s="60">
        <v>-50769216</v>
      </c>
      <c r="H42" s="60">
        <v>-18804731</v>
      </c>
      <c r="I42" s="60">
        <v>-69398262</v>
      </c>
      <c r="J42" s="60">
        <v>142443511</v>
      </c>
      <c r="K42" s="60">
        <v>-18097949</v>
      </c>
      <c r="L42" s="60">
        <v>83835665</v>
      </c>
      <c r="M42" s="60">
        <v>208181227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138782965</v>
      </c>
      <c r="W42" s="60">
        <v>21254051</v>
      </c>
      <c r="X42" s="60">
        <v>117528914</v>
      </c>
      <c r="Y42" s="61">
        <v>552.97</v>
      </c>
      <c r="Z42" s="62">
        <v>88511095</v>
      </c>
    </row>
    <row r="43" spans="1:26" ht="12.75">
      <c r="A43" s="58" t="s">
        <v>63</v>
      </c>
      <c r="B43" s="19">
        <v>-171107858</v>
      </c>
      <c r="C43" s="19">
        <v>0</v>
      </c>
      <c r="D43" s="59">
        <v>-242207721</v>
      </c>
      <c r="E43" s="60">
        <v>-242207721</v>
      </c>
      <c r="F43" s="60">
        <v>23068771</v>
      </c>
      <c r="G43" s="60">
        <v>22383600</v>
      </c>
      <c r="H43" s="60">
        <v>4165183</v>
      </c>
      <c r="I43" s="60">
        <v>49617554</v>
      </c>
      <c r="J43" s="60">
        <v>2486088</v>
      </c>
      <c r="K43" s="60">
        <v>-10681508</v>
      </c>
      <c r="L43" s="60">
        <v>-10813229</v>
      </c>
      <c r="M43" s="60">
        <v>-19008649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30608905</v>
      </c>
      <c r="W43" s="60">
        <v>-28942232</v>
      </c>
      <c r="X43" s="60">
        <v>59551137</v>
      </c>
      <c r="Y43" s="61">
        <v>-205.76</v>
      </c>
      <c r="Z43" s="62">
        <v>-242207721</v>
      </c>
    </row>
    <row r="44" spans="1:26" ht="12.75">
      <c r="A44" s="58" t="s">
        <v>64</v>
      </c>
      <c r="B44" s="19">
        <v>-8063733</v>
      </c>
      <c r="C44" s="19">
        <v>0</v>
      </c>
      <c r="D44" s="59">
        <v>65349678</v>
      </c>
      <c r="E44" s="60">
        <v>65349678</v>
      </c>
      <c r="F44" s="60">
        <v>437994</v>
      </c>
      <c r="G44" s="60">
        <v>69265</v>
      </c>
      <c r="H44" s="60">
        <v>239313</v>
      </c>
      <c r="I44" s="60">
        <v>746572</v>
      </c>
      <c r="J44" s="60">
        <v>-25932</v>
      </c>
      <c r="K44" s="60">
        <v>0</v>
      </c>
      <c r="L44" s="60">
        <v>-4020845</v>
      </c>
      <c r="M44" s="60">
        <v>-4046777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-3300205</v>
      </c>
      <c r="W44" s="60">
        <v>52667220</v>
      </c>
      <c r="X44" s="60">
        <v>-55967425</v>
      </c>
      <c r="Y44" s="61">
        <v>-106.27</v>
      </c>
      <c r="Z44" s="62">
        <v>65349678</v>
      </c>
    </row>
    <row r="45" spans="1:26" ht="12.75">
      <c r="A45" s="70" t="s">
        <v>65</v>
      </c>
      <c r="B45" s="22">
        <v>403908013</v>
      </c>
      <c r="C45" s="22">
        <v>0</v>
      </c>
      <c r="D45" s="99">
        <v>191665891</v>
      </c>
      <c r="E45" s="100">
        <v>191665891</v>
      </c>
      <c r="F45" s="100">
        <v>429127735</v>
      </c>
      <c r="G45" s="100">
        <v>400811384</v>
      </c>
      <c r="H45" s="100">
        <v>386411149</v>
      </c>
      <c r="I45" s="100">
        <v>386411149</v>
      </c>
      <c r="J45" s="100">
        <v>531314816</v>
      </c>
      <c r="K45" s="100">
        <v>502535359</v>
      </c>
      <c r="L45" s="100">
        <v>571536950</v>
      </c>
      <c r="M45" s="100">
        <v>571536950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571536950</v>
      </c>
      <c r="W45" s="100">
        <v>324991878</v>
      </c>
      <c r="X45" s="100">
        <v>246545072</v>
      </c>
      <c r="Y45" s="101">
        <v>75.86</v>
      </c>
      <c r="Z45" s="102">
        <v>191665891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48526109</v>
      </c>
      <c r="C49" s="52">
        <v>0</v>
      </c>
      <c r="D49" s="129">
        <v>7772536</v>
      </c>
      <c r="E49" s="54">
        <v>10386538</v>
      </c>
      <c r="F49" s="54">
        <v>0</v>
      </c>
      <c r="G49" s="54">
        <v>0</v>
      </c>
      <c r="H49" s="54">
        <v>0</v>
      </c>
      <c r="I49" s="54">
        <v>24203279</v>
      </c>
      <c r="J49" s="54">
        <v>0</v>
      </c>
      <c r="K49" s="54">
        <v>0</v>
      </c>
      <c r="L49" s="54">
        <v>0</v>
      </c>
      <c r="M49" s="54">
        <v>46501368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10443656</v>
      </c>
      <c r="W49" s="54">
        <v>22648227</v>
      </c>
      <c r="X49" s="54">
        <v>69761426</v>
      </c>
      <c r="Y49" s="54">
        <v>240243139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79759003</v>
      </c>
      <c r="C51" s="52">
        <v>0</v>
      </c>
      <c r="D51" s="129">
        <v>215162</v>
      </c>
      <c r="E51" s="54">
        <v>214221</v>
      </c>
      <c r="F51" s="54">
        <v>0</v>
      </c>
      <c r="G51" s="54">
        <v>0</v>
      </c>
      <c r="H51" s="54">
        <v>0</v>
      </c>
      <c r="I51" s="54">
        <v>151992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80340378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99.999999915824</v>
      </c>
      <c r="C58" s="5">
        <f>IF(C67=0,0,+(C76/C67)*100)</f>
        <v>0</v>
      </c>
      <c r="D58" s="6">
        <f aca="true" t="shared" si="6" ref="D58:Z58">IF(D67=0,0,+(D76/D67)*100)</f>
        <v>88.96615485992047</v>
      </c>
      <c r="E58" s="7">
        <f t="shared" si="6"/>
        <v>88.96615485992047</v>
      </c>
      <c r="F58" s="7">
        <f t="shared" si="6"/>
        <v>91.63267233686663</v>
      </c>
      <c r="G58" s="7">
        <f t="shared" si="6"/>
        <v>45.874959532114595</v>
      </c>
      <c r="H58" s="7">
        <f t="shared" si="6"/>
        <v>79.23860028056593</v>
      </c>
      <c r="I58" s="7">
        <f t="shared" si="6"/>
        <v>63.04779787963114</v>
      </c>
      <c r="J58" s="7">
        <f t="shared" si="6"/>
        <v>144.24997047086657</v>
      </c>
      <c r="K58" s="7">
        <f t="shared" si="6"/>
        <v>97.89602993552616</v>
      </c>
      <c r="L58" s="7">
        <f t="shared" si="6"/>
        <v>101.73813285600788</v>
      </c>
      <c r="M58" s="7">
        <f t="shared" si="6"/>
        <v>114.22460309777682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92.00040870234926</v>
      </c>
      <c r="W58" s="7">
        <f t="shared" si="6"/>
        <v>89.58318015124766</v>
      </c>
      <c r="X58" s="7">
        <f t="shared" si="6"/>
        <v>0</v>
      </c>
      <c r="Y58" s="7">
        <f t="shared" si="6"/>
        <v>0</v>
      </c>
      <c r="Z58" s="8">
        <f t="shared" si="6"/>
        <v>88.96615485992047</v>
      </c>
    </row>
    <row r="59" spans="1:26" ht="12.75">
      <c r="A59" s="37" t="s">
        <v>31</v>
      </c>
      <c r="B59" s="9">
        <f aca="true" t="shared" si="7" ref="B59:Z66">IF(B68=0,0,+(B77/B68)*100)</f>
        <v>99.99999974518474</v>
      </c>
      <c r="C59" s="9">
        <f t="shared" si="7"/>
        <v>0</v>
      </c>
      <c r="D59" s="2">
        <f t="shared" si="7"/>
        <v>87.43495076365362</v>
      </c>
      <c r="E59" s="10">
        <f t="shared" si="7"/>
        <v>87.43495076365362</v>
      </c>
      <c r="F59" s="10">
        <f t="shared" si="7"/>
        <v>0</v>
      </c>
      <c r="G59" s="10">
        <f t="shared" si="7"/>
        <v>35.58406805835325</v>
      </c>
      <c r="H59" s="10">
        <f t="shared" si="7"/>
        <v>88.55152936934876</v>
      </c>
      <c r="I59" s="10">
        <f t="shared" si="7"/>
        <v>58.31112946590895</v>
      </c>
      <c r="J59" s="10">
        <f t="shared" si="7"/>
        <v>172.8720570190823</v>
      </c>
      <c r="K59" s="10">
        <f t="shared" si="7"/>
        <v>85.07949131879464</v>
      </c>
      <c r="L59" s="10">
        <f t="shared" si="7"/>
        <v>98.26556291880073</v>
      </c>
      <c r="M59" s="10">
        <f t="shared" si="7"/>
        <v>118.33655879781399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92.30509910195866</v>
      </c>
      <c r="W59" s="10">
        <f t="shared" si="7"/>
        <v>89.1784453614144</v>
      </c>
      <c r="X59" s="10">
        <f t="shared" si="7"/>
        <v>0</v>
      </c>
      <c r="Y59" s="10">
        <f t="shared" si="7"/>
        <v>0</v>
      </c>
      <c r="Z59" s="11">
        <f t="shared" si="7"/>
        <v>87.43495076365362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90.00000081993556</v>
      </c>
      <c r="E60" s="13">
        <f t="shared" si="7"/>
        <v>90.00000081993556</v>
      </c>
      <c r="F60" s="13">
        <f t="shared" si="7"/>
        <v>90.80327208632116</v>
      </c>
      <c r="G60" s="13">
        <f t="shared" si="7"/>
        <v>53.23228090325679</v>
      </c>
      <c r="H60" s="13">
        <f t="shared" si="7"/>
        <v>74.5145352113177</v>
      </c>
      <c r="I60" s="13">
        <f t="shared" si="7"/>
        <v>65.57096984798018</v>
      </c>
      <c r="J60" s="13">
        <f t="shared" si="7"/>
        <v>127.97853513994961</v>
      </c>
      <c r="K60" s="13">
        <f t="shared" si="7"/>
        <v>105.12395908821712</v>
      </c>
      <c r="L60" s="13">
        <f t="shared" si="7"/>
        <v>104.06685889480818</v>
      </c>
      <c r="M60" s="13">
        <f t="shared" si="7"/>
        <v>112.1584976200021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91.94785478107494</v>
      </c>
      <c r="W60" s="13">
        <f t="shared" si="7"/>
        <v>90.0000004472529</v>
      </c>
      <c r="X60" s="13">
        <f t="shared" si="7"/>
        <v>0</v>
      </c>
      <c r="Y60" s="13">
        <f t="shared" si="7"/>
        <v>0</v>
      </c>
      <c r="Z60" s="14">
        <f t="shared" si="7"/>
        <v>90.00000081993556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90.00000075885272</v>
      </c>
      <c r="E61" s="13">
        <f t="shared" si="7"/>
        <v>90.00000075885272</v>
      </c>
      <c r="F61" s="13">
        <f t="shared" si="7"/>
        <v>100</v>
      </c>
      <c r="G61" s="13">
        <f t="shared" si="7"/>
        <v>50.20906215491062</v>
      </c>
      <c r="H61" s="13">
        <f t="shared" si="7"/>
        <v>73.36342109546314</v>
      </c>
      <c r="I61" s="13">
        <f t="shared" si="7"/>
        <v>62.92878641043117</v>
      </c>
      <c r="J61" s="13">
        <f t="shared" si="7"/>
        <v>126.66852384669637</v>
      </c>
      <c r="K61" s="13">
        <f t="shared" si="7"/>
        <v>105.06783483369225</v>
      </c>
      <c r="L61" s="13">
        <f t="shared" si="7"/>
        <v>110.45389143419753</v>
      </c>
      <c r="M61" s="13">
        <f t="shared" si="7"/>
        <v>113.89109530203075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92.11202025637625</v>
      </c>
      <c r="W61" s="13">
        <f t="shared" si="7"/>
        <v>90.00000015975846</v>
      </c>
      <c r="X61" s="13">
        <f t="shared" si="7"/>
        <v>0</v>
      </c>
      <c r="Y61" s="13">
        <f t="shared" si="7"/>
        <v>0</v>
      </c>
      <c r="Z61" s="14">
        <f t="shared" si="7"/>
        <v>90.00000075885272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90.00000167263211</v>
      </c>
      <c r="E64" s="13">
        <f t="shared" si="7"/>
        <v>90.00000167263211</v>
      </c>
      <c r="F64" s="13">
        <f t="shared" si="7"/>
        <v>86.85244132010601</v>
      </c>
      <c r="G64" s="13">
        <f t="shared" si="7"/>
        <v>92.47424484265004</v>
      </c>
      <c r="H64" s="13">
        <f t="shared" si="7"/>
        <v>91.20126222763332</v>
      </c>
      <c r="I64" s="13">
        <f t="shared" si="7"/>
        <v>90.18503155600476</v>
      </c>
      <c r="J64" s="13">
        <f t="shared" si="7"/>
        <v>144.62599672593188</v>
      </c>
      <c r="K64" s="13">
        <f t="shared" si="7"/>
        <v>105.84277882699978</v>
      </c>
      <c r="L64" s="13">
        <f t="shared" si="7"/>
        <v>23.034923433968764</v>
      </c>
      <c r="M64" s="13">
        <f t="shared" si="7"/>
        <v>90.09555531131043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90.14073902356442</v>
      </c>
      <c r="W64" s="13">
        <f t="shared" si="7"/>
        <v>90.00000446264012</v>
      </c>
      <c r="X64" s="13">
        <f t="shared" si="7"/>
        <v>0</v>
      </c>
      <c r="Y64" s="13">
        <f t="shared" si="7"/>
        <v>0</v>
      </c>
      <c r="Z64" s="14">
        <f t="shared" si="7"/>
        <v>90.00000167263211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64.99996388890895</v>
      </c>
      <c r="E66" s="16">
        <f t="shared" si="7"/>
        <v>64.99996388890895</v>
      </c>
      <c r="F66" s="16">
        <f t="shared" si="7"/>
        <v>102.83977734092393</v>
      </c>
      <c r="G66" s="16">
        <f t="shared" si="7"/>
        <v>66.43558377809809</v>
      </c>
      <c r="H66" s="16">
        <f t="shared" si="7"/>
        <v>88.2047411549501</v>
      </c>
      <c r="I66" s="16">
        <f t="shared" si="7"/>
        <v>86.12364701876851</v>
      </c>
      <c r="J66" s="16">
        <f t="shared" si="7"/>
        <v>-473.5437887835148</v>
      </c>
      <c r="K66" s="16">
        <f t="shared" si="7"/>
        <v>119.6465510108393</v>
      </c>
      <c r="L66" s="16">
        <f t="shared" si="7"/>
        <v>63.768378282716455</v>
      </c>
      <c r="M66" s="16">
        <f t="shared" si="7"/>
        <v>66.46348501381885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76.87262261128245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64.99996388890895</v>
      </c>
    </row>
    <row r="67" spans="1:26" ht="12.75" hidden="1">
      <c r="A67" s="41" t="s">
        <v>287</v>
      </c>
      <c r="B67" s="24">
        <v>1187987074</v>
      </c>
      <c r="C67" s="24"/>
      <c r="D67" s="25">
        <v>1242932099</v>
      </c>
      <c r="E67" s="26">
        <v>1242932099</v>
      </c>
      <c r="F67" s="26">
        <v>7803017</v>
      </c>
      <c r="G67" s="26">
        <v>124858266</v>
      </c>
      <c r="H67" s="26">
        <v>118655179</v>
      </c>
      <c r="I67" s="26">
        <v>251316462</v>
      </c>
      <c r="J67" s="26">
        <v>106115542</v>
      </c>
      <c r="K67" s="26">
        <v>110111310</v>
      </c>
      <c r="L67" s="26">
        <v>111176139</v>
      </c>
      <c r="M67" s="26">
        <v>327402991</v>
      </c>
      <c r="N67" s="26"/>
      <c r="O67" s="26"/>
      <c r="P67" s="26"/>
      <c r="Q67" s="26"/>
      <c r="R67" s="26"/>
      <c r="S67" s="26"/>
      <c r="T67" s="26"/>
      <c r="U67" s="26"/>
      <c r="V67" s="26">
        <v>578719453</v>
      </c>
      <c r="W67" s="26">
        <v>601870858</v>
      </c>
      <c r="X67" s="26"/>
      <c r="Y67" s="25"/>
      <c r="Z67" s="27">
        <v>1242932099</v>
      </c>
    </row>
    <row r="68" spans="1:26" ht="12.75" hidden="1">
      <c r="A68" s="37" t="s">
        <v>31</v>
      </c>
      <c r="B68" s="19">
        <v>392441165</v>
      </c>
      <c r="C68" s="19"/>
      <c r="D68" s="20">
        <v>430790799</v>
      </c>
      <c r="E68" s="21">
        <v>430790799</v>
      </c>
      <c r="F68" s="21"/>
      <c r="G68" s="21">
        <v>52435944</v>
      </c>
      <c r="H68" s="21">
        <v>39408041</v>
      </c>
      <c r="I68" s="21">
        <v>91843985</v>
      </c>
      <c r="J68" s="21">
        <v>39376572</v>
      </c>
      <c r="K68" s="21">
        <v>40230934</v>
      </c>
      <c r="L68" s="21">
        <v>40329742</v>
      </c>
      <c r="M68" s="21">
        <v>119937248</v>
      </c>
      <c r="N68" s="21"/>
      <c r="O68" s="21"/>
      <c r="P68" s="21"/>
      <c r="Q68" s="21"/>
      <c r="R68" s="21"/>
      <c r="S68" s="21"/>
      <c r="T68" s="21"/>
      <c r="U68" s="21"/>
      <c r="V68" s="21">
        <v>211781233</v>
      </c>
      <c r="W68" s="21">
        <v>195814000</v>
      </c>
      <c r="X68" s="21"/>
      <c r="Y68" s="20"/>
      <c r="Z68" s="23">
        <v>430790799</v>
      </c>
    </row>
    <row r="69" spans="1:26" ht="12.75" hidden="1">
      <c r="A69" s="38" t="s">
        <v>32</v>
      </c>
      <c r="B69" s="19">
        <v>790314420</v>
      </c>
      <c r="C69" s="19"/>
      <c r="D69" s="20">
        <v>804941296</v>
      </c>
      <c r="E69" s="21">
        <v>804941296</v>
      </c>
      <c r="F69" s="21">
        <v>7265334</v>
      </c>
      <c r="G69" s="21">
        <v>71908942</v>
      </c>
      <c r="H69" s="21">
        <v>78709210</v>
      </c>
      <c r="I69" s="21">
        <v>157883486</v>
      </c>
      <c r="J69" s="21">
        <v>66670642</v>
      </c>
      <c r="K69" s="21">
        <v>69155236</v>
      </c>
      <c r="L69" s="21">
        <v>70227664</v>
      </c>
      <c r="M69" s="21">
        <v>206053542</v>
      </c>
      <c r="N69" s="21"/>
      <c r="O69" s="21"/>
      <c r="P69" s="21"/>
      <c r="Q69" s="21"/>
      <c r="R69" s="21"/>
      <c r="S69" s="21"/>
      <c r="T69" s="21"/>
      <c r="U69" s="21"/>
      <c r="V69" s="21">
        <v>363937028</v>
      </c>
      <c r="W69" s="21">
        <v>402456858</v>
      </c>
      <c r="X69" s="21"/>
      <c r="Y69" s="20"/>
      <c r="Z69" s="23">
        <v>804941296</v>
      </c>
    </row>
    <row r="70" spans="1:26" ht="12.75" hidden="1">
      <c r="A70" s="39" t="s">
        <v>103</v>
      </c>
      <c r="B70" s="19">
        <v>732877042</v>
      </c>
      <c r="C70" s="19"/>
      <c r="D70" s="20">
        <v>751133887</v>
      </c>
      <c r="E70" s="21">
        <v>751133887</v>
      </c>
      <c r="F70" s="21">
        <v>2183227</v>
      </c>
      <c r="G70" s="21">
        <v>66765312</v>
      </c>
      <c r="H70" s="21">
        <v>73629936</v>
      </c>
      <c r="I70" s="21">
        <v>142578475</v>
      </c>
      <c r="J70" s="21">
        <v>61806968</v>
      </c>
      <c r="K70" s="21">
        <v>64146763</v>
      </c>
      <c r="L70" s="21">
        <v>65096668</v>
      </c>
      <c r="M70" s="21">
        <v>191050399</v>
      </c>
      <c r="N70" s="21"/>
      <c r="O70" s="21"/>
      <c r="P70" s="21"/>
      <c r="Q70" s="21"/>
      <c r="R70" s="21"/>
      <c r="S70" s="21"/>
      <c r="T70" s="21"/>
      <c r="U70" s="21"/>
      <c r="V70" s="21">
        <v>333628874</v>
      </c>
      <c r="W70" s="21">
        <v>375566946</v>
      </c>
      <c r="X70" s="21"/>
      <c r="Y70" s="20"/>
      <c r="Z70" s="23">
        <v>751133887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57437378</v>
      </c>
      <c r="C73" s="19"/>
      <c r="D73" s="20">
        <v>53807409</v>
      </c>
      <c r="E73" s="21">
        <v>53807409</v>
      </c>
      <c r="F73" s="21">
        <v>5082107</v>
      </c>
      <c r="G73" s="21">
        <v>5143630</v>
      </c>
      <c r="H73" s="21">
        <v>5079274</v>
      </c>
      <c r="I73" s="21">
        <v>15305011</v>
      </c>
      <c r="J73" s="21">
        <v>4863674</v>
      </c>
      <c r="K73" s="21">
        <v>5008473</v>
      </c>
      <c r="L73" s="21">
        <v>5130996</v>
      </c>
      <c r="M73" s="21">
        <v>15003143</v>
      </c>
      <c r="N73" s="21"/>
      <c r="O73" s="21"/>
      <c r="P73" s="21"/>
      <c r="Q73" s="21"/>
      <c r="R73" s="21"/>
      <c r="S73" s="21"/>
      <c r="T73" s="21"/>
      <c r="U73" s="21"/>
      <c r="V73" s="21">
        <v>30308154</v>
      </c>
      <c r="W73" s="21">
        <v>26889912</v>
      </c>
      <c r="X73" s="21"/>
      <c r="Y73" s="20"/>
      <c r="Z73" s="23">
        <v>53807409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5231489</v>
      </c>
      <c r="C75" s="28"/>
      <c r="D75" s="29">
        <v>7200004</v>
      </c>
      <c r="E75" s="30">
        <v>7200004</v>
      </c>
      <c r="F75" s="30">
        <v>537683</v>
      </c>
      <c r="G75" s="30">
        <v>513380</v>
      </c>
      <c r="H75" s="30">
        <v>537928</v>
      </c>
      <c r="I75" s="30">
        <v>1588991</v>
      </c>
      <c r="J75" s="30">
        <v>68328</v>
      </c>
      <c r="K75" s="30">
        <v>725140</v>
      </c>
      <c r="L75" s="30">
        <v>618733</v>
      </c>
      <c r="M75" s="30">
        <v>1412201</v>
      </c>
      <c r="N75" s="30"/>
      <c r="O75" s="30"/>
      <c r="P75" s="30"/>
      <c r="Q75" s="30"/>
      <c r="R75" s="30"/>
      <c r="S75" s="30"/>
      <c r="T75" s="30"/>
      <c r="U75" s="30"/>
      <c r="V75" s="30">
        <v>3001192</v>
      </c>
      <c r="W75" s="30">
        <v>3600000</v>
      </c>
      <c r="X75" s="30"/>
      <c r="Y75" s="29"/>
      <c r="Z75" s="31">
        <v>7200004</v>
      </c>
    </row>
    <row r="76" spans="1:26" ht="12.75" hidden="1">
      <c r="A76" s="42" t="s">
        <v>288</v>
      </c>
      <c r="B76" s="32">
        <v>1187987073</v>
      </c>
      <c r="C76" s="32"/>
      <c r="D76" s="33">
        <v>1105788896</v>
      </c>
      <c r="E76" s="34">
        <v>1105788896</v>
      </c>
      <c r="F76" s="34">
        <v>7150113</v>
      </c>
      <c r="G76" s="34">
        <v>57278679</v>
      </c>
      <c r="H76" s="34">
        <v>94020703</v>
      </c>
      <c r="I76" s="34">
        <v>158449495</v>
      </c>
      <c r="J76" s="34">
        <v>153071638</v>
      </c>
      <c r="K76" s="34">
        <v>107794601</v>
      </c>
      <c r="L76" s="34">
        <v>113108528</v>
      </c>
      <c r="M76" s="34">
        <v>373974767</v>
      </c>
      <c r="N76" s="34"/>
      <c r="O76" s="34"/>
      <c r="P76" s="34"/>
      <c r="Q76" s="34"/>
      <c r="R76" s="34"/>
      <c r="S76" s="34"/>
      <c r="T76" s="34"/>
      <c r="U76" s="34"/>
      <c r="V76" s="34">
        <v>532424262</v>
      </c>
      <c r="W76" s="34">
        <v>539175055</v>
      </c>
      <c r="X76" s="34"/>
      <c r="Y76" s="33"/>
      <c r="Z76" s="35">
        <v>1105788896</v>
      </c>
    </row>
    <row r="77" spans="1:26" ht="12.75" hidden="1">
      <c r="A77" s="37" t="s">
        <v>31</v>
      </c>
      <c r="B77" s="19">
        <v>392441164</v>
      </c>
      <c r="C77" s="19"/>
      <c r="D77" s="20">
        <v>376661723</v>
      </c>
      <c r="E77" s="21">
        <v>376661723</v>
      </c>
      <c r="F77" s="21"/>
      <c r="G77" s="21">
        <v>18658842</v>
      </c>
      <c r="H77" s="21">
        <v>34896423</v>
      </c>
      <c r="I77" s="21">
        <v>53555265</v>
      </c>
      <c r="J77" s="21">
        <v>68071090</v>
      </c>
      <c r="K77" s="21">
        <v>34228274</v>
      </c>
      <c r="L77" s="21">
        <v>39630248</v>
      </c>
      <c r="M77" s="21">
        <v>141929612</v>
      </c>
      <c r="N77" s="21"/>
      <c r="O77" s="21"/>
      <c r="P77" s="21"/>
      <c r="Q77" s="21"/>
      <c r="R77" s="21"/>
      <c r="S77" s="21"/>
      <c r="T77" s="21"/>
      <c r="U77" s="21"/>
      <c r="V77" s="21">
        <v>195484877</v>
      </c>
      <c r="W77" s="21">
        <v>174623881</v>
      </c>
      <c r="X77" s="21"/>
      <c r="Y77" s="20"/>
      <c r="Z77" s="23">
        <v>376661723</v>
      </c>
    </row>
    <row r="78" spans="1:26" ht="12.75" hidden="1">
      <c r="A78" s="38" t="s">
        <v>32</v>
      </c>
      <c r="B78" s="19">
        <v>790314420</v>
      </c>
      <c r="C78" s="19"/>
      <c r="D78" s="20">
        <v>724447173</v>
      </c>
      <c r="E78" s="21">
        <v>724447173</v>
      </c>
      <c r="F78" s="21">
        <v>6597161</v>
      </c>
      <c r="G78" s="21">
        <v>38278770</v>
      </c>
      <c r="H78" s="21">
        <v>58649802</v>
      </c>
      <c r="I78" s="21">
        <v>103525733</v>
      </c>
      <c r="J78" s="21">
        <v>85324111</v>
      </c>
      <c r="K78" s="21">
        <v>72698722</v>
      </c>
      <c r="L78" s="21">
        <v>73083724</v>
      </c>
      <c r="M78" s="21">
        <v>231106557</v>
      </c>
      <c r="N78" s="21"/>
      <c r="O78" s="21"/>
      <c r="P78" s="21"/>
      <c r="Q78" s="21"/>
      <c r="R78" s="21"/>
      <c r="S78" s="21"/>
      <c r="T78" s="21"/>
      <c r="U78" s="21"/>
      <c r="V78" s="21">
        <v>334632290</v>
      </c>
      <c r="W78" s="21">
        <v>362211174</v>
      </c>
      <c r="X78" s="21"/>
      <c r="Y78" s="20"/>
      <c r="Z78" s="23">
        <v>724447173</v>
      </c>
    </row>
    <row r="79" spans="1:26" ht="12.75" hidden="1">
      <c r="A79" s="39" t="s">
        <v>103</v>
      </c>
      <c r="B79" s="19">
        <v>732877042</v>
      </c>
      <c r="C79" s="19"/>
      <c r="D79" s="20">
        <v>676020504</v>
      </c>
      <c r="E79" s="21">
        <v>676020504</v>
      </c>
      <c r="F79" s="21">
        <v>2183227</v>
      </c>
      <c r="G79" s="21">
        <v>33522237</v>
      </c>
      <c r="H79" s="21">
        <v>54017440</v>
      </c>
      <c r="I79" s="21">
        <v>89722904</v>
      </c>
      <c r="J79" s="21">
        <v>78289974</v>
      </c>
      <c r="K79" s="21">
        <v>67397615</v>
      </c>
      <c r="L79" s="21">
        <v>71901803</v>
      </c>
      <c r="M79" s="21">
        <v>217589392</v>
      </c>
      <c r="N79" s="21"/>
      <c r="O79" s="21"/>
      <c r="P79" s="21"/>
      <c r="Q79" s="21"/>
      <c r="R79" s="21"/>
      <c r="S79" s="21"/>
      <c r="T79" s="21"/>
      <c r="U79" s="21"/>
      <c r="V79" s="21">
        <v>307312296</v>
      </c>
      <c r="W79" s="21">
        <v>338010252</v>
      </c>
      <c r="X79" s="21"/>
      <c r="Y79" s="20"/>
      <c r="Z79" s="23">
        <v>676020504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57437378</v>
      </c>
      <c r="C82" s="19"/>
      <c r="D82" s="20">
        <v>48426669</v>
      </c>
      <c r="E82" s="21">
        <v>48426669</v>
      </c>
      <c r="F82" s="21">
        <v>4413934</v>
      </c>
      <c r="G82" s="21">
        <v>4756533</v>
      </c>
      <c r="H82" s="21">
        <v>4632362</v>
      </c>
      <c r="I82" s="21">
        <v>13802829</v>
      </c>
      <c r="J82" s="21">
        <v>7034137</v>
      </c>
      <c r="K82" s="21">
        <v>5301107</v>
      </c>
      <c r="L82" s="21">
        <v>1181921</v>
      </c>
      <c r="M82" s="21">
        <v>13517165</v>
      </c>
      <c r="N82" s="21"/>
      <c r="O82" s="21"/>
      <c r="P82" s="21"/>
      <c r="Q82" s="21"/>
      <c r="R82" s="21"/>
      <c r="S82" s="21"/>
      <c r="T82" s="21"/>
      <c r="U82" s="21"/>
      <c r="V82" s="21">
        <v>27319994</v>
      </c>
      <c r="W82" s="21">
        <v>24200922</v>
      </c>
      <c r="X82" s="21"/>
      <c r="Y82" s="20"/>
      <c r="Z82" s="23">
        <v>48426669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5231489</v>
      </c>
      <c r="C84" s="28"/>
      <c r="D84" s="29">
        <v>4680000</v>
      </c>
      <c r="E84" s="30">
        <v>4680000</v>
      </c>
      <c r="F84" s="30">
        <v>552952</v>
      </c>
      <c r="G84" s="30">
        <v>341067</v>
      </c>
      <c r="H84" s="30">
        <v>474478</v>
      </c>
      <c r="I84" s="30">
        <v>1368497</v>
      </c>
      <c r="J84" s="30">
        <v>-323563</v>
      </c>
      <c r="K84" s="30">
        <v>867605</v>
      </c>
      <c r="L84" s="30">
        <v>394556</v>
      </c>
      <c r="M84" s="30">
        <v>938598</v>
      </c>
      <c r="N84" s="30"/>
      <c r="O84" s="30"/>
      <c r="P84" s="30"/>
      <c r="Q84" s="30"/>
      <c r="R84" s="30"/>
      <c r="S84" s="30"/>
      <c r="T84" s="30"/>
      <c r="U84" s="30"/>
      <c r="V84" s="30">
        <v>2307095</v>
      </c>
      <c r="W84" s="30">
        <v>2340000</v>
      </c>
      <c r="X84" s="30"/>
      <c r="Y84" s="29"/>
      <c r="Z84" s="31">
        <v>4680000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37782036</v>
      </c>
      <c r="D5" s="357">
        <f t="shared" si="0"/>
        <v>0</v>
      </c>
      <c r="E5" s="356">
        <f t="shared" si="0"/>
        <v>56412284</v>
      </c>
      <c r="F5" s="358">
        <f t="shared" si="0"/>
        <v>56412284</v>
      </c>
      <c r="G5" s="358">
        <f t="shared" si="0"/>
        <v>1334190</v>
      </c>
      <c r="H5" s="356">
        <f t="shared" si="0"/>
        <v>2013502</v>
      </c>
      <c r="I5" s="356">
        <f t="shared" si="0"/>
        <v>1515639</v>
      </c>
      <c r="J5" s="358">
        <f t="shared" si="0"/>
        <v>4863331</v>
      </c>
      <c r="K5" s="358">
        <f t="shared" si="0"/>
        <v>3030407</v>
      </c>
      <c r="L5" s="356">
        <f t="shared" si="0"/>
        <v>3102893</v>
      </c>
      <c r="M5" s="356">
        <f t="shared" si="0"/>
        <v>3071753</v>
      </c>
      <c r="N5" s="358">
        <f t="shared" si="0"/>
        <v>9205053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14068384</v>
      </c>
      <c r="X5" s="356">
        <f t="shared" si="0"/>
        <v>28206142</v>
      </c>
      <c r="Y5" s="358">
        <f t="shared" si="0"/>
        <v>-14137758</v>
      </c>
      <c r="Z5" s="359">
        <f>+IF(X5&lt;&gt;0,+(Y5/X5)*100,0)</f>
        <v>-50.12297676158618</v>
      </c>
      <c r="AA5" s="360">
        <f>+AA6+AA8+AA11+AA13+AA15</f>
        <v>56412284</v>
      </c>
    </row>
    <row r="6" spans="1:27" ht="12.75">
      <c r="A6" s="361" t="s">
        <v>206</v>
      </c>
      <c r="B6" s="142"/>
      <c r="C6" s="60">
        <f>+C7</f>
        <v>22921859</v>
      </c>
      <c r="D6" s="340">
        <f aca="true" t="shared" si="1" ref="D6:AA6">+D7</f>
        <v>0</v>
      </c>
      <c r="E6" s="60">
        <f t="shared" si="1"/>
        <v>26909132</v>
      </c>
      <c r="F6" s="59">
        <f t="shared" si="1"/>
        <v>26909132</v>
      </c>
      <c r="G6" s="59">
        <f t="shared" si="1"/>
        <v>216377</v>
      </c>
      <c r="H6" s="60">
        <f t="shared" si="1"/>
        <v>455450</v>
      </c>
      <c r="I6" s="60">
        <f t="shared" si="1"/>
        <v>632100</v>
      </c>
      <c r="J6" s="59">
        <f t="shared" si="1"/>
        <v>1303927</v>
      </c>
      <c r="K6" s="59">
        <f t="shared" si="1"/>
        <v>956189</v>
      </c>
      <c r="L6" s="60">
        <f t="shared" si="1"/>
        <v>817689</v>
      </c>
      <c r="M6" s="60">
        <f t="shared" si="1"/>
        <v>1063954</v>
      </c>
      <c r="N6" s="59">
        <f t="shared" si="1"/>
        <v>2837832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4141759</v>
      </c>
      <c r="X6" s="60">
        <f t="shared" si="1"/>
        <v>13454566</v>
      </c>
      <c r="Y6" s="59">
        <f t="shared" si="1"/>
        <v>-9312807</v>
      </c>
      <c r="Z6" s="61">
        <f>+IF(X6&lt;&gt;0,+(Y6/X6)*100,0)</f>
        <v>-69.21670308800745</v>
      </c>
      <c r="AA6" s="62">
        <f t="shared" si="1"/>
        <v>26909132</v>
      </c>
    </row>
    <row r="7" spans="1:27" ht="12.75">
      <c r="A7" s="291" t="s">
        <v>230</v>
      </c>
      <c r="B7" s="142"/>
      <c r="C7" s="60">
        <v>22921859</v>
      </c>
      <c r="D7" s="340"/>
      <c r="E7" s="60">
        <v>26909132</v>
      </c>
      <c r="F7" s="59">
        <v>26909132</v>
      </c>
      <c r="G7" s="59">
        <v>216377</v>
      </c>
      <c r="H7" s="60">
        <v>455450</v>
      </c>
      <c r="I7" s="60">
        <v>632100</v>
      </c>
      <c r="J7" s="59">
        <v>1303927</v>
      </c>
      <c r="K7" s="59">
        <v>956189</v>
      </c>
      <c r="L7" s="60">
        <v>817689</v>
      </c>
      <c r="M7" s="60">
        <v>1063954</v>
      </c>
      <c r="N7" s="59">
        <v>2837832</v>
      </c>
      <c r="O7" s="59"/>
      <c r="P7" s="60"/>
      <c r="Q7" s="60"/>
      <c r="R7" s="59"/>
      <c r="S7" s="59"/>
      <c r="T7" s="60"/>
      <c r="U7" s="60"/>
      <c r="V7" s="59"/>
      <c r="W7" s="59">
        <v>4141759</v>
      </c>
      <c r="X7" s="60">
        <v>13454566</v>
      </c>
      <c r="Y7" s="59">
        <v>-9312807</v>
      </c>
      <c r="Z7" s="61">
        <v>-69.22</v>
      </c>
      <c r="AA7" s="62">
        <v>26909132</v>
      </c>
    </row>
    <row r="8" spans="1:27" ht="12.75">
      <c r="A8" s="361" t="s">
        <v>207</v>
      </c>
      <c r="B8" s="142"/>
      <c r="C8" s="60">
        <f aca="true" t="shared" si="2" ref="C8:Y8">SUM(C9:C10)</f>
        <v>14853030</v>
      </c>
      <c r="D8" s="340">
        <f t="shared" si="2"/>
        <v>0</v>
      </c>
      <c r="E8" s="60">
        <f t="shared" si="2"/>
        <v>29496408</v>
      </c>
      <c r="F8" s="59">
        <f t="shared" si="2"/>
        <v>29496408</v>
      </c>
      <c r="G8" s="59">
        <f t="shared" si="2"/>
        <v>1117813</v>
      </c>
      <c r="H8" s="60">
        <f t="shared" si="2"/>
        <v>1558052</v>
      </c>
      <c r="I8" s="60">
        <f t="shared" si="2"/>
        <v>883539</v>
      </c>
      <c r="J8" s="59">
        <f t="shared" si="2"/>
        <v>3559404</v>
      </c>
      <c r="K8" s="59">
        <f t="shared" si="2"/>
        <v>2074218</v>
      </c>
      <c r="L8" s="60">
        <f t="shared" si="2"/>
        <v>2285204</v>
      </c>
      <c r="M8" s="60">
        <f t="shared" si="2"/>
        <v>2007799</v>
      </c>
      <c r="N8" s="59">
        <f t="shared" si="2"/>
        <v>6367221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9926625</v>
      </c>
      <c r="X8" s="60">
        <f t="shared" si="2"/>
        <v>14748204</v>
      </c>
      <c r="Y8" s="59">
        <f t="shared" si="2"/>
        <v>-4821579</v>
      </c>
      <c r="Z8" s="61">
        <f>+IF(X8&lt;&gt;0,+(Y8/X8)*100,0)</f>
        <v>-32.692651932398</v>
      </c>
      <c r="AA8" s="62">
        <f>SUM(AA9:AA10)</f>
        <v>29496408</v>
      </c>
    </row>
    <row r="9" spans="1:27" ht="12.75">
      <c r="A9" s="291" t="s">
        <v>231</v>
      </c>
      <c r="B9" s="142"/>
      <c r="C9" s="60">
        <v>14853030</v>
      </c>
      <c r="D9" s="340"/>
      <c r="E9" s="60">
        <v>29496408</v>
      </c>
      <c r="F9" s="59">
        <v>29496408</v>
      </c>
      <c r="G9" s="59">
        <v>1117813</v>
      </c>
      <c r="H9" s="60">
        <v>1558052</v>
      </c>
      <c r="I9" s="60">
        <v>883539</v>
      </c>
      <c r="J9" s="59">
        <v>3559404</v>
      </c>
      <c r="K9" s="59">
        <v>2074218</v>
      </c>
      <c r="L9" s="60">
        <v>2285204</v>
      </c>
      <c r="M9" s="60">
        <v>2007799</v>
      </c>
      <c r="N9" s="59">
        <v>6367221</v>
      </c>
      <c r="O9" s="59"/>
      <c r="P9" s="60"/>
      <c r="Q9" s="60"/>
      <c r="R9" s="59"/>
      <c r="S9" s="59"/>
      <c r="T9" s="60"/>
      <c r="U9" s="60"/>
      <c r="V9" s="59"/>
      <c r="W9" s="59">
        <v>9926625</v>
      </c>
      <c r="X9" s="60">
        <v>14748204</v>
      </c>
      <c r="Y9" s="59">
        <v>-4821579</v>
      </c>
      <c r="Z9" s="61">
        <v>-32.69</v>
      </c>
      <c r="AA9" s="62">
        <v>29496408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7147</v>
      </c>
      <c r="D15" s="340">
        <f t="shared" si="5"/>
        <v>0</v>
      </c>
      <c r="E15" s="60">
        <f t="shared" si="5"/>
        <v>6744</v>
      </c>
      <c r="F15" s="59">
        <f t="shared" si="5"/>
        <v>6744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3372</v>
      </c>
      <c r="Y15" s="59">
        <f t="shared" si="5"/>
        <v>-3372</v>
      </c>
      <c r="Z15" s="61">
        <f>+IF(X15&lt;&gt;0,+(Y15/X15)*100,0)</f>
        <v>-100</v>
      </c>
      <c r="AA15" s="62">
        <f>SUM(AA16:AA20)</f>
        <v>6744</v>
      </c>
    </row>
    <row r="16" spans="1:27" ht="12.75">
      <c r="A16" s="291" t="s">
        <v>235</v>
      </c>
      <c r="B16" s="300"/>
      <c r="C16" s="60">
        <v>7147</v>
      </c>
      <c r="D16" s="340"/>
      <c r="E16" s="60">
        <v>6744</v>
      </c>
      <c r="F16" s="59">
        <v>6744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3372</v>
      </c>
      <c r="Y16" s="59">
        <v>-3372</v>
      </c>
      <c r="Z16" s="61">
        <v>-100</v>
      </c>
      <c r="AA16" s="62">
        <v>6744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17799034</v>
      </c>
      <c r="D22" s="344">
        <f t="shared" si="6"/>
        <v>0</v>
      </c>
      <c r="E22" s="343">
        <f t="shared" si="6"/>
        <v>37793731</v>
      </c>
      <c r="F22" s="345">
        <f t="shared" si="6"/>
        <v>37793731</v>
      </c>
      <c r="G22" s="345">
        <f t="shared" si="6"/>
        <v>602752</v>
      </c>
      <c r="H22" s="343">
        <f t="shared" si="6"/>
        <v>1366267</v>
      </c>
      <c r="I22" s="343">
        <f t="shared" si="6"/>
        <v>1479929</v>
      </c>
      <c r="J22" s="345">
        <f t="shared" si="6"/>
        <v>3448948</v>
      </c>
      <c r="K22" s="345">
        <f t="shared" si="6"/>
        <v>2094275</v>
      </c>
      <c r="L22" s="343">
        <f t="shared" si="6"/>
        <v>2932548</v>
      </c>
      <c r="M22" s="343">
        <f t="shared" si="6"/>
        <v>2091364</v>
      </c>
      <c r="N22" s="345">
        <f t="shared" si="6"/>
        <v>7118187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10567135</v>
      </c>
      <c r="X22" s="343">
        <f t="shared" si="6"/>
        <v>18896867</v>
      </c>
      <c r="Y22" s="345">
        <f t="shared" si="6"/>
        <v>-8329732</v>
      </c>
      <c r="Z22" s="336">
        <f>+IF(X22&lt;&gt;0,+(Y22/X22)*100,0)</f>
        <v>-44.07996309652812</v>
      </c>
      <c r="AA22" s="350">
        <f>SUM(AA23:AA32)</f>
        <v>37793731</v>
      </c>
    </row>
    <row r="23" spans="1:27" ht="12.75">
      <c r="A23" s="361" t="s">
        <v>238</v>
      </c>
      <c r="B23" s="142"/>
      <c r="C23" s="60">
        <v>43844</v>
      </c>
      <c r="D23" s="340"/>
      <c r="E23" s="60">
        <v>13267877</v>
      </c>
      <c r="F23" s="59">
        <v>13267877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6633939</v>
      </c>
      <c r="Y23" s="59">
        <v>-6633939</v>
      </c>
      <c r="Z23" s="61">
        <v>-100</v>
      </c>
      <c r="AA23" s="62">
        <v>13267877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828558</v>
      </c>
      <c r="F25" s="59">
        <v>828558</v>
      </c>
      <c r="G25" s="59">
        <v>4961</v>
      </c>
      <c r="H25" s="60">
        <v>12816</v>
      </c>
      <c r="I25" s="60">
        <v>92630</v>
      </c>
      <c r="J25" s="59">
        <v>110407</v>
      </c>
      <c r="K25" s="59">
        <v>97314</v>
      </c>
      <c r="L25" s="60">
        <v>184165</v>
      </c>
      <c r="M25" s="60">
        <v>236168</v>
      </c>
      <c r="N25" s="59">
        <v>517647</v>
      </c>
      <c r="O25" s="59"/>
      <c r="P25" s="60"/>
      <c r="Q25" s="60"/>
      <c r="R25" s="59"/>
      <c r="S25" s="59"/>
      <c r="T25" s="60"/>
      <c r="U25" s="60"/>
      <c r="V25" s="59"/>
      <c r="W25" s="59">
        <v>628054</v>
      </c>
      <c r="X25" s="60">
        <v>414279</v>
      </c>
      <c r="Y25" s="59">
        <v>213775</v>
      </c>
      <c r="Z25" s="61">
        <v>51.6</v>
      </c>
      <c r="AA25" s="62">
        <v>828558</v>
      </c>
    </row>
    <row r="26" spans="1:27" ht="12.75">
      <c r="A26" s="361" t="s">
        <v>241</v>
      </c>
      <c r="B26" s="302"/>
      <c r="C26" s="362"/>
      <c r="D26" s="363"/>
      <c r="E26" s="362">
        <v>68004</v>
      </c>
      <c r="F26" s="364">
        <v>68004</v>
      </c>
      <c r="G26" s="364">
        <v>17635</v>
      </c>
      <c r="H26" s="362">
        <v>1375</v>
      </c>
      <c r="I26" s="362">
        <v>4134</v>
      </c>
      <c r="J26" s="364">
        <v>23144</v>
      </c>
      <c r="K26" s="364"/>
      <c r="L26" s="362">
        <v>6708</v>
      </c>
      <c r="M26" s="362">
        <v>174</v>
      </c>
      <c r="N26" s="364">
        <v>6882</v>
      </c>
      <c r="O26" s="364"/>
      <c r="P26" s="362"/>
      <c r="Q26" s="362"/>
      <c r="R26" s="364"/>
      <c r="S26" s="364"/>
      <c r="T26" s="362"/>
      <c r="U26" s="362"/>
      <c r="V26" s="364"/>
      <c r="W26" s="364">
        <v>30026</v>
      </c>
      <c r="X26" s="362">
        <v>34002</v>
      </c>
      <c r="Y26" s="364">
        <v>-3976</v>
      </c>
      <c r="Z26" s="365">
        <v>-11.69</v>
      </c>
      <c r="AA26" s="366">
        <v>68004</v>
      </c>
    </row>
    <row r="27" spans="1:27" ht="12.75">
      <c r="A27" s="361" t="s">
        <v>242</v>
      </c>
      <c r="B27" s="147"/>
      <c r="C27" s="60">
        <v>16361013</v>
      </c>
      <c r="D27" s="340"/>
      <c r="E27" s="60">
        <v>22113567</v>
      </c>
      <c r="F27" s="59">
        <v>22113567</v>
      </c>
      <c r="G27" s="59">
        <v>529589</v>
      </c>
      <c r="H27" s="60">
        <v>1266113</v>
      </c>
      <c r="I27" s="60">
        <v>1301385</v>
      </c>
      <c r="J27" s="59">
        <v>3097087</v>
      </c>
      <c r="K27" s="59">
        <v>1919332</v>
      </c>
      <c r="L27" s="60">
        <v>2536817</v>
      </c>
      <c r="M27" s="60">
        <v>1690887</v>
      </c>
      <c r="N27" s="59">
        <v>6147036</v>
      </c>
      <c r="O27" s="59"/>
      <c r="P27" s="60"/>
      <c r="Q27" s="60"/>
      <c r="R27" s="59"/>
      <c r="S27" s="59"/>
      <c r="T27" s="60"/>
      <c r="U27" s="60"/>
      <c r="V27" s="59"/>
      <c r="W27" s="59">
        <v>9244123</v>
      </c>
      <c r="X27" s="60">
        <v>11056784</v>
      </c>
      <c r="Y27" s="59">
        <v>-1812661</v>
      </c>
      <c r="Z27" s="61">
        <v>-16.39</v>
      </c>
      <c r="AA27" s="62">
        <v>22113567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>
        <v>11354</v>
      </c>
      <c r="F31" s="59">
        <v>11354</v>
      </c>
      <c r="G31" s="59"/>
      <c r="H31" s="60"/>
      <c r="I31" s="60"/>
      <c r="J31" s="59"/>
      <c r="K31" s="59">
        <v>380</v>
      </c>
      <c r="L31" s="60"/>
      <c r="M31" s="60"/>
      <c r="N31" s="59">
        <v>380</v>
      </c>
      <c r="O31" s="59"/>
      <c r="P31" s="60"/>
      <c r="Q31" s="60"/>
      <c r="R31" s="59"/>
      <c r="S31" s="59"/>
      <c r="T31" s="60"/>
      <c r="U31" s="60"/>
      <c r="V31" s="59"/>
      <c r="W31" s="59">
        <v>380</v>
      </c>
      <c r="X31" s="60">
        <v>5677</v>
      </c>
      <c r="Y31" s="59">
        <v>-5297</v>
      </c>
      <c r="Z31" s="61">
        <v>-93.31</v>
      </c>
      <c r="AA31" s="62">
        <v>11354</v>
      </c>
    </row>
    <row r="32" spans="1:27" ht="12.75">
      <c r="A32" s="361" t="s">
        <v>93</v>
      </c>
      <c r="B32" s="136"/>
      <c r="C32" s="60">
        <v>1394177</v>
      </c>
      <c r="D32" s="340"/>
      <c r="E32" s="60">
        <v>1504371</v>
      </c>
      <c r="F32" s="59">
        <v>1504371</v>
      </c>
      <c r="G32" s="59">
        <v>50567</v>
      </c>
      <c r="H32" s="60">
        <v>85963</v>
      </c>
      <c r="I32" s="60">
        <v>81780</v>
      </c>
      <c r="J32" s="59">
        <v>218310</v>
      </c>
      <c r="K32" s="59">
        <v>77249</v>
      </c>
      <c r="L32" s="60">
        <v>204858</v>
      </c>
      <c r="M32" s="60">
        <v>164135</v>
      </c>
      <c r="N32" s="59">
        <v>446242</v>
      </c>
      <c r="O32" s="59"/>
      <c r="P32" s="60"/>
      <c r="Q32" s="60"/>
      <c r="R32" s="59"/>
      <c r="S32" s="59"/>
      <c r="T32" s="60"/>
      <c r="U32" s="60"/>
      <c r="V32" s="59"/>
      <c r="W32" s="59">
        <v>664552</v>
      </c>
      <c r="X32" s="60">
        <v>752186</v>
      </c>
      <c r="Y32" s="59">
        <v>-87634</v>
      </c>
      <c r="Z32" s="61">
        <v>-11.65</v>
      </c>
      <c r="AA32" s="62">
        <v>1504371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12590534</v>
      </c>
      <c r="D40" s="344">
        <f t="shared" si="9"/>
        <v>0</v>
      </c>
      <c r="E40" s="343">
        <f t="shared" si="9"/>
        <v>13023449</v>
      </c>
      <c r="F40" s="345">
        <f t="shared" si="9"/>
        <v>13023449</v>
      </c>
      <c r="G40" s="345">
        <f t="shared" si="9"/>
        <v>325517</v>
      </c>
      <c r="H40" s="343">
        <f t="shared" si="9"/>
        <v>695595</v>
      </c>
      <c r="I40" s="343">
        <f t="shared" si="9"/>
        <v>713961</v>
      </c>
      <c r="J40" s="345">
        <f t="shared" si="9"/>
        <v>1735073</v>
      </c>
      <c r="K40" s="345">
        <f t="shared" si="9"/>
        <v>655942</v>
      </c>
      <c r="L40" s="343">
        <f t="shared" si="9"/>
        <v>1086734</v>
      </c>
      <c r="M40" s="343">
        <f t="shared" si="9"/>
        <v>733581</v>
      </c>
      <c r="N40" s="345">
        <f t="shared" si="9"/>
        <v>2476257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4211330</v>
      </c>
      <c r="X40" s="343">
        <f t="shared" si="9"/>
        <v>6511726</v>
      </c>
      <c r="Y40" s="345">
        <f t="shared" si="9"/>
        <v>-2300396</v>
      </c>
      <c r="Z40" s="336">
        <f>+IF(X40&lt;&gt;0,+(Y40/X40)*100,0)</f>
        <v>-35.326977824312635</v>
      </c>
      <c r="AA40" s="350">
        <f>SUM(AA41:AA49)</f>
        <v>13023449</v>
      </c>
    </row>
    <row r="41" spans="1:27" ht="12.75">
      <c r="A41" s="361" t="s">
        <v>249</v>
      </c>
      <c r="B41" s="142"/>
      <c r="C41" s="362">
        <v>7989182</v>
      </c>
      <c r="D41" s="363"/>
      <c r="E41" s="362">
        <v>9803023</v>
      </c>
      <c r="F41" s="364">
        <v>9803023</v>
      </c>
      <c r="G41" s="364">
        <v>279156</v>
      </c>
      <c r="H41" s="362">
        <v>470070</v>
      </c>
      <c r="I41" s="362">
        <v>512308</v>
      </c>
      <c r="J41" s="364">
        <v>1261534</v>
      </c>
      <c r="K41" s="364">
        <v>552838</v>
      </c>
      <c r="L41" s="362">
        <v>720647</v>
      </c>
      <c r="M41" s="362">
        <v>525146</v>
      </c>
      <c r="N41" s="364">
        <v>1798631</v>
      </c>
      <c r="O41" s="364"/>
      <c r="P41" s="362"/>
      <c r="Q41" s="362"/>
      <c r="R41" s="364"/>
      <c r="S41" s="364"/>
      <c r="T41" s="362"/>
      <c r="U41" s="362"/>
      <c r="V41" s="364"/>
      <c r="W41" s="364">
        <v>3060165</v>
      </c>
      <c r="X41" s="362">
        <v>4901512</v>
      </c>
      <c r="Y41" s="364">
        <v>-1841347</v>
      </c>
      <c r="Z41" s="365">
        <v>-37.57</v>
      </c>
      <c r="AA41" s="366">
        <v>9803023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1484169</v>
      </c>
      <c r="D43" s="369"/>
      <c r="E43" s="305">
        <v>1972660</v>
      </c>
      <c r="F43" s="370">
        <v>1972660</v>
      </c>
      <c r="G43" s="370">
        <v>11687</v>
      </c>
      <c r="H43" s="305">
        <v>148911</v>
      </c>
      <c r="I43" s="305">
        <v>128629</v>
      </c>
      <c r="J43" s="370">
        <v>289227</v>
      </c>
      <c r="K43" s="370">
        <v>53808</v>
      </c>
      <c r="L43" s="305">
        <v>100794</v>
      </c>
      <c r="M43" s="305">
        <v>141742</v>
      </c>
      <c r="N43" s="370">
        <v>296344</v>
      </c>
      <c r="O43" s="370"/>
      <c r="P43" s="305"/>
      <c r="Q43" s="305"/>
      <c r="R43" s="370"/>
      <c r="S43" s="370"/>
      <c r="T43" s="305"/>
      <c r="U43" s="305"/>
      <c r="V43" s="370"/>
      <c r="W43" s="370">
        <v>585571</v>
      </c>
      <c r="X43" s="305">
        <v>986330</v>
      </c>
      <c r="Y43" s="370">
        <v>-400759</v>
      </c>
      <c r="Z43" s="371">
        <v>-40.63</v>
      </c>
      <c r="AA43" s="303">
        <v>1972660</v>
      </c>
    </row>
    <row r="44" spans="1:27" ht="12.75">
      <c r="A44" s="361" t="s">
        <v>252</v>
      </c>
      <c r="B44" s="136"/>
      <c r="C44" s="60">
        <v>193522</v>
      </c>
      <c r="D44" s="368"/>
      <c r="E44" s="54">
        <v>69324</v>
      </c>
      <c r="F44" s="53">
        <v>69324</v>
      </c>
      <c r="G44" s="53"/>
      <c r="H44" s="54">
        <v>895</v>
      </c>
      <c r="I44" s="54">
        <v>5685</v>
      </c>
      <c r="J44" s="53">
        <v>6580</v>
      </c>
      <c r="K44" s="53">
        <v>5230</v>
      </c>
      <c r="L44" s="54">
        <v>197693</v>
      </c>
      <c r="M44" s="54">
        <v>11926</v>
      </c>
      <c r="N44" s="53">
        <v>214849</v>
      </c>
      <c r="O44" s="53"/>
      <c r="P44" s="54"/>
      <c r="Q44" s="54"/>
      <c r="R44" s="53"/>
      <c r="S44" s="53"/>
      <c r="T44" s="54"/>
      <c r="U44" s="54"/>
      <c r="V44" s="53"/>
      <c r="W44" s="53">
        <v>221429</v>
      </c>
      <c r="X44" s="54">
        <v>34662</v>
      </c>
      <c r="Y44" s="53">
        <v>186767</v>
      </c>
      <c r="Z44" s="94">
        <v>538.82</v>
      </c>
      <c r="AA44" s="95">
        <v>69324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2574659</v>
      </c>
      <c r="D47" s="368"/>
      <c r="E47" s="54">
        <v>1125499</v>
      </c>
      <c r="F47" s="53">
        <v>1125499</v>
      </c>
      <c r="G47" s="53">
        <v>34623</v>
      </c>
      <c r="H47" s="54">
        <v>75679</v>
      </c>
      <c r="I47" s="54">
        <v>50119</v>
      </c>
      <c r="J47" s="53">
        <v>160421</v>
      </c>
      <c r="K47" s="53">
        <v>44066</v>
      </c>
      <c r="L47" s="54">
        <v>67600</v>
      </c>
      <c r="M47" s="54">
        <v>54767</v>
      </c>
      <c r="N47" s="53">
        <v>166433</v>
      </c>
      <c r="O47" s="53"/>
      <c r="P47" s="54"/>
      <c r="Q47" s="54"/>
      <c r="R47" s="53"/>
      <c r="S47" s="53"/>
      <c r="T47" s="54"/>
      <c r="U47" s="54"/>
      <c r="V47" s="53"/>
      <c r="W47" s="53">
        <v>326854</v>
      </c>
      <c r="X47" s="54">
        <v>562750</v>
      </c>
      <c r="Y47" s="53">
        <v>-235896</v>
      </c>
      <c r="Z47" s="94">
        <v>-41.92</v>
      </c>
      <c r="AA47" s="95">
        <v>1125499</v>
      </c>
    </row>
    <row r="48" spans="1:27" ht="12.75">
      <c r="A48" s="361" t="s">
        <v>256</v>
      </c>
      <c r="B48" s="136"/>
      <c r="C48" s="60">
        <v>341667</v>
      </c>
      <c r="D48" s="368"/>
      <c r="E48" s="54">
        <v>52943</v>
      </c>
      <c r="F48" s="53">
        <v>52943</v>
      </c>
      <c r="G48" s="53">
        <v>51</v>
      </c>
      <c r="H48" s="54">
        <v>40</v>
      </c>
      <c r="I48" s="54">
        <v>17220</v>
      </c>
      <c r="J48" s="53">
        <v>17311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17311</v>
      </c>
      <c r="X48" s="54">
        <v>26472</v>
      </c>
      <c r="Y48" s="53">
        <v>-9161</v>
      </c>
      <c r="Z48" s="94">
        <v>-34.61</v>
      </c>
      <c r="AA48" s="95">
        <v>52943</v>
      </c>
    </row>
    <row r="49" spans="1:27" ht="12.75">
      <c r="A49" s="361" t="s">
        <v>93</v>
      </c>
      <c r="B49" s="136"/>
      <c r="C49" s="54">
        <v>7335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648216</v>
      </c>
      <c r="D57" s="344">
        <f aca="true" t="shared" si="13" ref="D57:AA57">+D58</f>
        <v>0</v>
      </c>
      <c r="E57" s="343">
        <f t="shared" si="13"/>
        <v>653899</v>
      </c>
      <c r="F57" s="345">
        <f t="shared" si="13"/>
        <v>653899</v>
      </c>
      <c r="G57" s="345">
        <f t="shared" si="13"/>
        <v>19979</v>
      </c>
      <c r="H57" s="343">
        <f t="shared" si="13"/>
        <v>24024</v>
      </c>
      <c r="I57" s="343">
        <f t="shared" si="13"/>
        <v>19979</v>
      </c>
      <c r="J57" s="345">
        <f t="shared" si="13"/>
        <v>63982</v>
      </c>
      <c r="K57" s="345">
        <f t="shared" si="13"/>
        <v>19979</v>
      </c>
      <c r="L57" s="343">
        <f t="shared" si="13"/>
        <v>22976</v>
      </c>
      <c r="M57" s="343">
        <f t="shared" si="13"/>
        <v>19979</v>
      </c>
      <c r="N57" s="345">
        <f t="shared" si="13"/>
        <v>62934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126916</v>
      </c>
      <c r="X57" s="343">
        <f t="shared" si="13"/>
        <v>326950</v>
      </c>
      <c r="Y57" s="345">
        <f t="shared" si="13"/>
        <v>-200034</v>
      </c>
      <c r="Z57" s="336">
        <f>+IF(X57&lt;&gt;0,+(Y57/X57)*100,0)</f>
        <v>-61.18183208441658</v>
      </c>
      <c r="AA57" s="350">
        <f t="shared" si="13"/>
        <v>653899</v>
      </c>
    </row>
    <row r="58" spans="1:27" ht="12.75">
      <c r="A58" s="361" t="s">
        <v>218</v>
      </c>
      <c r="B58" s="136"/>
      <c r="C58" s="60">
        <v>648216</v>
      </c>
      <c r="D58" s="340"/>
      <c r="E58" s="60">
        <v>653899</v>
      </c>
      <c r="F58" s="59">
        <v>653899</v>
      </c>
      <c r="G58" s="59">
        <v>19979</v>
      </c>
      <c r="H58" s="60">
        <v>24024</v>
      </c>
      <c r="I58" s="60">
        <v>19979</v>
      </c>
      <c r="J58" s="59">
        <v>63982</v>
      </c>
      <c r="K58" s="59">
        <v>19979</v>
      </c>
      <c r="L58" s="60">
        <v>22976</v>
      </c>
      <c r="M58" s="60">
        <v>19979</v>
      </c>
      <c r="N58" s="59">
        <v>62934</v>
      </c>
      <c r="O58" s="59"/>
      <c r="P58" s="60"/>
      <c r="Q58" s="60"/>
      <c r="R58" s="59"/>
      <c r="S58" s="59"/>
      <c r="T58" s="60"/>
      <c r="U58" s="60"/>
      <c r="V58" s="59"/>
      <c r="W58" s="59">
        <v>126916</v>
      </c>
      <c r="X58" s="60">
        <v>326950</v>
      </c>
      <c r="Y58" s="59">
        <v>-200034</v>
      </c>
      <c r="Z58" s="61">
        <v>-61.18</v>
      </c>
      <c r="AA58" s="62">
        <v>653899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68819820</v>
      </c>
      <c r="D60" s="346">
        <f t="shared" si="14"/>
        <v>0</v>
      </c>
      <c r="E60" s="219">
        <f t="shared" si="14"/>
        <v>107883363</v>
      </c>
      <c r="F60" s="264">
        <f t="shared" si="14"/>
        <v>107883363</v>
      </c>
      <c r="G60" s="264">
        <f t="shared" si="14"/>
        <v>2282438</v>
      </c>
      <c r="H60" s="219">
        <f t="shared" si="14"/>
        <v>4099388</v>
      </c>
      <c r="I60" s="219">
        <f t="shared" si="14"/>
        <v>3729508</v>
      </c>
      <c r="J60" s="264">
        <f t="shared" si="14"/>
        <v>10111334</v>
      </c>
      <c r="K60" s="264">
        <f t="shared" si="14"/>
        <v>5800603</v>
      </c>
      <c r="L60" s="219">
        <f t="shared" si="14"/>
        <v>7145151</v>
      </c>
      <c r="M60" s="219">
        <f t="shared" si="14"/>
        <v>5916677</v>
      </c>
      <c r="N60" s="264">
        <f t="shared" si="14"/>
        <v>18862431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28973765</v>
      </c>
      <c r="X60" s="219">
        <f t="shared" si="14"/>
        <v>53941685</v>
      </c>
      <c r="Y60" s="264">
        <f t="shared" si="14"/>
        <v>-24967920</v>
      </c>
      <c r="Z60" s="337">
        <f>+IF(X60&lt;&gt;0,+(Y60/X60)*100,0)</f>
        <v>-46.28687442744883</v>
      </c>
      <c r="AA60" s="232">
        <f>+AA57+AA54+AA51+AA40+AA37+AA34+AA22+AA5</f>
        <v>107883363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576008518</v>
      </c>
      <c r="D5" s="153">
        <f>SUM(D6:D8)</f>
        <v>0</v>
      </c>
      <c r="E5" s="154">
        <f t="shared" si="0"/>
        <v>575658713</v>
      </c>
      <c r="F5" s="100">
        <f t="shared" si="0"/>
        <v>575658713</v>
      </c>
      <c r="G5" s="100">
        <f t="shared" si="0"/>
        <v>17669260</v>
      </c>
      <c r="H5" s="100">
        <f t="shared" si="0"/>
        <v>53556134</v>
      </c>
      <c r="I5" s="100">
        <f t="shared" si="0"/>
        <v>49441412</v>
      </c>
      <c r="J5" s="100">
        <f t="shared" si="0"/>
        <v>120666806</v>
      </c>
      <c r="K5" s="100">
        <f t="shared" si="0"/>
        <v>36864883</v>
      </c>
      <c r="L5" s="100">
        <f t="shared" si="0"/>
        <v>53987661</v>
      </c>
      <c r="M5" s="100">
        <f t="shared" si="0"/>
        <v>91905262</v>
      </c>
      <c r="N5" s="100">
        <f t="shared" si="0"/>
        <v>182757806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303424612</v>
      </c>
      <c r="X5" s="100">
        <f t="shared" si="0"/>
        <v>268247956</v>
      </c>
      <c r="Y5" s="100">
        <f t="shared" si="0"/>
        <v>35176656</v>
      </c>
      <c r="Z5" s="137">
        <f>+IF(X5&lt;&gt;0,+(Y5/X5)*100,0)</f>
        <v>13.113485196509755</v>
      </c>
      <c r="AA5" s="153">
        <f>SUM(AA6:AA8)</f>
        <v>575658713</v>
      </c>
    </row>
    <row r="6" spans="1:27" ht="12.75">
      <c r="A6" s="138" t="s">
        <v>75</v>
      </c>
      <c r="B6" s="136"/>
      <c r="C6" s="155">
        <v>95039321</v>
      </c>
      <c r="D6" s="155"/>
      <c r="E6" s="156">
        <v>92593661</v>
      </c>
      <c r="F6" s="60">
        <v>92593661</v>
      </c>
      <c r="G6" s="60">
        <v>5313159</v>
      </c>
      <c r="H6" s="60">
        <v>-1768</v>
      </c>
      <c r="I6" s="60">
        <v>21594</v>
      </c>
      <c r="J6" s="60">
        <v>5332985</v>
      </c>
      <c r="K6" s="60">
        <v>14183</v>
      </c>
      <c r="L6" s="60">
        <v>3515</v>
      </c>
      <c r="M6" s="60">
        <v>49295321</v>
      </c>
      <c r="N6" s="60">
        <v>49313019</v>
      </c>
      <c r="O6" s="60"/>
      <c r="P6" s="60"/>
      <c r="Q6" s="60"/>
      <c r="R6" s="60"/>
      <c r="S6" s="60"/>
      <c r="T6" s="60"/>
      <c r="U6" s="60"/>
      <c r="V6" s="60"/>
      <c r="W6" s="60">
        <v>54646004</v>
      </c>
      <c r="X6" s="60">
        <v>46296828</v>
      </c>
      <c r="Y6" s="60">
        <v>8349176</v>
      </c>
      <c r="Z6" s="140">
        <v>18.03</v>
      </c>
      <c r="AA6" s="155">
        <v>92593661</v>
      </c>
    </row>
    <row r="7" spans="1:27" ht="12.75">
      <c r="A7" s="138" t="s">
        <v>76</v>
      </c>
      <c r="B7" s="136"/>
      <c r="C7" s="157">
        <v>480969197</v>
      </c>
      <c r="D7" s="157"/>
      <c r="E7" s="158">
        <v>483065052</v>
      </c>
      <c r="F7" s="159">
        <v>483065052</v>
      </c>
      <c r="G7" s="159">
        <v>12356101</v>
      </c>
      <c r="H7" s="159">
        <v>53557902</v>
      </c>
      <c r="I7" s="159">
        <v>49419818</v>
      </c>
      <c r="J7" s="159">
        <v>115333821</v>
      </c>
      <c r="K7" s="159">
        <v>36850700</v>
      </c>
      <c r="L7" s="159">
        <v>53984146</v>
      </c>
      <c r="M7" s="159">
        <v>42609941</v>
      </c>
      <c r="N7" s="159">
        <v>133444787</v>
      </c>
      <c r="O7" s="159"/>
      <c r="P7" s="159"/>
      <c r="Q7" s="159"/>
      <c r="R7" s="159"/>
      <c r="S7" s="159"/>
      <c r="T7" s="159"/>
      <c r="U7" s="159"/>
      <c r="V7" s="159"/>
      <c r="W7" s="159">
        <v>248778608</v>
      </c>
      <c r="X7" s="159">
        <v>221951128</v>
      </c>
      <c r="Y7" s="159">
        <v>26827480</v>
      </c>
      <c r="Z7" s="141">
        <v>12.09</v>
      </c>
      <c r="AA7" s="157">
        <v>483065052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27284477</v>
      </c>
      <c r="D9" s="153">
        <f>SUM(D10:D14)</f>
        <v>0</v>
      </c>
      <c r="E9" s="154">
        <f t="shared" si="1"/>
        <v>40401528</v>
      </c>
      <c r="F9" s="100">
        <f t="shared" si="1"/>
        <v>40401528</v>
      </c>
      <c r="G9" s="100">
        <f t="shared" si="1"/>
        <v>18476246</v>
      </c>
      <c r="H9" s="100">
        <f t="shared" si="1"/>
        <v>385355</v>
      </c>
      <c r="I9" s="100">
        <f t="shared" si="1"/>
        <v>467007</v>
      </c>
      <c r="J9" s="100">
        <f t="shared" si="1"/>
        <v>19328608</v>
      </c>
      <c r="K9" s="100">
        <f t="shared" si="1"/>
        <v>5237191</v>
      </c>
      <c r="L9" s="100">
        <f t="shared" si="1"/>
        <v>120260</v>
      </c>
      <c r="M9" s="100">
        <f t="shared" si="1"/>
        <v>1425468</v>
      </c>
      <c r="N9" s="100">
        <f t="shared" si="1"/>
        <v>6782919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26111527</v>
      </c>
      <c r="X9" s="100">
        <f t="shared" si="1"/>
        <v>20171766</v>
      </c>
      <c r="Y9" s="100">
        <f t="shared" si="1"/>
        <v>5939761</v>
      </c>
      <c r="Z9" s="137">
        <f>+IF(X9&lt;&gt;0,+(Y9/X9)*100,0)</f>
        <v>29.44591465120109</v>
      </c>
      <c r="AA9" s="153">
        <f>SUM(AA10:AA14)</f>
        <v>40401528</v>
      </c>
    </row>
    <row r="10" spans="1:27" ht="12.75">
      <c r="A10" s="138" t="s">
        <v>79</v>
      </c>
      <c r="B10" s="136"/>
      <c r="C10" s="155">
        <v>11184428</v>
      </c>
      <c r="D10" s="155"/>
      <c r="E10" s="156">
        <v>15344292</v>
      </c>
      <c r="F10" s="60">
        <v>15344292</v>
      </c>
      <c r="G10" s="60">
        <v>3064748</v>
      </c>
      <c r="H10" s="60">
        <v>163772</v>
      </c>
      <c r="I10" s="60">
        <v>282296</v>
      </c>
      <c r="J10" s="60">
        <v>3510816</v>
      </c>
      <c r="K10" s="60">
        <v>5161560</v>
      </c>
      <c r="L10" s="60">
        <v>90316</v>
      </c>
      <c r="M10" s="60">
        <v>126702</v>
      </c>
      <c r="N10" s="60">
        <v>5378578</v>
      </c>
      <c r="O10" s="60"/>
      <c r="P10" s="60"/>
      <c r="Q10" s="60"/>
      <c r="R10" s="60"/>
      <c r="S10" s="60"/>
      <c r="T10" s="60"/>
      <c r="U10" s="60"/>
      <c r="V10" s="60"/>
      <c r="W10" s="60">
        <v>8889394</v>
      </c>
      <c r="X10" s="60">
        <v>7672146</v>
      </c>
      <c r="Y10" s="60">
        <v>1217248</v>
      </c>
      <c r="Z10" s="140">
        <v>15.87</v>
      </c>
      <c r="AA10" s="155">
        <v>15344292</v>
      </c>
    </row>
    <row r="11" spans="1:27" ht="12.75">
      <c r="A11" s="138" t="s">
        <v>80</v>
      </c>
      <c r="B11" s="136"/>
      <c r="C11" s="155">
        <v>12061778</v>
      </c>
      <c r="D11" s="155"/>
      <c r="E11" s="156">
        <v>18380789</v>
      </c>
      <c r="F11" s="60">
        <v>18380789</v>
      </c>
      <c r="G11" s="60">
        <v>15367747</v>
      </c>
      <c r="H11" s="60">
        <v>180181</v>
      </c>
      <c r="I11" s="60">
        <v>141496</v>
      </c>
      <c r="J11" s="60">
        <v>15689424</v>
      </c>
      <c r="K11" s="60">
        <v>40393</v>
      </c>
      <c r="L11" s="60">
        <v>68174</v>
      </c>
      <c r="M11" s="60">
        <v>61962</v>
      </c>
      <c r="N11" s="60">
        <v>170529</v>
      </c>
      <c r="O11" s="60"/>
      <c r="P11" s="60"/>
      <c r="Q11" s="60"/>
      <c r="R11" s="60"/>
      <c r="S11" s="60"/>
      <c r="T11" s="60"/>
      <c r="U11" s="60"/>
      <c r="V11" s="60"/>
      <c r="W11" s="60">
        <v>15859953</v>
      </c>
      <c r="X11" s="60">
        <v>9161394</v>
      </c>
      <c r="Y11" s="60">
        <v>6698559</v>
      </c>
      <c r="Z11" s="140">
        <v>73.12</v>
      </c>
      <c r="AA11" s="155">
        <v>18380789</v>
      </c>
    </row>
    <row r="12" spans="1:27" ht="12.75">
      <c r="A12" s="138" t="s">
        <v>81</v>
      </c>
      <c r="B12" s="136"/>
      <c r="C12" s="155">
        <v>123853</v>
      </c>
      <c r="D12" s="155"/>
      <c r="E12" s="156">
        <v>47178</v>
      </c>
      <c r="F12" s="60">
        <v>47178</v>
      </c>
      <c r="G12" s="60">
        <v>14547</v>
      </c>
      <c r="H12" s="60">
        <v>11478</v>
      </c>
      <c r="I12" s="60">
        <v>13291</v>
      </c>
      <c r="J12" s="60">
        <v>39316</v>
      </c>
      <c r="K12" s="60">
        <v>5444</v>
      </c>
      <c r="L12" s="60">
        <v>4763</v>
      </c>
      <c r="M12" s="60">
        <v>1148</v>
      </c>
      <c r="N12" s="60">
        <v>11355</v>
      </c>
      <c r="O12" s="60"/>
      <c r="P12" s="60"/>
      <c r="Q12" s="60"/>
      <c r="R12" s="60"/>
      <c r="S12" s="60"/>
      <c r="T12" s="60"/>
      <c r="U12" s="60"/>
      <c r="V12" s="60"/>
      <c r="W12" s="60">
        <v>50671</v>
      </c>
      <c r="X12" s="60">
        <v>23592</v>
      </c>
      <c r="Y12" s="60">
        <v>27079</v>
      </c>
      <c r="Z12" s="140">
        <v>114.78</v>
      </c>
      <c r="AA12" s="155">
        <v>47178</v>
      </c>
    </row>
    <row r="13" spans="1:27" ht="12.75">
      <c r="A13" s="138" t="s">
        <v>82</v>
      </c>
      <c r="B13" s="136"/>
      <c r="C13" s="155">
        <v>3914418</v>
      </c>
      <c r="D13" s="155"/>
      <c r="E13" s="156">
        <v>6629269</v>
      </c>
      <c r="F13" s="60">
        <v>6629269</v>
      </c>
      <c r="G13" s="60">
        <v>29204</v>
      </c>
      <c r="H13" s="60">
        <v>29924</v>
      </c>
      <c r="I13" s="60">
        <v>29924</v>
      </c>
      <c r="J13" s="60">
        <v>89052</v>
      </c>
      <c r="K13" s="60">
        <v>29794</v>
      </c>
      <c r="L13" s="60">
        <v>-42993</v>
      </c>
      <c r="M13" s="60">
        <v>1235656</v>
      </c>
      <c r="N13" s="60">
        <v>1222457</v>
      </c>
      <c r="O13" s="60"/>
      <c r="P13" s="60"/>
      <c r="Q13" s="60"/>
      <c r="R13" s="60"/>
      <c r="S13" s="60"/>
      <c r="T13" s="60"/>
      <c r="U13" s="60"/>
      <c r="V13" s="60"/>
      <c r="W13" s="60">
        <v>1311509</v>
      </c>
      <c r="X13" s="60">
        <v>3314634</v>
      </c>
      <c r="Y13" s="60">
        <v>-2003125</v>
      </c>
      <c r="Z13" s="140">
        <v>-60.43</v>
      </c>
      <c r="AA13" s="155">
        <v>6629269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113048977</v>
      </c>
      <c r="D15" s="153">
        <f>SUM(D16:D18)</f>
        <v>0</v>
      </c>
      <c r="E15" s="154">
        <f t="shared" si="2"/>
        <v>107751231</v>
      </c>
      <c r="F15" s="100">
        <f t="shared" si="2"/>
        <v>107751231</v>
      </c>
      <c r="G15" s="100">
        <f t="shared" si="2"/>
        <v>4253040</v>
      </c>
      <c r="H15" s="100">
        <f t="shared" si="2"/>
        <v>11330837</v>
      </c>
      <c r="I15" s="100">
        <f t="shared" si="2"/>
        <v>9164706</v>
      </c>
      <c r="J15" s="100">
        <f t="shared" si="2"/>
        <v>24748583</v>
      </c>
      <c r="K15" s="100">
        <f t="shared" si="2"/>
        <v>-3655132</v>
      </c>
      <c r="L15" s="100">
        <f t="shared" si="2"/>
        <v>3446026</v>
      </c>
      <c r="M15" s="100">
        <f t="shared" si="2"/>
        <v>4805841</v>
      </c>
      <c r="N15" s="100">
        <f t="shared" si="2"/>
        <v>4596735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29345318</v>
      </c>
      <c r="X15" s="100">
        <f t="shared" si="2"/>
        <v>53375616</v>
      </c>
      <c r="Y15" s="100">
        <f t="shared" si="2"/>
        <v>-24030298</v>
      </c>
      <c r="Z15" s="137">
        <f>+IF(X15&lt;&gt;0,+(Y15/X15)*100,0)</f>
        <v>-45.02111600922788</v>
      </c>
      <c r="AA15" s="153">
        <f>SUM(AA16:AA18)</f>
        <v>107751231</v>
      </c>
    </row>
    <row r="16" spans="1:27" ht="12.75">
      <c r="A16" s="138" t="s">
        <v>85</v>
      </c>
      <c r="B16" s="136"/>
      <c r="C16" s="155">
        <v>17669025</v>
      </c>
      <c r="D16" s="155"/>
      <c r="E16" s="156">
        <v>12162347</v>
      </c>
      <c r="F16" s="60">
        <v>12162347</v>
      </c>
      <c r="G16" s="60">
        <v>3024180</v>
      </c>
      <c r="H16" s="60">
        <v>941756</v>
      </c>
      <c r="I16" s="60">
        <v>707619</v>
      </c>
      <c r="J16" s="60">
        <v>4673555</v>
      </c>
      <c r="K16" s="60">
        <v>1334222</v>
      </c>
      <c r="L16" s="60">
        <v>1611707</v>
      </c>
      <c r="M16" s="60">
        <v>2033745</v>
      </c>
      <c r="N16" s="60">
        <v>4979674</v>
      </c>
      <c r="O16" s="60"/>
      <c r="P16" s="60"/>
      <c r="Q16" s="60"/>
      <c r="R16" s="60"/>
      <c r="S16" s="60"/>
      <c r="T16" s="60"/>
      <c r="U16" s="60"/>
      <c r="V16" s="60"/>
      <c r="W16" s="60">
        <v>9653229</v>
      </c>
      <c r="X16" s="60">
        <v>5581176</v>
      </c>
      <c r="Y16" s="60">
        <v>4072053</v>
      </c>
      <c r="Z16" s="140">
        <v>72.96</v>
      </c>
      <c r="AA16" s="155">
        <v>12162347</v>
      </c>
    </row>
    <row r="17" spans="1:27" ht="12.75">
      <c r="A17" s="138" t="s">
        <v>86</v>
      </c>
      <c r="B17" s="136"/>
      <c r="C17" s="155">
        <v>95379952</v>
      </c>
      <c r="D17" s="155"/>
      <c r="E17" s="156">
        <v>95588884</v>
      </c>
      <c r="F17" s="60">
        <v>95588884</v>
      </c>
      <c r="G17" s="60">
        <v>1228860</v>
      </c>
      <c r="H17" s="60">
        <v>10389081</v>
      </c>
      <c r="I17" s="60">
        <v>8457087</v>
      </c>
      <c r="J17" s="60">
        <v>20075028</v>
      </c>
      <c r="K17" s="60">
        <v>-4989354</v>
      </c>
      <c r="L17" s="60">
        <v>1834319</v>
      </c>
      <c r="M17" s="60">
        <v>2772096</v>
      </c>
      <c r="N17" s="60">
        <v>-382939</v>
      </c>
      <c r="O17" s="60"/>
      <c r="P17" s="60"/>
      <c r="Q17" s="60"/>
      <c r="R17" s="60"/>
      <c r="S17" s="60"/>
      <c r="T17" s="60"/>
      <c r="U17" s="60"/>
      <c r="V17" s="60"/>
      <c r="W17" s="60">
        <v>19692089</v>
      </c>
      <c r="X17" s="60">
        <v>47794440</v>
      </c>
      <c r="Y17" s="60">
        <v>-28102351</v>
      </c>
      <c r="Z17" s="140">
        <v>-58.8</v>
      </c>
      <c r="AA17" s="155">
        <v>95588884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834744749</v>
      </c>
      <c r="D19" s="153">
        <f>SUM(D20:D23)</f>
        <v>0</v>
      </c>
      <c r="E19" s="154">
        <f t="shared" si="3"/>
        <v>872954573</v>
      </c>
      <c r="F19" s="100">
        <f t="shared" si="3"/>
        <v>872954573</v>
      </c>
      <c r="G19" s="100">
        <f t="shared" si="3"/>
        <v>43513461</v>
      </c>
      <c r="H19" s="100">
        <f t="shared" si="3"/>
        <v>72138714</v>
      </c>
      <c r="I19" s="100">
        <f t="shared" si="3"/>
        <v>78949050</v>
      </c>
      <c r="J19" s="100">
        <f t="shared" si="3"/>
        <v>194601225</v>
      </c>
      <c r="K19" s="100">
        <f t="shared" si="3"/>
        <v>66981603</v>
      </c>
      <c r="L19" s="100">
        <f t="shared" si="3"/>
        <v>69405723</v>
      </c>
      <c r="M19" s="100">
        <f t="shared" si="3"/>
        <v>70488739</v>
      </c>
      <c r="N19" s="100">
        <f t="shared" si="3"/>
        <v>206876065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401477290</v>
      </c>
      <c r="X19" s="100">
        <f t="shared" si="3"/>
        <v>436463490</v>
      </c>
      <c r="Y19" s="100">
        <f t="shared" si="3"/>
        <v>-34986200</v>
      </c>
      <c r="Z19" s="137">
        <f>+IF(X19&lt;&gt;0,+(Y19/X19)*100,0)</f>
        <v>-8.015836559433643</v>
      </c>
      <c r="AA19" s="153">
        <f>SUM(AA20:AA23)</f>
        <v>872954573</v>
      </c>
    </row>
    <row r="20" spans="1:27" ht="12.75">
      <c r="A20" s="138" t="s">
        <v>89</v>
      </c>
      <c r="B20" s="136"/>
      <c r="C20" s="155">
        <v>758777622</v>
      </c>
      <c r="D20" s="155"/>
      <c r="E20" s="156">
        <v>801800249</v>
      </c>
      <c r="F20" s="60">
        <v>801800249</v>
      </c>
      <c r="G20" s="60">
        <v>21084802</v>
      </c>
      <c r="H20" s="60">
        <v>67016253</v>
      </c>
      <c r="I20" s="60">
        <v>73877807</v>
      </c>
      <c r="J20" s="60">
        <v>161978862</v>
      </c>
      <c r="K20" s="60">
        <v>62117984</v>
      </c>
      <c r="L20" s="60">
        <v>64397709</v>
      </c>
      <c r="M20" s="60">
        <v>65357999</v>
      </c>
      <c r="N20" s="60">
        <v>191873692</v>
      </c>
      <c r="O20" s="60"/>
      <c r="P20" s="60"/>
      <c r="Q20" s="60"/>
      <c r="R20" s="60"/>
      <c r="S20" s="60"/>
      <c r="T20" s="60"/>
      <c r="U20" s="60"/>
      <c r="V20" s="60"/>
      <c r="W20" s="60">
        <v>353852554</v>
      </c>
      <c r="X20" s="60">
        <v>400900122</v>
      </c>
      <c r="Y20" s="60">
        <v>-47047568</v>
      </c>
      <c r="Z20" s="140">
        <v>-11.74</v>
      </c>
      <c r="AA20" s="155">
        <v>801800249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75967127</v>
      </c>
      <c r="D23" s="155"/>
      <c r="E23" s="156">
        <v>71154324</v>
      </c>
      <c r="F23" s="60">
        <v>71154324</v>
      </c>
      <c r="G23" s="60">
        <v>22428659</v>
      </c>
      <c r="H23" s="60">
        <v>5122461</v>
      </c>
      <c r="I23" s="60">
        <v>5071243</v>
      </c>
      <c r="J23" s="60">
        <v>32622363</v>
      </c>
      <c r="K23" s="60">
        <v>4863619</v>
      </c>
      <c r="L23" s="60">
        <v>5008014</v>
      </c>
      <c r="M23" s="60">
        <v>5130740</v>
      </c>
      <c r="N23" s="60">
        <v>15002373</v>
      </c>
      <c r="O23" s="60"/>
      <c r="P23" s="60"/>
      <c r="Q23" s="60"/>
      <c r="R23" s="60"/>
      <c r="S23" s="60"/>
      <c r="T23" s="60"/>
      <c r="U23" s="60"/>
      <c r="V23" s="60"/>
      <c r="W23" s="60">
        <v>47624736</v>
      </c>
      <c r="X23" s="60">
        <v>35563368</v>
      </c>
      <c r="Y23" s="60">
        <v>12061368</v>
      </c>
      <c r="Z23" s="140">
        <v>33.92</v>
      </c>
      <c r="AA23" s="155">
        <v>71154324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1551086721</v>
      </c>
      <c r="D25" s="168">
        <f>+D5+D9+D15+D19+D24</f>
        <v>0</v>
      </c>
      <c r="E25" s="169">
        <f t="shared" si="4"/>
        <v>1596766045</v>
      </c>
      <c r="F25" s="73">
        <f t="shared" si="4"/>
        <v>1596766045</v>
      </c>
      <c r="G25" s="73">
        <f t="shared" si="4"/>
        <v>83912007</v>
      </c>
      <c r="H25" s="73">
        <f t="shared" si="4"/>
        <v>137411040</v>
      </c>
      <c r="I25" s="73">
        <f t="shared" si="4"/>
        <v>138022175</v>
      </c>
      <c r="J25" s="73">
        <f t="shared" si="4"/>
        <v>359345222</v>
      </c>
      <c r="K25" s="73">
        <f t="shared" si="4"/>
        <v>105428545</v>
      </c>
      <c r="L25" s="73">
        <f t="shared" si="4"/>
        <v>126959670</v>
      </c>
      <c r="M25" s="73">
        <f t="shared" si="4"/>
        <v>168625310</v>
      </c>
      <c r="N25" s="73">
        <f t="shared" si="4"/>
        <v>401013525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760358747</v>
      </c>
      <c r="X25" s="73">
        <f t="shared" si="4"/>
        <v>778258828</v>
      </c>
      <c r="Y25" s="73">
        <f t="shared" si="4"/>
        <v>-17900081</v>
      </c>
      <c r="Z25" s="170">
        <f>+IF(X25&lt;&gt;0,+(Y25/X25)*100,0)</f>
        <v>-2.3000164413168727</v>
      </c>
      <c r="AA25" s="168">
        <f>+AA5+AA9+AA15+AA19+AA24</f>
        <v>1596766045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201876621</v>
      </c>
      <c r="D28" s="153">
        <f>SUM(D29:D31)</f>
        <v>0</v>
      </c>
      <c r="E28" s="154">
        <f t="shared" si="5"/>
        <v>250335106</v>
      </c>
      <c r="F28" s="100">
        <f t="shared" si="5"/>
        <v>250335106</v>
      </c>
      <c r="G28" s="100">
        <f t="shared" si="5"/>
        <v>15901435</v>
      </c>
      <c r="H28" s="100">
        <f t="shared" si="5"/>
        <v>15018432</v>
      </c>
      <c r="I28" s="100">
        <f t="shared" si="5"/>
        <v>15761793</v>
      </c>
      <c r="J28" s="100">
        <f t="shared" si="5"/>
        <v>46681660</v>
      </c>
      <c r="K28" s="100">
        <f t="shared" si="5"/>
        <v>17437587</v>
      </c>
      <c r="L28" s="100">
        <f t="shared" si="5"/>
        <v>21260837</v>
      </c>
      <c r="M28" s="100">
        <f t="shared" si="5"/>
        <v>19477928</v>
      </c>
      <c r="N28" s="100">
        <f t="shared" si="5"/>
        <v>58176352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104858012</v>
      </c>
      <c r="X28" s="100">
        <f t="shared" si="5"/>
        <v>130527330</v>
      </c>
      <c r="Y28" s="100">
        <f t="shared" si="5"/>
        <v>-25669318</v>
      </c>
      <c r="Z28" s="137">
        <f>+IF(X28&lt;&gt;0,+(Y28/X28)*100,0)</f>
        <v>-19.665856951184093</v>
      </c>
      <c r="AA28" s="153">
        <f>SUM(AA29:AA31)</f>
        <v>250335106</v>
      </c>
    </row>
    <row r="29" spans="1:27" ht="12.75">
      <c r="A29" s="138" t="s">
        <v>75</v>
      </c>
      <c r="B29" s="136"/>
      <c r="C29" s="155">
        <v>76178737</v>
      </c>
      <c r="D29" s="155"/>
      <c r="E29" s="156">
        <v>92947796</v>
      </c>
      <c r="F29" s="60">
        <v>92947796</v>
      </c>
      <c r="G29" s="60">
        <v>8445160</v>
      </c>
      <c r="H29" s="60">
        <v>4726535</v>
      </c>
      <c r="I29" s="60">
        <v>5293284</v>
      </c>
      <c r="J29" s="60">
        <v>18464979</v>
      </c>
      <c r="K29" s="60">
        <v>5782723</v>
      </c>
      <c r="L29" s="60">
        <v>7648534</v>
      </c>
      <c r="M29" s="60">
        <v>5029215</v>
      </c>
      <c r="N29" s="60">
        <v>18460472</v>
      </c>
      <c r="O29" s="60"/>
      <c r="P29" s="60"/>
      <c r="Q29" s="60"/>
      <c r="R29" s="60"/>
      <c r="S29" s="60"/>
      <c r="T29" s="60"/>
      <c r="U29" s="60"/>
      <c r="V29" s="60"/>
      <c r="W29" s="60">
        <v>36925451</v>
      </c>
      <c r="X29" s="60">
        <v>53384460</v>
      </c>
      <c r="Y29" s="60">
        <v>-16459009</v>
      </c>
      <c r="Z29" s="140">
        <v>-30.83</v>
      </c>
      <c r="AA29" s="155">
        <v>92947796</v>
      </c>
    </row>
    <row r="30" spans="1:27" ht="12.75">
      <c r="A30" s="138" t="s">
        <v>76</v>
      </c>
      <c r="B30" s="136"/>
      <c r="C30" s="157">
        <v>125697884</v>
      </c>
      <c r="D30" s="157"/>
      <c r="E30" s="158">
        <v>152695813</v>
      </c>
      <c r="F30" s="159">
        <v>152695813</v>
      </c>
      <c r="G30" s="159">
        <v>7456275</v>
      </c>
      <c r="H30" s="159">
        <v>10291897</v>
      </c>
      <c r="I30" s="159">
        <v>10468509</v>
      </c>
      <c r="J30" s="159">
        <v>28216681</v>
      </c>
      <c r="K30" s="159">
        <v>11654864</v>
      </c>
      <c r="L30" s="159">
        <v>13612303</v>
      </c>
      <c r="M30" s="159">
        <v>14448713</v>
      </c>
      <c r="N30" s="159">
        <v>39715880</v>
      </c>
      <c r="O30" s="159"/>
      <c r="P30" s="159"/>
      <c r="Q30" s="159"/>
      <c r="R30" s="159"/>
      <c r="S30" s="159"/>
      <c r="T30" s="159"/>
      <c r="U30" s="159"/>
      <c r="V30" s="159"/>
      <c r="W30" s="159">
        <v>67932561</v>
      </c>
      <c r="X30" s="159">
        <v>74902758</v>
      </c>
      <c r="Y30" s="159">
        <v>-6970197</v>
      </c>
      <c r="Z30" s="141">
        <v>-9.31</v>
      </c>
      <c r="AA30" s="157">
        <v>152695813</v>
      </c>
    </row>
    <row r="31" spans="1:27" ht="12.75">
      <c r="A31" s="138" t="s">
        <v>77</v>
      </c>
      <c r="B31" s="136"/>
      <c r="C31" s="155"/>
      <c r="D31" s="155"/>
      <c r="E31" s="156">
        <v>4691497</v>
      </c>
      <c r="F31" s="60">
        <v>4691497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2240112</v>
      </c>
      <c r="Y31" s="60">
        <v>-2240112</v>
      </c>
      <c r="Z31" s="140">
        <v>-100</v>
      </c>
      <c r="AA31" s="155">
        <v>4691497</v>
      </c>
    </row>
    <row r="32" spans="1:27" ht="12.75">
      <c r="A32" s="135" t="s">
        <v>78</v>
      </c>
      <c r="B32" s="136"/>
      <c r="C32" s="153">
        <f aca="true" t="shared" si="6" ref="C32:Y32">SUM(C33:C37)</f>
        <v>155791442</v>
      </c>
      <c r="D32" s="153">
        <f>SUM(D33:D37)</f>
        <v>0</v>
      </c>
      <c r="E32" s="154">
        <f t="shared" si="6"/>
        <v>182670673</v>
      </c>
      <c r="F32" s="100">
        <f t="shared" si="6"/>
        <v>182670673</v>
      </c>
      <c r="G32" s="100">
        <f t="shared" si="6"/>
        <v>7680585</v>
      </c>
      <c r="H32" s="100">
        <f t="shared" si="6"/>
        <v>10430983</v>
      </c>
      <c r="I32" s="100">
        <f t="shared" si="6"/>
        <v>13667582</v>
      </c>
      <c r="J32" s="100">
        <f t="shared" si="6"/>
        <v>31779150</v>
      </c>
      <c r="K32" s="100">
        <f t="shared" si="6"/>
        <v>13050735</v>
      </c>
      <c r="L32" s="100">
        <f t="shared" si="6"/>
        <v>13994358</v>
      </c>
      <c r="M32" s="100">
        <f t="shared" si="6"/>
        <v>15467995</v>
      </c>
      <c r="N32" s="100">
        <f t="shared" si="6"/>
        <v>42513088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74292238</v>
      </c>
      <c r="X32" s="100">
        <f t="shared" si="6"/>
        <v>89645178</v>
      </c>
      <c r="Y32" s="100">
        <f t="shared" si="6"/>
        <v>-15352940</v>
      </c>
      <c r="Z32" s="137">
        <f>+IF(X32&lt;&gt;0,+(Y32/X32)*100,0)</f>
        <v>-17.126342255687195</v>
      </c>
      <c r="AA32" s="153">
        <f>SUM(AA33:AA37)</f>
        <v>182670673</v>
      </c>
    </row>
    <row r="33" spans="1:27" ht="12.75">
      <c r="A33" s="138" t="s">
        <v>79</v>
      </c>
      <c r="B33" s="136"/>
      <c r="C33" s="155">
        <v>32201014</v>
      </c>
      <c r="D33" s="155"/>
      <c r="E33" s="156">
        <v>41256755</v>
      </c>
      <c r="F33" s="60">
        <v>41256755</v>
      </c>
      <c r="G33" s="60">
        <v>1691267</v>
      </c>
      <c r="H33" s="60">
        <v>2175434</v>
      </c>
      <c r="I33" s="60">
        <v>3358768</v>
      </c>
      <c r="J33" s="60">
        <v>7225469</v>
      </c>
      <c r="K33" s="60">
        <v>2633020</v>
      </c>
      <c r="L33" s="60">
        <v>2543448</v>
      </c>
      <c r="M33" s="60">
        <v>4329544</v>
      </c>
      <c r="N33" s="60">
        <v>9506012</v>
      </c>
      <c r="O33" s="60"/>
      <c r="P33" s="60"/>
      <c r="Q33" s="60"/>
      <c r="R33" s="60"/>
      <c r="S33" s="60"/>
      <c r="T33" s="60"/>
      <c r="U33" s="60"/>
      <c r="V33" s="60"/>
      <c r="W33" s="60">
        <v>16731481</v>
      </c>
      <c r="X33" s="60">
        <v>19677660</v>
      </c>
      <c r="Y33" s="60">
        <v>-2946179</v>
      </c>
      <c r="Z33" s="140">
        <v>-14.97</v>
      </c>
      <c r="AA33" s="155">
        <v>41256755</v>
      </c>
    </row>
    <row r="34" spans="1:27" ht="12.75">
      <c r="A34" s="138" t="s">
        <v>80</v>
      </c>
      <c r="B34" s="136"/>
      <c r="C34" s="155">
        <v>81463719</v>
      </c>
      <c r="D34" s="155"/>
      <c r="E34" s="156">
        <v>88587092</v>
      </c>
      <c r="F34" s="60">
        <v>88587092</v>
      </c>
      <c r="G34" s="60">
        <v>3366591</v>
      </c>
      <c r="H34" s="60">
        <v>5106891</v>
      </c>
      <c r="I34" s="60">
        <v>6806115</v>
      </c>
      <c r="J34" s="60">
        <v>15279597</v>
      </c>
      <c r="K34" s="60">
        <v>7067807</v>
      </c>
      <c r="L34" s="60">
        <v>7307853</v>
      </c>
      <c r="M34" s="60">
        <v>7488804</v>
      </c>
      <c r="N34" s="60">
        <v>21864464</v>
      </c>
      <c r="O34" s="60"/>
      <c r="P34" s="60"/>
      <c r="Q34" s="60"/>
      <c r="R34" s="60"/>
      <c r="S34" s="60"/>
      <c r="T34" s="60"/>
      <c r="U34" s="60"/>
      <c r="V34" s="60"/>
      <c r="W34" s="60">
        <v>37144061</v>
      </c>
      <c r="X34" s="60">
        <v>43765368</v>
      </c>
      <c r="Y34" s="60">
        <v>-6621307</v>
      </c>
      <c r="Z34" s="140">
        <v>-15.13</v>
      </c>
      <c r="AA34" s="155">
        <v>88587092</v>
      </c>
    </row>
    <row r="35" spans="1:27" ht="12.75">
      <c r="A35" s="138" t="s">
        <v>81</v>
      </c>
      <c r="B35" s="136"/>
      <c r="C35" s="155">
        <v>31423972</v>
      </c>
      <c r="D35" s="155"/>
      <c r="E35" s="156">
        <v>33284762</v>
      </c>
      <c r="F35" s="60">
        <v>33284762</v>
      </c>
      <c r="G35" s="60">
        <v>1951162</v>
      </c>
      <c r="H35" s="60">
        <v>2354735</v>
      </c>
      <c r="I35" s="60">
        <v>2553225</v>
      </c>
      <c r="J35" s="60">
        <v>6859122</v>
      </c>
      <c r="K35" s="60">
        <v>2429764</v>
      </c>
      <c r="L35" s="60">
        <v>3245954</v>
      </c>
      <c r="M35" s="60">
        <v>2867881</v>
      </c>
      <c r="N35" s="60">
        <v>8543599</v>
      </c>
      <c r="O35" s="60"/>
      <c r="P35" s="60"/>
      <c r="Q35" s="60"/>
      <c r="R35" s="60"/>
      <c r="S35" s="60"/>
      <c r="T35" s="60"/>
      <c r="U35" s="60"/>
      <c r="V35" s="60"/>
      <c r="W35" s="60">
        <v>15402721</v>
      </c>
      <c r="X35" s="60">
        <v>16536756</v>
      </c>
      <c r="Y35" s="60">
        <v>-1134035</v>
      </c>
      <c r="Z35" s="140">
        <v>-6.86</v>
      </c>
      <c r="AA35" s="155">
        <v>33284762</v>
      </c>
    </row>
    <row r="36" spans="1:27" ht="12.75">
      <c r="A36" s="138" t="s">
        <v>82</v>
      </c>
      <c r="B36" s="136"/>
      <c r="C36" s="155">
        <v>10702737</v>
      </c>
      <c r="D36" s="155"/>
      <c r="E36" s="156">
        <v>19542064</v>
      </c>
      <c r="F36" s="60">
        <v>19542064</v>
      </c>
      <c r="G36" s="60">
        <v>671565</v>
      </c>
      <c r="H36" s="60">
        <v>793923</v>
      </c>
      <c r="I36" s="60">
        <v>949474</v>
      </c>
      <c r="J36" s="60">
        <v>2414962</v>
      </c>
      <c r="K36" s="60">
        <v>920144</v>
      </c>
      <c r="L36" s="60">
        <v>897103</v>
      </c>
      <c r="M36" s="60">
        <v>781766</v>
      </c>
      <c r="N36" s="60">
        <v>2599013</v>
      </c>
      <c r="O36" s="60"/>
      <c r="P36" s="60"/>
      <c r="Q36" s="60"/>
      <c r="R36" s="60"/>
      <c r="S36" s="60"/>
      <c r="T36" s="60"/>
      <c r="U36" s="60"/>
      <c r="V36" s="60"/>
      <c r="W36" s="60">
        <v>5013975</v>
      </c>
      <c r="X36" s="60">
        <v>9665394</v>
      </c>
      <c r="Y36" s="60">
        <v>-4651419</v>
      </c>
      <c r="Z36" s="140">
        <v>-48.12</v>
      </c>
      <c r="AA36" s="155">
        <v>19542064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207999138</v>
      </c>
      <c r="D38" s="153">
        <f>SUM(D39:D41)</f>
        <v>0</v>
      </c>
      <c r="E38" s="154">
        <f t="shared" si="7"/>
        <v>242352021</v>
      </c>
      <c r="F38" s="100">
        <f t="shared" si="7"/>
        <v>242352021</v>
      </c>
      <c r="G38" s="100">
        <f t="shared" si="7"/>
        <v>11821942</v>
      </c>
      <c r="H38" s="100">
        <f t="shared" si="7"/>
        <v>11377956</v>
      </c>
      <c r="I38" s="100">
        <f t="shared" si="7"/>
        <v>17937925</v>
      </c>
      <c r="J38" s="100">
        <f t="shared" si="7"/>
        <v>41137823</v>
      </c>
      <c r="K38" s="100">
        <f t="shared" si="7"/>
        <v>13191573</v>
      </c>
      <c r="L38" s="100">
        <f t="shared" si="7"/>
        <v>14418191</v>
      </c>
      <c r="M38" s="100">
        <f t="shared" si="7"/>
        <v>20822483</v>
      </c>
      <c r="N38" s="100">
        <f t="shared" si="7"/>
        <v>48432247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89570070</v>
      </c>
      <c r="X38" s="100">
        <f t="shared" si="7"/>
        <v>119324562</v>
      </c>
      <c r="Y38" s="100">
        <f t="shared" si="7"/>
        <v>-29754492</v>
      </c>
      <c r="Z38" s="137">
        <f>+IF(X38&lt;&gt;0,+(Y38/X38)*100,0)</f>
        <v>-24.935764691933247</v>
      </c>
      <c r="AA38" s="153">
        <f>SUM(AA39:AA41)</f>
        <v>242352021</v>
      </c>
    </row>
    <row r="39" spans="1:27" ht="12.75">
      <c r="A39" s="138" t="s">
        <v>85</v>
      </c>
      <c r="B39" s="136"/>
      <c r="C39" s="155">
        <v>52386159</v>
      </c>
      <c r="D39" s="155"/>
      <c r="E39" s="156">
        <v>59759639</v>
      </c>
      <c r="F39" s="60">
        <v>59759639</v>
      </c>
      <c r="G39" s="60">
        <v>5287878</v>
      </c>
      <c r="H39" s="60">
        <v>3507650</v>
      </c>
      <c r="I39" s="60">
        <v>3792200</v>
      </c>
      <c r="J39" s="60">
        <v>12587728</v>
      </c>
      <c r="K39" s="60">
        <v>3457545</v>
      </c>
      <c r="L39" s="60">
        <v>5940183</v>
      </c>
      <c r="M39" s="60">
        <v>4105364</v>
      </c>
      <c r="N39" s="60">
        <v>13503092</v>
      </c>
      <c r="O39" s="60"/>
      <c r="P39" s="60"/>
      <c r="Q39" s="60"/>
      <c r="R39" s="60"/>
      <c r="S39" s="60"/>
      <c r="T39" s="60"/>
      <c r="U39" s="60"/>
      <c r="V39" s="60"/>
      <c r="W39" s="60">
        <v>26090820</v>
      </c>
      <c r="X39" s="60">
        <v>28929096</v>
      </c>
      <c r="Y39" s="60">
        <v>-2838276</v>
      </c>
      <c r="Z39" s="140">
        <v>-9.81</v>
      </c>
      <c r="AA39" s="155">
        <v>59759639</v>
      </c>
    </row>
    <row r="40" spans="1:27" ht="12.75">
      <c r="A40" s="138" t="s">
        <v>86</v>
      </c>
      <c r="B40" s="136"/>
      <c r="C40" s="155">
        <v>153784279</v>
      </c>
      <c r="D40" s="155"/>
      <c r="E40" s="156">
        <v>179653998</v>
      </c>
      <c r="F40" s="60">
        <v>179653998</v>
      </c>
      <c r="G40" s="60">
        <v>6410299</v>
      </c>
      <c r="H40" s="60">
        <v>7709494</v>
      </c>
      <c r="I40" s="60">
        <v>14011396</v>
      </c>
      <c r="J40" s="60">
        <v>28131189</v>
      </c>
      <c r="K40" s="60">
        <v>9570841</v>
      </c>
      <c r="L40" s="60">
        <v>8342997</v>
      </c>
      <c r="M40" s="60">
        <v>16578471</v>
      </c>
      <c r="N40" s="60">
        <v>34492309</v>
      </c>
      <c r="O40" s="60"/>
      <c r="P40" s="60"/>
      <c r="Q40" s="60"/>
      <c r="R40" s="60"/>
      <c r="S40" s="60"/>
      <c r="T40" s="60"/>
      <c r="U40" s="60"/>
      <c r="V40" s="60"/>
      <c r="W40" s="60">
        <v>62623498</v>
      </c>
      <c r="X40" s="60">
        <v>89031912</v>
      </c>
      <c r="Y40" s="60">
        <v>-26408414</v>
      </c>
      <c r="Z40" s="140">
        <v>-29.66</v>
      </c>
      <c r="AA40" s="155">
        <v>179653998</v>
      </c>
    </row>
    <row r="41" spans="1:27" ht="12.75">
      <c r="A41" s="138" t="s">
        <v>87</v>
      </c>
      <c r="B41" s="136"/>
      <c r="C41" s="155">
        <v>1828700</v>
      </c>
      <c r="D41" s="155"/>
      <c r="E41" s="156">
        <v>2938384</v>
      </c>
      <c r="F41" s="60">
        <v>2938384</v>
      </c>
      <c r="G41" s="60">
        <v>123765</v>
      </c>
      <c r="H41" s="60">
        <v>160812</v>
      </c>
      <c r="I41" s="60">
        <v>134329</v>
      </c>
      <c r="J41" s="60">
        <v>418906</v>
      </c>
      <c r="K41" s="60">
        <v>163187</v>
      </c>
      <c r="L41" s="60">
        <v>135011</v>
      </c>
      <c r="M41" s="60">
        <v>138648</v>
      </c>
      <c r="N41" s="60">
        <v>436846</v>
      </c>
      <c r="O41" s="60"/>
      <c r="P41" s="60"/>
      <c r="Q41" s="60"/>
      <c r="R41" s="60"/>
      <c r="S41" s="60"/>
      <c r="T41" s="60"/>
      <c r="U41" s="60"/>
      <c r="V41" s="60"/>
      <c r="W41" s="60">
        <v>855752</v>
      </c>
      <c r="X41" s="60">
        <v>1363554</v>
      </c>
      <c r="Y41" s="60">
        <v>-507802</v>
      </c>
      <c r="Z41" s="140">
        <v>-37.24</v>
      </c>
      <c r="AA41" s="155">
        <v>2938384</v>
      </c>
    </row>
    <row r="42" spans="1:27" ht="12.75">
      <c r="A42" s="135" t="s">
        <v>88</v>
      </c>
      <c r="B42" s="142"/>
      <c r="C42" s="153">
        <f aca="true" t="shared" si="8" ref="C42:Y42">SUM(C43:C46)</f>
        <v>758977419</v>
      </c>
      <c r="D42" s="153">
        <f>SUM(D43:D46)</f>
        <v>0</v>
      </c>
      <c r="E42" s="154">
        <f t="shared" si="8"/>
        <v>849409990</v>
      </c>
      <c r="F42" s="100">
        <f t="shared" si="8"/>
        <v>849409990</v>
      </c>
      <c r="G42" s="100">
        <f t="shared" si="8"/>
        <v>7487437</v>
      </c>
      <c r="H42" s="100">
        <f t="shared" si="8"/>
        <v>86122480</v>
      </c>
      <c r="I42" s="100">
        <f t="shared" si="8"/>
        <v>92622899</v>
      </c>
      <c r="J42" s="100">
        <f t="shared" si="8"/>
        <v>186232816</v>
      </c>
      <c r="K42" s="100">
        <f t="shared" si="8"/>
        <v>60039140</v>
      </c>
      <c r="L42" s="100">
        <f t="shared" si="8"/>
        <v>62204482</v>
      </c>
      <c r="M42" s="100">
        <f t="shared" si="8"/>
        <v>70598156</v>
      </c>
      <c r="N42" s="100">
        <f t="shared" si="8"/>
        <v>192841778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379074594</v>
      </c>
      <c r="X42" s="100">
        <f t="shared" si="8"/>
        <v>422344032</v>
      </c>
      <c r="Y42" s="100">
        <f t="shared" si="8"/>
        <v>-43269438</v>
      </c>
      <c r="Z42" s="137">
        <f>+IF(X42&lt;&gt;0,+(Y42/X42)*100,0)</f>
        <v>-10.245069119385592</v>
      </c>
      <c r="AA42" s="153">
        <f>SUM(AA43:AA46)</f>
        <v>849409990</v>
      </c>
    </row>
    <row r="43" spans="1:27" ht="12.75">
      <c r="A43" s="138" t="s">
        <v>89</v>
      </c>
      <c r="B43" s="136"/>
      <c r="C43" s="155">
        <v>689297015</v>
      </c>
      <c r="D43" s="155"/>
      <c r="E43" s="156">
        <v>775352169</v>
      </c>
      <c r="F43" s="60">
        <v>775352169</v>
      </c>
      <c r="G43" s="60">
        <v>5602756</v>
      </c>
      <c r="H43" s="60">
        <v>79804818</v>
      </c>
      <c r="I43" s="60">
        <v>86641026</v>
      </c>
      <c r="J43" s="60">
        <v>172048600</v>
      </c>
      <c r="K43" s="60">
        <v>53816416</v>
      </c>
      <c r="L43" s="60">
        <v>56300467</v>
      </c>
      <c r="M43" s="60">
        <v>64009738</v>
      </c>
      <c r="N43" s="60">
        <v>174126621</v>
      </c>
      <c r="O43" s="60"/>
      <c r="P43" s="60"/>
      <c r="Q43" s="60"/>
      <c r="R43" s="60"/>
      <c r="S43" s="60"/>
      <c r="T43" s="60"/>
      <c r="U43" s="60"/>
      <c r="V43" s="60"/>
      <c r="W43" s="60">
        <v>346175221</v>
      </c>
      <c r="X43" s="60">
        <v>385526394</v>
      </c>
      <c r="Y43" s="60">
        <v>-39351173</v>
      </c>
      <c r="Z43" s="140">
        <v>-10.21</v>
      </c>
      <c r="AA43" s="155">
        <v>775352169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69680404</v>
      </c>
      <c r="D46" s="155"/>
      <c r="E46" s="156">
        <v>74057821</v>
      </c>
      <c r="F46" s="60">
        <v>74057821</v>
      </c>
      <c r="G46" s="60">
        <v>1884681</v>
      </c>
      <c r="H46" s="60">
        <v>6317662</v>
      </c>
      <c r="I46" s="60">
        <v>5981873</v>
      </c>
      <c r="J46" s="60">
        <v>14184216</v>
      </c>
      <c r="K46" s="60">
        <v>6222724</v>
      </c>
      <c r="L46" s="60">
        <v>5904015</v>
      </c>
      <c r="M46" s="60">
        <v>6588418</v>
      </c>
      <c r="N46" s="60">
        <v>18715157</v>
      </c>
      <c r="O46" s="60"/>
      <c r="P46" s="60"/>
      <c r="Q46" s="60"/>
      <c r="R46" s="60"/>
      <c r="S46" s="60"/>
      <c r="T46" s="60"/>
      <c r="U46" s="60"/>
      <c r="V46" s="60"/>
      <c r="W46" s="60">
        <v>32899373</v>
      </c>
      <c r="X46" s="60">
        <v>36817638</v>
      </c>
      <c r="Y46" s="60">
        <v>-3918265</v>
      </c>
      <c r="Z46" s="140">
        <v>-10.64</v>
      </c>
      <c r="AA46" s="155">
        <v>74057821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1324644620</v>
      </c>
      <c r="D48" s="168">
        <f>+D28+D32+D38+D42+D47</f>
        <v>0</v>
      </c>
      <c r="E48" s="169">
        <f t="shared" si="9"/>
        <v>1524767790</v>
      </c>
      <c r="F48" s="73">
        <f t="shared" si="9"/>
        <v>1524767790</v>
      </c>
      <c r="G48" s="73">
        <f t="shared" si="9"/>
        <v>42891399</v>
      </c>
      <c r="H48" s="73">
        <f t="shared" si="9"/>
        <v>122949851</v>
      </c>
      <c r="I48" s="73">
        <f t="shared" si="9"/>
        <v>139990199</v>
      </c>
      <c r="J48" s="73">
        <f t="shared" si="9"/>
        <v>305831449</v>
      </c>
      <c r="K48" s="73">
        <f t="shared" si="9"/>
        <v>103719035</v>
      </c>
      <c r="L48" s="73">
        <f t="shared" si="9"/>
        <v>111877868</v>
      </c>
      <c r="M48" s="73">
        <f t="shared" si="9"/>
        <v>126366562</v>
      </c>
      <c r="N48" s="73">
        <f t="shared" si="9"/>
        <v>341963465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647794914</v>
      </c>
      <c r="X48" s="73">
        <f t="shared" si="9"/>
        <v>761841102</v>
      </c>
      <c r="Y48" s="73">
        <f t="shared" si="9"/>
        <v>-114046188</v>
      </c>
      <c r="Z48" s="170">
        <f>+IF(X48&lt;&gt;0,+(Y48/X48)*100,0)</f>
        <v>-14.96981295713814</v>
      </c>
      <c r="AA48" s="168">
        <f>+AA28+AA32+AA38+AA42+AA47</f>
        <v>1524767790</v>
      </c>
    </row>
    <row r="49" spans="1:27" ht="12.75">
      <c r="A49" s="148" t="s">
        <v>49</v>
      </c>
      <c r="B49" s="149"/>
      <c r="C49" s="171">
        <f aca="true" t="shared" si="10" ref="C49:Y49">+C25-C48</f>
        <v>226442101</v>
      </c>
      <c r="D49" s="171">
        <f>+D25-D48</f>
        <v>0</v>
      </c>
      <c r="E49" s="172">
        <f t="shared" si="10"/>
        <v>71998255</v>
      </c>
      <c r="F49" s="173">
        <f t="shared" si="10"/>
        <v>71998255</v>
      </c>
      <c r="G49" s="173">
        <f t="shared" si="10"/>
        <v>41020608</v>
      </c>
      <c r="H49" s="173">
        <f t="shared" si="10"/>
        <v>14461189</v>
      </c>
      <c r="I49" s="173">
        <f t="shared" si="10"/>
        <v>-1968024</v>
      </c>
      <c r="J49" s="173">
        <f t="shared" si="10"/>
        <v>53513773</v>
      </c>
      <c r="K49" s="173">
        <f t="shared" si="10"/>
        <v>1709510</v>
      </c>
      <c r="L49" s="173">
        <f t="shared" si="10"/>
        <v>15081802</v>
      </c>
      <c r="M49" s="173">
        <f t="shared" si="10"/>
        <v>42258748</v>
      </c>
      <c r="N49" s="173">
        <f t="shared" si="10"/>
        <v>59050060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112563833</v>
      </c>
      <c r="X49" s="173">
        <f>IF(F25=F48,0,X25-X48)</f>
        <v>16417726</v>
      </c>
      <c r="Y49" s="173">
        <f t="shared" si="10"/>
        <v>96146107</v>
      </c>
      <c r="Z49" s="174">
        <f>+IF(X49&lt;&gt;0,+(Y49/X49)*100,0)</f>
        <v>585.6237763987534</v>
      </c>
      <c r="AA49" s="171">
        <f>+AA25-AA48</f>
        <v>71998255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392441165</v>
      </c>
      <c r="D5" s="155">
        <v>0</v>
      </c>
      <c r="E5" s="156">
        <v>430790799</v>
      </c>
      <c r="F5" s="60">
        <v>430790799</v>
      </c>
      <c r="G5" s="60">
        <v>0</v>
      </c>
      <c r="H5" s="60">
        <v>52435944</v>
      </c>
      <c r="I5" s="60">
        <v>39408041</v>
      </c>
      <c r="J5" s="60">
        <v>91843985</v>
      </c>
      <c r="K5" s="60">
        <v>39376572</v>
      </c>
      <c r="L5" s="60">
        <v>40230934</v>
      </c>
      <c r="M5" s="60">
        <v>40329742</v>
      </c>
      <c r="N5" s="60">
        <v>119937248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211781233</v>
      </c>
      <c r="X5" s="60">
        <v>195814000</v>
      </c>
      <c r="Y5" s="60">
        <v>15967233</v>
      </c>
      <c r="Z5" s="140">
        <v>8.15</v>
      </c>
      <c r="AA5" s="155">
        <v>430790799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732877042</v>
      </c>
      <c r="D7" s="155">
        <v>0</v>
      </c>
      <c r="E7" s="156">
        <v>751133887</v>
      </c>
      <c r="F7" s="60">
        <v>751133887</v>
      </c>
      <c r="G7" s="60">
        <v>2183227</v>
      </c>
      <c r="H7" s="60">
        <v>66765312</v>
      </c>
      <c r="I7" s="60">
        <v>73629936</v>
      </c>
      <c r="J7" s="60">
        <v>142578475</v>
      </c>
      <c r="K7" s="60">
        <v>61806968</v>
      </c>
      <c r="L7" s="60">
        <v>64146763</v>
      </c>
      <c r="M7" s="60">
        <v>65096668</v>
      </c>
      <c r="N7" s="60">
        <v>191050399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333628874</v>
      </c>
      <c r="X7" s="60">
        <v>375566946</v>
      </c>
      <c r="Y7" s="60">
        <v>-41938072</v>
      </c>
      <c r="Z7" s="140">
        <v>-11.17</v>
      </c>
      <c r="AA7" s="155">
        <v>751133887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57437378</v>
      </c>
      <c r="D10" s="155">
        <v>0</v>
      </c>
      <c r="E10" s="156">
        <v>53807409</v>
      </c>
      <c r="F10" s="54">
        <v>53807409</v>
      </c>
      <c r="G10" s="54">
        <v>5082107</v>
      </c>
      <c r="H10" s="54">
        <v>5143630</v>
      </c>
      <c r="I10" s="54">
        <v>5079274</v>
      </c>
      <c r="J10" s="54">
        <v>15305011</v>
      </c>
      <c r="K10" s="54">
        <v>4863674</v>
      </c>
      <c r="L10" s="54">
        <v>5008473</v>
      </c>
      <c r="M10" s="54">
        <v>5130996</v>
      </c>
      <c r="N10" s="54">
        <v>15003143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30308154</v>
      </c>
      <c r="X10" s="54">
        <v>26889912</v>
      </c>
      <c r="Y10" s="54">
        <v>3418242</v>
      </c>
      <c r="Z10" s="184">
        <v>12.71</v>
      </c>
      <c r="AA10" s="130">
        <v>53807409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1487942</v>
      </c>
      <c r="D12" s="155">
        <v>0</v>
      </c>
      <c r="E12" s="156">
        <v>1160660</v>
      </c>
      <c r="F12" s="60">
        <v>1160660</v>
      </c>
      <c r="G12" s="60">
        <v>136221</v>
      </c>
      <c r="H12" s="60">
        <v>141893</v>
      </c>
      <c r="I12" s="60">
        <v>131310</v>
      </c>
      <c r="J12" s="60">
        <v>409424</v>
      </c>
      <c r="K12" s="60">
        <v>123603</v>
      </c>
      <c r="L12" s="60">
        <v>44115</v>
      </c>
      <c r="M12" s="60">
        <v>122513</v>
      </c>
      <c r="N12" s="60">
        <v>290231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699655</v>
      </c>
      <c r="X12" s="60">
        <v>580332</v>
      </c>
      <c r="Y12" s="60">
        <v>119323</v>
      </c>
      <c r="Z12" s="140">
        <v>20.56</v>
      </c>
      <c r="AA12" s="155">
        <v>1160660</v>
      </c>
    </row>
    <row r="13" spans="1:27" ht="12.75">
      <c r="A13" s="181" t="s">
        <v>109</v>
      </c>
      <c r="B13" s="185"/>
      <c r="C13" s="155">
        <v>32255742</v>
      </c>
      <c r="D13" s="155">
        <v>0</v>
      </c>
      <c r="E13" s="156">
        <v>23004914</v>
      </c>
      <c r="F13" s="60">
        <v>23004914</v>
      </c>
      <c r="G13" s="60">
        <v>159037</v>
      </c>
      <c r="H13" s="60">
        <v>452721</v>
      </c>
      <c r="I13" s="60">
        <v>4257286</v>
      </c>
      <c r="J13" s="60">
        <v>4869044</v>
      </c>
      <c r="K13" s="60">
        <v>2147644</v>
      </c>
      <c r="L13" s="60">
        <v>2276193</v>
      </c>
      <c r="M13" s="60">
        <v>354965</v>
      </c>
      <c r="N13" s="60">
        <v>4778802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9647846</v>
      </c>
      <c r="X13" s="60">
        <v>11502456</v>
      </c>
      <c r="Y13" s="60">
        <v>-1854610</v>
      </c>
      <c r="Z13" s="140">
        <v>-16.12</v>
      </c>
      <c r="AA13" s="155">
        <v>23004914</v>
      </c>
    </row>
    <row r="14" spans="1:27" ht="12.75">
      <c r="A14" s="181" t="s">
        <v>110</v>
      </c>
      <c r="B14" s="185"/>
      <c r="C14" s="155">
        <v>5231489</v>
      </c>
      <c r="D14" s="155">
        <v>0</v>
      </c>
      <c r="E14" s="156">
        <v>7200004</v>
      </c>
      <c r="F14" s="60">
        <v>7200004</v>
      </c>
      <c r="G14" s="60">
        <v>537683</v>
      </c>
      <c r="H14" s="60">
        <v>513380</v>
      </c>
      <c r="I14" s="60">
        <v>537928</v>
      </c>
      <c r="J14" s="60">
        <v>1588991</v>
      </c>
      <c r="K14" s="60">
        <v>68328</v>
      </c>
      <c r="L14" s="60">
        <v>725140</v>
      </c>
      <c r="M14" s="60">
        <v>618733</v>
      </c>
      <c r="N14" s="60">
        <v>1412201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3001192</v>
      </c>
      <c r="X14" s="60">
        <v>3600000</v>
      </c>
      <c r="Y14" s="60">
        <v>-598808</v>
      </c>
      <c r="Z14" s="140">
        <v>-16.63</v>
      </c>
      <c r="AA14" s="155">
        <v>7200004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31010744</v>
      </c>
      <c r="D16" s="155">
        <v>0</v>
      </c>
      <c r="E16" s="156">
        <v>47018919</v>
      </c>
      <c r="F16" s="60">
        <v>47018919</v>
      </c>
      <c r="G16" s="60">
        <v>991457</v>
      </c>
      <c r="H16" s="60">
        <v>-459758</v>
      </c>
      <c r="I16" s="60">
        <v>1071337</v>
      </c>
      <c r="J16" s="60">
        <v>1603036</v>
      </c>
      <c r="K16" s="60">
        <v>-3914706</v>
      </c>
      <c r="L16" s="60">
        <v>6427696</v>
      </c>
      <c r="M16" s="60">
        <v>1375326</v>
      </c>
      <c r="N16" s="60">
        <v>3888316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5491352</v>
      </c>
      <c r="X16" s="60">
        <v>23509458</v>
      </c>
      <c r="Y16" s="60">
        <v>-18018106</v>
      </c>
      <c r="Z16" s="140">
        <v>-76.64</v>
      </c>
      <c r="AA16" s="155">
        <v>47018919</v>
      </c>
    </row>
    <row r="17" spans="1:27" ht="12.75">
      <c r="A17" s="181" t="s">
        <v>113</v>
      </c>
      <c r="B17" s="185"/>
      <c r="C17" s="155">
        <v>199932</v>
      </c>
      <c r="D17" s="155">
        <v>0</v>
      </c>
      <c r="E17" s="156">
        <v>205314</v>
      </c>
      <c r="F17" s="60">
        <v>205314</v>
      </c>
      <c r="G17" s="60">
        <v>6303</v>
      </c>
      <c r="H17" s="60">
        <v>30099</v>
      </c>
      <c r="I17" s="60">
        <v>35543</v>
      </c>
      <c r="J17" s="60">
        <v>71945</v>
      </c>
      <c r="K17" s="60">
        <v>35052</v>
      </c>
      <c r="L17" s="60">
        <v>37642</v>
      </c>
      <c r="M17" s="60">
        <v>16559</v>
      </c>
      <c r="N17" s="60">
        <v>89253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161198</v>
      </c>
      <c r="X17" s="60">
        <v>102660</v>
      </c>
      <c r="Y17" s="60">
        <v>58538</v>
      </c>
      <c r="Z17" s="140">
        <v>57.02</v>
      </c>
      <c r="AA17" s="155">
        <v>205314</v>
      </c>
    </row>
    <row r="18" spans="1:27" ht="12.75">
      <c r="A18" s="183" t="s">
        <v>114</v>
      </c>
      <c r="B18" s="182"/>
      <c r="C18" s="155">
        <v>10934616</v>
      </c>
      <c r="D18" s="155">
        <v>0</v>
      </c>
      <c r="E18" s="156">
        <v>9687604</v>
      </c>
      <c r="F18" s="60">
        <v>9687604</v>
      </c>
      <c r="G18" s="60">
        <v>1138642</v>
      </c>
      <c r="H18" s="60">
        <v>988511</v>
      </c>
      <c r="I18" s="60">
        <v>902140</v>
      </c>
      <c r="J18" s="60">
        <v>3029293</v>
      </c>
      <c r="K18" s="60">
        <v>-3193102</v>
      </c>
      <c r="L18" s="60">
        <v>4819761</v>
      </c>
      <c r="M18" s="60">
        <v>1057472</v>
      </c>
      <c r="N18" s="60">
        <v>2684131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5713424</v>
      </c>
      <c r="X18" s="60">
        <v>4843800</v>
      </c>
      <c r="Y18" s="60">
        <v>869624</v>
      </c>
      <c r="Z18" s="140">
        <v>17.95</v>
      </c>
      <c r="AA18" s="155">
        <v>9687604</v>
      </c>
    </row>
    <row r="19" spans="1:27" ht="12.75">
      <c r="A19" s="181" t="s">
        <v>34</v>
      </c>
      <c r="B19" s="185"/>
      <c r="C19" s="155">
        <v>151172863</v>
      </c>
      <c r="D19" s="155">
        <v>0</v>
      </c>
      <c r="E19" s="156">
        <v>166667250</v>
      </c>
      <c r="F19" s="60">
        <v>166667250</v>
      </c>
      <c r="G19" s="60">
        <v>61612000</v>
      </c>
      <c r="H19" s="60">
        <v>786491</v>
      </c>
      <c r="I19" s="60">
        <v>514697</v>
      </c>
      <c r="J19" s="60">
        <v>62913188</v>
      </c>
      <c r="K19" s="60">
        <v>5383885</v>
      </c>
      <c r="L19" s="60">
        <v>1079371</v>
      </c>
      <c r="M19" s="60">
        <v>51972072</v>
      </c>
      <c r="N19" s="60">
        <v>58435328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121348516</v>
      </c>
      <c r="X19" s="60">
        <v>82804626</v>
      </c>
      <c r="Y19" s="60">
        <v>38543890</v>
      </c>
      <c r="Z19" s="140">
        <v>46.55</v>
      </c>
      <c r="AA19" s="155">
        <v>166667250</v>
      </c>
    </row>
    <row r="20" spans="1:27" ht="12.75">
      <c r="A20" s="181" t="s">
        <v>35</v>
      </c>
      <c r="B20" s="185"/>
      <c r="C20" s="155">
        <v>71910808</v>
      </c>
      <c r="D20" s="155">
        <v>0</v>
      </c>
      <c r="E20" s="156">
        <v>34836034</v>
      </c>
      <c r="F20" s="54">
        <v>34836034</v>
      </c>
      <c r="G20" s="54">
        <v>12065330</v>
      </c>
      <c r="H20" s="54">
        <v>1920087</v>
      </c>
      <c r="I20" s="54">
        <v>5316984</v>
      </c>
      <c r="J20" s="54">
        <v>19302401</v>
      </c>
      <c r="K20" s="54">
        <v>-4252958</v>
      </c>
      <c r="L20" s="54">
        <v>1552250</v>
      </c>
      <c r="M20" s="54">
        <v>1316638</v>
      </c>
      <c r="N20" s="54">
        <v>-1384070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17918331</v>
      </c>
      <c r="X20" s="54">
        <v>17418018</v>
      </c>
      <c r="Y20" s="54">
        <v>500313</v>
      </c>
      <c r="Z20" s="184">
        <v>2.87</v>
      </c>
      <c r="AA20" s="130">
        <v>34836034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1486959721</v>
      </c>
      <c r="D22" s="188">
        <f>SUM(D5:D21)</f>
        <v>0</v>
      </c>
      <c r="E22" s="189">
        <f t="shared" si="0"/>
        <v>1525512794</v>
      </c>
      <c r="F22" s="190">
        <f t="shared" si="0"/>
        <v>1525512794</v>
      </c>
      <c r="G22" s="190">
        <f t="shared" si="0"/>
        <v>83912007</v>
      </c>
      <c r="H22" s="190">
        <f t="shared" si="0"/>
        <v>128718310</v>
      </c>
      <c r="I22" s="190">
        <f t="shared" si="0"/>
        <v>130884476</v>
      </c>
      <c r="J22" s="190">
        <f t="shared" si="0"/>
        <v>343514793</v>
      </c>
      <c r="K22" s="190">
        <f t="shared" si="0"/>
        <v>102444960</v>
      </c>
      <c r="L22" s="190">
        <f t="shared" si="0"/>
        <v>126348338</v>
      </c>
      <c r="M22" s="190">
        <f t="shared" si="0"/>
        <v>167391684</v>
      </c>
      <c r="N22" s="190">
        <f t="shared" si="0"/>
        <v>396184982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739699775</v>
      </c>
      <c r="X22" s="190">
        <f t="shared" si="0"/>
        <v>742632208</v>
      </c>
      <c r="Y22" s="190">
        <f t="shared" si="0"/>
        <v>-2932433</v>
      </c>
      <c r="Z22" s="191">
        <f>+IF(X22&lt;&gt;0,+(Y22/X22)*100,0)</f>
        <v>-0.39487016162380073</v>
      </c>
      <c r="AA22" s="188">
        <f>SUM(AA5:AA21)</f>
        <v>1525512794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336226167</v>
      </c>
      <c r="D25" s="155">
        <v>0</v>
      </c>
      <c r="E25" s="156">
        <v>376583007</v>
      </c>
      <c r="F25" s="60">
        <v>376583007</v>
      </c>
      <c r="G25" s="60">
        <v>25369743</v>
      </c>
      <c r="H25" s="60">
        <v>28530070</v>
      </c>
      <c r="I25" s="60">
        <v>27712988</v>
      </c>
      <c r="J25" s="60">
        <v>81612801</v>
      </c>
      <c r="K25" s="60">
        <v>27358006</v>
      </c>
      <c r="L25" s="60">
        <v>27783348</v>
      </c>
      <c r="M25" s="60">
        <v>32124700</v>
      </c>
      <c r="N25" s="60">
        <v>87266054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168878855</v>
      </c>
      <c r="X25" s="60">
        <v>182951232</v>
      </c>
      <c r="Y25" s="60">
        <v>-14072377</v>
      </c>
      <c r="Z25" s="140">
        <v>-7.69</v>
      </c>
      <c r="AA25" s="155">
        <v>376583007</v>
      </c>
    </row>
    <row r="26" spans="1:27" ht="12.75">
      <c r="A26" s="183" t="s">
        <v>38</v>
      </c>
      <c r="B26" s="182"/>
      <c r="C26" s="155">
        <v>21811650</v>
      </c>
      <c r="D26" s="155">
        <v>0</v>
      </c>
      <c r="E26" s="156">
        <v>23182405</v>
      </c>
      <c r="F26" s="60">
        <v>23182405</v>
      </c>
      <c r="G26" s="60">
        <v>2509161</v>
      </c>
      <c r="H26" s="60">
        <v>2113619</v>
      </c>
      <c r="I26" s="60">
        <v>2166986</v>
      </c>
      <c r="J26" s="60">
        <v>6789766</v>
      </c>
      <c r="K26" s="60">
        <v>2074319</v>
      </c>
      <c r="L26" s="60">
        <v>2497065</v>
      </c>
      <c r="M26" s="60">
        <v>1816933</v>
      </c>
      <c r="N26" s="60">
        <v>6388317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13178083</v>
      </c>
      <c r="X26" s="60">
        <v>11591202</v>
      </c>
      <c r="Y26" s="60">
        <v>1586881</v>
      </c>
      <c r="Z26" s="140">
        <v>13.69</v>
      </c>
      <c r="AA26" s="155">
        <v>23182405</v>
      </c>
    </row>
    <row r="27" spans="1:27" ht="12.75">
      <c r="A27" s="183" t="s">
        <v>118</v>
      </c>
      <c r="B27" s="182"/>
      <c r="C27" s="155">
        <v>16899888</v>
      </c>
      <c r="D27" s="155">
        <v>0</v>
      </c>
      <c r="E27" s="156">
        <v>45529176</v>
      </c>
      <c r="F27" s="60">
        <v>45529176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22764588</v>
      </c>
      <c r="Y27" s="60">
        <v>-22764588</v>
      </c>
      <c r="Z27" s="140">
        <v>-100</v>
      </c>
      <c r="AA27" s="155">
        <v>45529176</v>
      </c>
    </row>
    <row r="28" spans="1:27" ht="12.75">
      <c r="A28" s="183" t="s">
        <v>39</v>
      </c>
      <c r="B28" s="182"/>
      <c r="C28" s="155">
        <v>70332487</v>
      </c>
      <c r="D28" s="155">
        <v>0</v>
      </c>
      <c r="E28" s="156">
        <v>85000001</v>
      </c>
      <c r="F28" s="60">
        <v>85000001</v>
      </c>
      <c r="G28" s="60">
        <v>0</v>
      </c>
      <c r="H28" s="60">
        <v>0</v>
      </c>
      <c r="I28" s="60">
        <v>16563911</v>
      </c>
      <c r="J28" s="60">
        <v>16563911</v>
      </c>
      <c r="K28" s="60">
        <v>5521303</v>
      </c>
      <c r="L28" s="60">
        <v>0</v>
      </c>
      <c r="M28" s="60">
        <v>11042608</v>
      </c>
      <c r="N28" s="60">
        <v>16563911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33127822</v>
      </c>
      <c r="X28" s="60">
        <v>42499998</v>
      </c>
      <c r="Y28" s="60">
        <v>-9372176</v>
      </c>
      <c r="Z28" s="140">
        <v>-22.05</v>
      </c>
      <c r="AA28" s="155">
        <v>85000001</v>
      </c>
    </row>
    <row r="29" spans="1:27" ht="12.75">
      <c r="A29" s="183" t="s">
        <v>40</v>
      </c>
      <c r="B29" s="182"/>
      <c r="C29" s="155">
        <v>23102860</v>
      </c>
      <c r="D29" s="155">
        <v>0</v>
      </c>
      <c r="E29" s="156">
        <v>23786250</v>
      </c>
      <c r="F29" s="60">
        <v>23786250</v>
      </c>
      <c r="G29" s="60">
        <v>0</v>
      </c>
      <c r="H29" s="60">
        <v>0</v>
      </c>
      <c r="I29" s="60">
        <v>853833</v>
      </c>
      <c r="J29" s="60">
        <v>853833</v>
      </c>
      <c r="K29" s="60">
        <v>0</v>
      </c>
      <c r="L29" s="60">
        <v>0</v>
      </c>
      <c r="M29" s="60">
        <v>10533657</v>
      </c>
      <c r="N29" s="60">
        <v>10533657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11387490</v>
      </c>
      <c r="X29" s="60">
        <v>4617288</v>
      </c>
      <c r="Y29" s="60">
        <v>6770202</v>
      </c>
      <c r="Z29" s="140">
        <v>146.63</v>
      </c>
      <c r="AA29" s="155">
        <v>23786250</v>
      </c>
    </row>
    <row r="30" spans="1:27" ht="12.75">
      <c r="A30" s="183" t="s">
        <v>119</v>
      </c>
      <c r="B30" s="182"/>
      <c r="C30" s="155">
        <v>567223215</v>
      </c>
      <c r="D30" s="155">
        <v>0</v>
      </c>
      <c r="E30" s="156">
        <v>633019363</v>
      </c>
      <c r="F30" s="60">
        <v>633019363</v>
      </c>
      <c r="G30" s="60">
        <v>0</v>
      </c>
      <c r="H30" s="60">
        <v>73014514</v>
      </c>
      <c r="I30" s="60">
        <v>73909798</v>
      </c>
      <c r="J30" s="60">
        <v>146924312</v>
      </c>
      <c r="K30" s="60">
        <v>43572721</v>
      </c>
      <c r="L30" s="60">
        <v>47080543</v>
      </c>
      <c r="M30" s="60">
        <v>45857915</v>
      </c>
      <c r="N30" s="60">
        <v>136511179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283435491</v>
      </c>
      <c r="X30" s="60">
        <v>321897096</v>
      </c>
      <c r="Y30" s="60">
        <v>-38461605</v>
      </c>
      <c r="Z30" s="140">
        <v>-11.95</v>
      </c>
      <c r="AA30" s="155">
        <v>633019363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38437496</v>
      </c>
      <c r="F31" s="60">
        <v>38437496</v>
      </c>
      <c r="G31" s="60">
        <v>3750419</v>
      </c>
      <c r="H31" s="60">
        <v>2003432</v>
      </c>
      <c r="I31" s="60">
        <v>2152824</v>
      </c>
      <c r="J31" s="60">
        <v>7906675</v>
      </c>
      <c r="K31" s="60">
        <v>2117320</v>
      </c>
      <c r="L31" s="60">
        <v>4325787</v>
      </c>
      <c r="M31" s="60">
        <v>2298512</v>
      </c>
      <c r="N31" s="60">
        <v>8741619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16648294</v>
      </c>
      <c r="X31" s="60">
        <v>19113096</v>
      </c>
      <c r="Y31" s="60">
        <v>-2464802</v>
      </c>
      <c r="Z31" s="140">
        <v>-12.9</v>
      </c>
      <c r="AA31" s="155">
        <v>38437496</v>
      </c>
    </row>
    <row r="32" spans="1:27" ht="12.75">
      <c r="A32" s="183" t="s">
        <v>121</v>
      </c>
      <c r="B32" s="182"/>
      <c r="C32" s="155">
        <v>126424587</v>
      </c>
      <c r="D32" s="155">
        <v>0</v>
      </c>
      <c r="E32" s="156">
        <v>150759733</v>
      </c>
      <c r="F32" s="60">
        <v>150759733</v>
      </c>
      <c r="G32" s="60">
        <v>4179055</v>
      </c>
      <c r="H32" s="60">
        <v>10679860</v>
      </c>
      <c r="I32" s="60">
        <v>10792651</v>
      </c>
      <c r="J32" s="60">
        <v>25651566</v>
      </c>
      <c r="K32" s="60">
        <v>13210595</v>
      </c>
      <c r="L32" s="60">
        <v>17036151</v>
      </c>
      <c r="M32" s="60">
        <v>15123855</v>
      </c>
      <c r="N32" s="60">
        <v>45370601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71022167</v>
      </c>
      <c r="X32" s="60">
        <v>73091970</v>
      </c>
      <c r="Y32" s="60">
        <v>-2069803</v>
      </c>
      <c r="Z32" s="140">
        <v>-2.83</v>
      </c>
      <c r="AA32" s="155">
        <v>150759733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300000</v>
      </c>
      <c r="F33" s="60">
        <v>300000</v>
      </c>
      <c r="G33" s="60">
        <v>0</v>
      </c>
      <c r="H33" s="60">
        <v>0</v>
      </c>
      <c r="I33" s="60">
        <v>0</v>
      </c>
      <c r="J33" s="60">
        <v>0</v>
      </c>
      <c r="K33" s="60">
        <v>5000</v>
      </c>
      <c r="L33" s="60">
        <v>0</v>
      </c>
      <c r="M33" s="60">
        <v>0</v>
      </c>
      <c r="N33" s="60">
        <v>5000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5000</v>
      </c>
      <c r="X33" s="60">
        <v>150000</v>
      </c>
      <c r="Y33" s="60">
        <v>-145000</v>
      </c>
      <c r="Z33" s="140">
        <v>-96.67</v>
      </c>
      <c r="AA33" s="155">
        <v>300000</v>
      </c>
    </row>
    <row r="34" spans="1:27" ht="12.75">
      <c r="A34" s="183" t="s">
        <v>43</v>
      </c>
      <c r="B34" s="182"/>
      <c r="C34" s="155">
        <v>159776555</v>
      </c>
      <c r="D34" s="155">
        <v>0</v>
      </c>
      <c r="E34" s="156">
        <v>148170359</v>
      </c>
      <c r="F34" s="60">
        <v>148170359</v>
      </c>
      <c r="G34" s="60">
        <v>7083021</v>
      </c>
      <c r="H34" s="60">
        <v>6608356</v>
      </c>
      <c r="I34" s="60">
        <v>5837208</v>
      </c>
      <c r="J34" s="60">
        <v>19528585</v>
      </c>
      <c r="K34" s="60">
        <v>9859771</v>
      </c>
      <c r="L34" s="60">
        <v>13154974</v>
      </c>
      <c r="M34" s="60">
        <v>7568382</v>
      </c>
      <c r="N34" s="60">
        <v>30583127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50111712</v>
      </c>
      <c r="X34" s="60">
        <v>83164638</v>
      </c>
      <c r="Y34" s="60">
        <v>-33052926</v>
      </c>
      <c r="Z34" s="140">
        <v>-39.74</v>
      </c>
      <c r="AA34" s="155">
        <v>148170359</v>
      </c>
    </row>
    <row r="35" spans="1:27" ht="12.75">
      <c r="A35" s="181" t="s">
        <v>122</v>
      </c>
      <c r="B35" s="185"/>
      <c r="C35" s="155">
        <v>2847211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1324644620</v>
      </c>
      <c r="D36" s="188">
        <f>SUM(D25:D35)</f>
        <v>0</v>
      </c>
      <c r="E36" s="189">
        <f t="shared" si="1"/>
        <v>1524767790</v>
      </c>
      <c r="F36" s="190">
        <f t="shared" si="1"/>
        <v>1524767790</v>
      </c>
      <c r="G36" s="190">
        <f t="shared" si="1"/>
        <v>42891399</v>
      </c>
      <c r="H36" s="190">
        <f t="shared" si="1"/>
        <v>122949851</v>
      </c>
      <c r="I36" s="190">
        <f t="shared" si="1"/>
        <v>139990199</v>
      </c>
      <c r="J36" s="190">
        <f t="shared" si="1"/>
        <v>305831449</v>
      </c>
      <c r="K36" s="190">
        <f t="shared" si="1"/>
        <v>103719035</v>
      </c>
      <c r="L36" s="190">
        <f t="shared" si="1"/>
        <v>111877868</v>
      </c>
      <c r="M36" s="190">
        <f t="shared" si="1"/>
        <v>126366562</v>
      </c>
      <c r="N36" s="190">
        <f t="shared" si="1"/>
        <v>341963465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647794914</v>
      </c>
      <c r="X36" s="190">
        <f t="shared" si="1"/>
        <v>761841108</v>
      </c>
      <c r="Y36" s="190">
        <f t="shared" si="1"/>
        <v>-114046194</v>
      </c>
      <c r="Z36" s="191">
        <f>+IF(X36&lt;&gt;0,+(Y36/X36)*100,0)</f>
        <v>-14.969813626806811</v>
      </c>
      <c r="AA36" s="188">
        <f>SUM(AA25:AA35)</f>
        <v>1524767790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162315101</v>
      </c>
      <c r="D38" s="199">
        <f>+D22-D36</f>
        <v>0</v>
      </c>
      <c r="E38" s="200">
        <f t="shared" si="2"/>
        <v>745004</v>
      </c>
      <c r="F38" s="106">
        <f t="shared" si="2"/>
        <v>745004</v>
      </c>
      <c r="G38" s="106">
        <f t="shared" si="2"/>
        <v>41020608</v>
      </c>
      <c r="H38" s="106">
        <f t="shared" si="2"/>
        <v>5768459</v>
      </c>
      <c r="I38" s="106">
        <f t="shared" si="2"/>
        <v>-9105723</v>
      </c>
      <c r="J38" s="106">
        <f t="shared" si="2"/>
        <v>37683344</v>
      </c>
      <c r="K38" s="106">
        <f t="shared" si="2"/>
        <v>-1274075</v>
      </c>
      <c r="L38" s="106">
        <f t="shared" si="2"/>
        <v>14470470</v>
      </c>
      <c r="M38" s="106">
        <f t="shared" si="2"/>
        <v>41025122</v>
      </c>
      <c r="N38" s="106">
        <f t="shared" si="2"/>
        <v>54221517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91904861</v>
      </c>
      <c r="X38" s="106">
        <f>IF(F22=F36,0,X22-X36)</f>
        <v>-19208900</v>
      </c>
      <c r="Y38" s="106">
        <f t="shared" si="2"/>
        <v>111113761</v>
      </c>
      <c r="Z38" s="201">
        <f>+IF(X38&lt;&gt;0,+(Y38/X38)*100,0)</f>
        <v>-578.4493698233631</v>
      </c>
      <c r="AA38" s="199">
        <f>+AA22-AA36</f>
        <v>745004</v>
      </c>
    </row>
    <row r="39" spans="1:27" ht="12.75">
      <c r="A39" s="181" t="s">
        <v>46</v>
      </c>
      <c r="B39" s="185"/>
      <c r="C39" s="155">
        <v>64127000</v>
      </c>
      <c r="D39" s="155">
        <v>0</v>
      </c>
      <c r="E39" s="156">
        <v>71253251</v>
      </c>
      <c r="F39" s="60">
        <v>71253251</v>
      </c>
      <c r="G39" s="60">
        <v>0</v>
      </c>
      <c r="H39" s="60">
        <v>8692730</v>
      </c>
      <c r="I39" s="60">
        <v>7137699</v>
      </c>
      <c r="J39" s="60">
        <v>15830429</v>
      </c>
      <c r="K39" s="60">
        <v>2983585</v>
      </c>
      <c r="L39" s="60">
        <v>611332</v>
      </c>
      <c r="M39" s="60">
        <v>1233626</v>
      </c>
      <c r="N39" s="60">
        <v>4828543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20658972</v>
      </c>
      <c r="X39" s="60">
        <v>31525878</v>
      </c>
      <c r="Y39" s="60">
        <v>-10866906</v>
      </c>
      <c r="Z39" s="140">
        <v>-34.47</v>
      </c>
      <c r="AA39" s="155">
        <v>71253251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4100748</v>
      </c>
      <c r="Y40" s="54">
        <v>-4100748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226442101</v>
      </c>
      <c r="D42" s="206">
        <f>SUM(D38:D41)</f>
        <v>0</v>
      </c>
      <c r="E42" s="207">
        <f t="shared" si="3"/>
        <v>71998255</v>
      </c>
      <c r="F42" s="88">
        <f t="shared" si="3"/>
        <v>71998255</v>
      </c>
      <c r="G42" s="88">
        <f t="shared" si="3"/>
        <v>41020608</v>
      </c>
      <c r="H42" s="88">
        <f t="shared" si="3"/>
        <v>14461189</v>
      </c>
      <c r="I42" s="88">
        <f t="shared" si="3"/>
        <v>-1968024</v>
      </c>
      <c r="J42" s="88">
        <f t="shared" si="3"/>
        <v>53513773</v>
      </c>
      <c r="K42" s="88">
        <f t="shared" si="3"/>
        <v>1709510</v>
      </c>
      <c r="L42" s="88">
        <f t="shared" si="3"/>
        <v>15081802</v>
      </c>
      <c r="M42" s="88">
        <f t="shared" si="3"/>
        <v>42258748</v>
      </c>
      <c r="N42" s="88">
        <f t="shared" si="3"/>
        <v>59050060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112563833</v>
      </c>
      <c r="X42" s="88">
        <f t="shared" si="3"/>
        <v>16417726</v>
      </c>
      <c r="Y42" s="88">
        <f t="shared" si="3"/>
        <v>96146107</v>
      </c>
      <c r="Z42" s="208">
        <f>+IF(X42&lt;&gt;0,+(Y42/X42)*100,0)</f>
        <v>585.6237763987534</v>
      </c>
      <c r="AA42" s="206">
        <f>SUM(AA38:AA41)</f>
        <v>71998255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226442101</v>
      </c>
      <c r="D44" s="210">
        <f>+D42-D43</f>
        <v>0</v>
      </c>
      <c r="E44" s="211">
        <f t="shared" si="4"/>
        <v>71998255</v>
      </c>
      <c r="F44" s="77">
        <f t="shared" si="4"/>
        <v>71998255</v>
      </c>
      <c r="G44" s="77">
        <f t="shared" si="4"/>
        <v>41020608</v>
      </c>
      <c r="H44" s="77">
        <f t="shared" si="4"/>
        <v>14461189</v>
      </c>
      <c r="I44" s="77">
        <f t="shared" si="4"/>
        <v>-1968024</v>
      </c>
      <c r="J44" s="77">
        <f t="shared" si="4"/>
        <v>53513773</v>
      </c>
      <c r="K44" s="77">
        <f t="shared" si="4"/>
        <v>1709510</v>
      </c>
      <c r="L44" s="77">
        <f t="shared" si="4"/>
        <v>15081802</v>
      </c>
      <c r="M44" s="77">
        <f t="shared" si="4"/>
        <v>42258748</v>
      </c>
      <c r="N44" s="77">
        <f t="shared" si="4"/>
        <v>59050060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112563833</v>
      </c>
      <c r="X44" s="77">
        <f t="shared" si="4"/>
        <v>16417726</v>
      </c>
      <c r="Y44" s="77">
        <f t="shared" si="4"/>
        <v>96146107</v>
      </c>
      <c r="Z44" s="212">
        <f>+IF(X44&lt;&gt;0,+(Y44/X44)*100,0)</f>
        <v>585.6237763987534</v>
      </c>
      <c r="AA44" s="210">
        <f>+AA42-AA43</f>
        <v>71998255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226442101</v>
      </c>
      <c r="D46" s="206">
        <f>SUM(D44:D45)</f>
        <v>0</v>
      </c>
      <c r="E46" s="207">
        <f t="shared" si="5"/>
        <v>71998255</v>
      </c>
      <c r="F46" s="88">
        <f t="shared" si="5"/>
        <v>71998255</v>
      </c>
      <c r="G46" s="88">
        <f t="shared" si="5"/>
        <v>41020608</v>
      </c>
      <c r="H46" s="88">
        <f t="shared" si="5"/>
        <v>14461189</v>
      </c>
      <c r="I46" s="88">
        <f t="shared" si="5"/>
        <v>-1968024</v>
      </c>
      <c r="J46" s="88">
        <f t="shared" si="5"/>
        <v>53513773</v>
      </c>
      <c r="K46" s="88">
        <f t="shared" si="5"/>
        <v>1709510</v>
      </c>
      <c r="L46" s="88">
        <f t="shared" si="5"/>
        <v>15081802</v>
      </c>
      <c r="M46" s="88">
        <f t="shared" si="5"/>
        <v>42258748</v>
      </c>
      <c r="N46" s="88">
        <f t="shared" si="5"/>
        <v>59050060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112563833</v>
      </c>
      <c r="X46" s="88">
        <f t="shared" si="5"/>
        <v>16417726</v>
      </c>
      <c r="Y46" s="88">
        <f t="shared" si="5"/>
        <v>96146107</v>
      </c>
      <c r="Z46" s="208">
        <f>+IF(X46&lt;&gt;0,+(Y46/X46)*100,0)</f>
        <v>585.6237763987534</v>
      </c>
      <c r="AA46" s="206">
        <f>SUM(AA44:AA45)</f>
        <v>71998255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226442101</v>
      </c>
      <c r="D48" s="217">
        <f>SUM(D46:D47)</f>
        <v>0</v>
      </c>
      <c r="E48" s="218">
        <f t="shared" si="6"/>
        <v>71998255</v>
      </c>
      <c r="F48" s="219">
        <f t="shared" si="6"/>
        <v>71998255</v>
      </c>
      <c r="G48" s="219">
        <f t="shared" si="6"/>
        <v>41020608</v>
      </c>
      <c r="H48" s="220">
        <f t="shared" si="6"/>
        <v>14461189</v>
      </c>
      <c r="I48" s="220">
        <f t="shared" si="6"/>
        <v>-1968024</v>
      </c>
      <c r="J48" s="220">
        <f t="shared" si="6"/>
        <v>53513773</v>
      </c>
      <c r="K48" s="220">
        <f t="shared" si="6"/>
        <v>1709510</v>
      </c>
      <c r="L48" s="220">
        <f t="shared" si="6"/>
        <v>15081802</v>
      </c>
      <c r="M48" s="219">
        <f t="shared" si="6"/>
        <v>42258748</v>
      </c>
      <c r="N48" s="219">
        <f t="shared" si="6"/>
        <v>59050060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112563833</v>
      </c>
      <c r="X48" s="220">
        <f t="shared" si="6"/>
        <v>16417726</v>
      </c>
      <c r="Y48" s="220">
        <f t="shared" si="6"/>
        <v>96146107</v>
      </c>
      <c r="Z48" s="221">
        <f>+IF(X48&lt;&gt;0,+(Y48/X48)*100,0)</f>
        <v>585.6237763987534</v>
      </c>
      <c r="AA48" s="222">
        <f>SUM(AA46:AA47)</f>
        <v>71998255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35487808</v>
      </c>
      <c r="D5" s="153">
        <f>SUM(D6:D8)</f>
        <v>0</v>
      </c>
      <c r="E5" s="154">
        <f t="shared" si="0"/>
        <v>23460000</v>
      </c>
      <c r="F5" s="100">
        <f t="shared" si="0"/>
        <v>23460000</v>
      </c>
      <c r="G5" s="100">
        <f t="shared" si="0"/>
        <v>172414</v>
      </c>
      <c r="H5" s="100">
        <f t="shared" si="0"/>
        <v>619206</v>
      </c>
      <c r="I5" s="100">
        <f t="shared" si="0"/>
        <v>1129900</v>
      </c>
      <c r="J5" s="100">
        <f t="shared" si="0"/>
        <v>1921520</v>
      </c>
      <c r="K5" s="100">
        <f t="shared" si="0"/>
        <v>-460201</v>
      </c>
      <c r="L5" s="100">
        <f t="shared" si="0"/>
        <v>1909577</v>
      </c>
      <c r="M5" s="100">
        <f t="shared" si="0"/>
        <v>544874</v>
      </c>
      <c r="N5" s="100">
        <f t="shared" si="0"/>
        <v>1994250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3915770</v>
      </c>
      <c r="X5" s="100">
        <f t="shared" si="0"/>
        <v>3310000</v>
      </c>
      <c r="Y5" s="100">
        <f t="shared" si="0"/>
        <v>605770</v>
      </c>
      <c r="Z5" s="137">
        <f>+IF(X5&lt;&gt;0,+(Y5/X5)*100,0)</f>
        <v>18.3012084592145</v>
      </c>
      <c r="AA5" s="153">
        <f>SUM(AA6:AA8)</f>
        <v>23460000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35487808</v>
      </c>
      <c r="D7" s="157"/>
      <c r="E7" s="158">
        <v>23460000</v>
      </c>
      <c r="F7" s="159">
        <v>23460000</v>
      </c>
      <c r="G7" s="159">
        <v>172414</v>
      </c>
      <c r="H7" s="159">
        <v>619206</v>
      </c>
      <c r="I7" s="159">
        <v>1129900</v>
      </c>
      <c r="J7" s="159">
        <v>1921520</v>
      </c>
      <c r="K7" s="159">
        <v>-460201</v>
      </c>
      <c r="L7" s="159">
        <v>1909577</v>
      </c>
      <c r="M7" s="159">
        <v>544874</v>
      </c>
      <c r="N7" s="159">
        <v>1994250</v>
      </c>
      <c r="O7" s="159"/>
      <c r="P7" s="159"/>
      <c r="Q7" s="159"/>
      <c r="R7" s="159"/>
      <c r="S7" s="159"/>
      <c r="T7" s="159"/>
      <c r="U7" s="159"/>
      <c r="V7" s="159"/>
      <c r="W7" s="159">
        <v>3915770</v>
      </c>
      <c r="X7" s="159">
        <v>3310000</v>
      </c>
      <c r="Y7" s="159">
        <v>605770</v>
      </c>
      <c r="Z7" s="141">
        <v>18.3</v>
      </c>
      <c r="AA7" s="225">
        <v>23460000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41903778</v>
      </c>
      <c r="D9" s="153">
        <f>SUM(D10:D14)</f>
        <v>0</v>
      </c>
      <c r="E9" s="154">
        <f t="shared" si="1"/>
        <v>50393952</v>
      </c>
      <c r="F9" s="100">
        <f t="shared" si="1"/>
        <v>50393952</v>
      </c>
      <c r="G9" s="100">
        <f t="shared" si="1"/>
        <v>360416</v>
      </c>
      <c r="H9" s="100">
        <f t="shared" si="1"/>
        <v>324463</v>
      </c>
      <c r="I9" s="100">
        <f t="shared" si="1"/>
        <v>2395951</v>
      </c>
      <c r="J9" s="100">
        <f t="shared" si="1"/>
        <v>3080830</v>
      </c>
      <c r="K9" s="100">
        <f t="shared" si="1"/>
        <v>1373364</v>
      </c>
      <c r="L9" s="100">
        <f t="shared" si="1"/>
        <v>2464158</v>
      </c>
      <c r="M9" s="100">
        <f t="shared" si="1"/>
        <v>2460104</v>
      </c>
      <c r="N9" s="100">
        <f t="shared" si="1"/>
        <v>6297626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9378456</v>
      </c>
      <c r="X9" s="100">
        <f t="shared" si="1"/>
        <v>22282501</v>
      </c>
      <c r="Y9" s="100">
        <f t="shared" si="1"/>
        <v>-12904045</v>
      </c>
      <c r="Z9" s="137">
        <f>+IF(X9&lt;&gt;0,+(Y9/X9)*100,0)</f>
        <v>-57.91111599187183</v>
      </c>
      <c r="AA9" s="102">
        <f>SUM(AA10:AA14)</f>
        <v>50393952</v>
      </c>
    </row>
    <row r="10" spans="1:27" ht="12.75">
      <c r="A10" s="138" t="s">
        <v>79</v>
      </c>
      <c r="B10" s="136"/>
      <c r="C10" s="155">
        <v>29693896</v>
      </c>
      <c r="D10" s="155"/>
      <c r="E10" s="156">
        <v>27322665</v>
      </c>
      <c r="F10" s="60">
        <v>27322665</v>
      </c>
      <c r="G10" s="60">
        <v>360416</v>
      </c>
      <c r="H10" s="60">
        <v>324463</v>
      </c>
      <c r="I10" s="60">
        <v>1116965</v>
      </c>
      <c r="J10" s="60">
        <v>1801844</v>
      </c>
      <c r="K10" s="60">
        <v>498708</v>
      </c>
      <c r="L10" s="60">
        <v>194212</v>
      </c>
      <c r="M10" s="60">
        <v>351190</v>
      </c>
      <c r="N10" s="60">
        <v>1044110</v>
      </c>
      <c r="O10" s="60"/>
      <c r="P10" s="60"/>
      <c r="Q10" s="60"/>
      <c r="R10" s="60"/>
      <c r="S10" s="60"/>
      <c r="T10" s="60"/>
      <c r="U10" s="60"/>
      <c r="V10" s="60"/>
      <c r="W10" s="60">
        <v>2845954</v>
      </c>
      <c r="X10" s="60">
        <v>14621000</v>
      </c>
      <c r="Y10" s="60">
        <v>-11775046</v>
      </c>
      <c r="Z10" s="140">
        <v>-80.54</v>
      </c>
      <c r="AA10" s="62">
        <v>27322665</v>
      </c>
    </row>
    <row r="11" spans="1:27" ht="12.75">
      <c r="A11" s="138" t="s">
        <v>80</v>
      </c>
      <c r="B11" s="136"/>
      <c r="C11" s="155">
        <v>11873375</v>
      </c>
      <c r="D11" s="155"/>
      <c r="E11" s="156">
        <v>17971287</v>
      </c>
      <c r="F11" s="60">
        <v>17971287</v>
      </c>
      <c r="G11" s="60"/>
      <c r="H11" s="60"/>
      <c r="I11" s="60">
        <v>1278986</v>
      </c>
      <c r="J11" s="60">
        <v>1278986</v>
      </c>
      <c r="K11" s="60">
        <v>378238</v>
      </c>
      <c r="L11" s="60">
        <v>1667845</v>
      </c>
      <c r="M11" s="60">
        <v>1946914</v>
      </c>
      <c r="N11" s="60">
        <v>3992997</v>
      </c>
      <c r="O11" s="60"/>
      <c r="P11" s="60"/>
      <c r="Q11" s="60"/>
      <c r="R11" s="60"/>
      <c r="S11" s="60"/>
      <c r="T11" s="60"/>
      <c r="U11" s="60"/>
      <c r="V11" s="60"/>
      <c r="W11" s="60">
        <v>5271983</v>
      </c>
      <c r="X11" s="60">
        <v>4561501</v>
      </c>
      <c r="Y11" s="60">
        <v>710482</v>
      </c>
      <c r="Z11" s="140">
        <v>15.58</v>
      </c>
      <c r="AA11" s="62">
        <v>17971287</v>
      </c>
    </row>
    <row r="12" spans="1:27" ht="12.75">
      <c r="A12" s="138" t="s">
        <v>81</v>
      </c>
      <c r="B12" s="136"/>
      <c r="C12" s="155">
        <v>336507</v>
      </c>
      <c r="D12" s="155"/>
      <c r="E12" s="156">
        <v>600000</v>
      </c>
      <c r="F12" s="60">
        <v>600000</v>
      </c>
      <c r="G12" s="60"/>
      <c r="H12" s="60"/>
      <c r="I12" s="60"/>
      <c r="J12" s="60"/>
      <c r="K12" s="60"/>
      <c r="L12" s="60"/>
      <c r="M12" s="60">
        <v>162000</v>
      </c>
      <c r="N12" s="60">
        <v>162000</v>
      </c>
      <c r="O12" s="60"/>
      <c r="P12" s="60"/>
      <c r="Q12" s="60"/>
      <c r="R12" s="60"/>
      <c r="S12" s="60"/>
      <c r="T12" s="60"/>
      <c r="U12" s="60"/>
      <c r="V12" s="60"/>
      <c r="W12" s="60">
        <v>162000</v>
      </c>
      <c r="X12" s="60">
        <v>600000</v>
      </c>
      <c r="Y12" s="60">
        <v>-438000</v>
      </c>
      <c r="Z12" s="140">
        <v>-73</v>
      </c>
      <c r="AA12" s="62">
        <v>600000</v>
      </c>
    </row>
    <row r="13" spans="1:27" ht="12.75">
      <c r="A13" s="138" t="s">
        <v>82</v>
      </c>
      <c r="B13" s="136"/>
      <c r="C13" s="155"/>
      <c r="D13" s="155"/>
      <c r="E13" s="156">
        <v>4500000</v>
      </c>
      <c r="F13" s="60">
        <v>4500000</v>
      </c>
      <c r="G13" s="60"/>
      <c r="H13" s="60"/>
      <c r="I13" s="60"/>
      <c r="J13" s="60"/>
      <c r="K13" s="60">
        <v>496418</v>
      </c>
      <c r="L13" s="60">
        <v>602101</v>
      </c>
      <c r="M13" s="60"/>
      <c r="N13" s="60">
        <v>1098519</v>
      </c>
      <c r="O13" s="60"/>
      <c r="P13" s="60"/>
      <c r="Q13" s="60"/>
      <c r="R13" s="60"/>
      <c r="S13" s="60"/>
      <c r="T13" s="60"/>
      <c r="U13" s="60"/>
      <c r="V13" s="60"/>
      <c r="W13" s="60">
        <v>1098519</v>
      </c>
      <c r="X13" s="60">
        <v>2500000</v>
      </c>
      <c r="Y13" s="60">
        <v>-1401481</v>
      </c>
      <c r="Z13" s="140">
        <v>-56.06</v>
      </c>
      <c r="AA13" s="62">
        <v>4500000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66969795</v>
      </c>
      <c r="D15" s="153">
        <f>SUM(D16:D18)</f>
        <v>0</v>
      </c>
      <c r="E15" s="154">
        <f t="shared" si="2"/>
        <v>116484853</v>
      </c>
      <c r="F15" s="100">
        <f t="shared" si="2"/>
        <v>116484853</v>
      </c>
      <c r="G15" s="100">
        <f t="shared" si="2"/>
        <v>2416185</v>
      </c>
      <c r="H15" s="100">
        <f t="shared" si="2"/>
        <v>7054979</v>
      </c>
      <c r="I15" s="100">
        <f t="shared" si="2"/>
        <v>5802090</v>
      </c>
      <c r="J15" s="100">
        <f t="shared" si="2"/>
        <v>15273254</v>
      </c>
      <c r="K15" s="100">
        <f t="shared" si="2"/>
        <v>5489491</v>
      </c>
      <c r="L15" s="100">
        <f t="shared" si="2"/>
        <v>4492154</v>
      </c>
      <c r="M15" s="100">
        <f t="shared" si="2"/>
        <v>6616788</v>
      </c>
      <c r="N15" s="100">
        <f t="shared" si="2"/>
        <v>16598433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31871687</v>
      </c>
      <c r="X15" s="100">
        <f t="shared" si="2"/>
        <v>17485514</v>
      </c>
      <c r="Y15" s="100">
        <f t="shared" si="2"/>
        <v>14386173</v>
      </c>
      <c r="Z15" s="137">
        <f>+IF(X15&lt;&gt;0,+(Y15/X15)*100,0)</f>
        <v>82.27480759215887</v>
      </c>
      <c r="AA15" s="102">
        <f>SUM(AA16:AA18)</f>
        <v>116484853</v>
      </c>
    </row>
    <row r="16" spans="1:27" ht="12.75">
      <c r="A16" s="138" t="s">
        <v>85</v>
      </c>
      <c r="B16" s="136"/>
      <c r="C16" s="155"/>
      <c r="D16" s="155"/>
      <c r="E16" s="156">
        <v>1580000</v>
      </c>
      <c r="F16" s="60">
        <v>1580000</v>
      </c>
      <c r="G16" s="60"/>
      <c r="H16" s="60"/>
      <c r="I16" s="60"/>
      <c r="J16" s="60"/>
      <c r="K16" s="60"/>
      <c r="L16" s="60">
        <v>43805</v>
      </c>
      <c r="M16" s="60">
        <v>5040</v>
      </c>
      <c r="N16" s="60">
        <v>48845</v>
      </c>
      <c r="O16" s="60"/>
      <c r="P16" s="60"/>
      <c r="Q16" s="60"/>
      <c r="R16" s="60"/>
      <c r="S16" s="60"/>
      <c r="T16" s="60"/>
      <c r="U16" s="60"/>
      <c r="V16" s="60"/>
      <c r="W16" s="60">
        <v>48845</v>
      </c>
      <c r="X16" s="60">
        <v>325000</v>
      </c>
      <c r="Y16" s="60">
        <v>-276155</v>
      </c>
      <c r="Z16" s="140">
        <v>-84.97</v>
      </c>
      <c r="AA16" s="62">
        <v>1580000</v>
      </c>
    </row>
    <row r="17" spans="1:27" ht="12.75">
      <c r="A17" s="138" t="s">
        <v>86</v>
      </c>
      <c r="B17" s="136"/>
      <c r="C17" s="155">
        <v>66969795</v>
      </c>
      <c r="D17" s="155"/>
      <c r="E17" s="156">
        <v>114904853</v>
      </c>
      <c r="F17" s="60">
        <v>114904853</v>
      </c>
      <c r="G17" s="60">
        <v>2416185</v>
      </c>
      <c r="H17" s="60">
        <v>7054979</v>
      </c>
      <c r="I17" s="60">
        <v>5802090</v>
      </c>
      <c r="J17" s="60">
        <v>15273254</v>
      </c>
      <c r="K17" s="60">
        <v>5489491</v>
      </c>
      <c r="L17" s="60">
        <v>4448349</v>
      </c>
      <c r="M17" s="60">
        <v>6611748</v>
      </c>
      <c r="N17" s="60">
        <v>16549588</v>
      </c>
      <c r="O17" s="60"/>
      <c r="P17" s="60"/>
      <c r="Q17" s="60"/>
      <c r="R17" s="60"/>
      <c r="S17" s="60"/>
      <c r="T17" s="60"/>
      <c r="U17" s="60"/>
      <c r="V17" s="60"/>
      <c r="W17" s="60">
        <v>31822842</v>
      </c>
      <c r="X17" s="60">
        <v>17160514</v>
      </c>
      <c r="Y17" s="60">
        <v>14662328</v>
      </c>
      <c r="Z17" s="140">
        <v>85.44</v>
      </c>
      <c r="AA17" s="62">
        <v>114904853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25493508</v>
      </c>
      <c r="D19" s="153">
        <f>SUM(D20:D23)</f>
        <v>0</v>
      </c>
      <c r="E19" s="154">
        <f t="shared" si="3"/>
        <v>154422940</v>
      </c>
      <c r="F19" s="100">
        <f t="shared" si="3"/>
        <v>154422940</v>
      </c>
      <c r="G19" s="100">
        <f t="shared" si="3"/>
        <v>0</v>
      </c>
      <c r="H19" s="100">
        <f t="shared" si="3"/>
        <v>157194</v>
      </c>
      <c r="I19" s="100">
        <f t="shared" si="3"/>
        <v>1794243</v>
      </c>
      <c r="J19" s="100">
        <f t="shared" si="3"/>
        <v>1951437</v>
      </c>
      <c r="K19" s="100">
        <f t="shared" si="3"/>
        <v>585292</v>
      </c>
      <c r="L19" s="100">
        <f t="shared" si="3"/>
        <v>969759</v>
      </c>
      <c r="M19" s="100">
        <f t="shared" si="3"/>
        <v>521669</v>
      </c>
      <c r="N19" s="100">
        <f t="shared" si="3"/>
        <v>2076720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4028157</v>
      </c>
      <c r="X19" s="100">
        <f t="shared" si="3"/>
        <v>31364217</v>
      </c>
      <c r="Y19" s="100">
        <f t="shared" si="3"/>
        <v>-27336060</v>
      </c>
      <c r="Z19" s="137">
        <f>+IF(X19&lt;&gt;0,+(Y19/X19)*100,0)</f>
        <v>-87.15683863556995</v>
      </c>
      <c r="AA19" s="102">
        <f>SUM(AA20:AA23)</f>
        <v>154422940</v>
      </c>
    </row>
    <row r="20" spans="1:27" ht="12.75">
      <c r="A20" s="138" t="s">
        <v>89</v>
      </c>
      <c r="B20" s="136"/>
      <c r="C20" s="155">
        <v>24907288</v>
      </c>
      <c r="D20" s="155"/>
      <c r="E20" s="156">
        <v>150080940</v>
      </c>
      <c r="F20" s="60">
        <v>150080940</v>
      </c>
      <c r="G20" s="60"/>
      <c r="H20" s="60">
        <v>157194</v>
      </c>
      <c r="I20" s="60">
        <v>1604543</v>
      </c>
      <c r="J20" s="60">
        <v>1761737</v>
      </c>
      <c r="K20" s="60">
        <v>585292</v>
      </c>
      <c r="L20" s="60">
        <v>788920</v>
      </c>
      <c r="M20" s="60">
        <v>471829</v>
      </c>
      <c r="N20" s="60">
        <v>1846041</v>
      </c>
      <c r="O20" s="60"/>
      <c r="P20" s="60"/>
      <c r="Q20" s="60"/>
      <c r="R20" s="60"/>
      <c r="S20" s="60"/>
      <c r="T20" s="60"/>
      <c r="U20" s="60"/>
      <c r="V20" s="60"/>
      <c r="W20" s="60">
        <v>3607778</v>
      </c>
      <c r="X20" s="60">
        <v>30864217</v>
      </c>
      <c r="Y20" s="60">
        <v>-27256439</v>
      </c>
      <c r="Z20" s="140">
        <v>-88.31</v>
      </c>
      <c r="AA20" s="62">
        <v>150080940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586220</v>
      </c>
      <c r="D23" s="155"/>
      <c r="E23" s="156">
        <v>4342000</v>
      </c>
      <c r="F23" s="60">
        <v>4342000</v>
      </c>
      <c r="G23" s="60"/>
      <c r="H23" s="60"/>
      <c r="I23" s="60">
        <v>189700</v>
      </c>
      <c r="J23" s="60">
        <v>189700</v>
      </c>
      <c r="K23" s="60"/>
      <c r="L23" s="60">
        <v>180839</v>
      </c>
      <c r="M23" s="60">
        <v>49840</v>
      </c>
      <c r="N23" s="60">
        <v>230679</v>
      </c>
      <c r="O23" s="60"/>
      <c r="P23" s="60"/>
      <c r="Q23" s="60"/>
      <c r="R23" s="60"/>
      <c r="S23" s="60"/>
      <c r="T23" s="60"/>
      <c r="U23" s="60"/>
      <c r="V23" s="60"/>
      <c r="W23" s="60">
        <v>420379</v>
      </c>
      <c r="X23" s="60">
        <v>500000</v>
      </c>
      <c r="Y23" s="60">
        <v>-79621</v>
      </c>
      <c r="Z23" s="140">
        <v>-15.92</v>
      </c>
      <c r="AA23" s="62">
        <v>4342000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169854889</v>
      </c>
      <c r="D25" s="217">
        <f>+D5+D9+D15+D19+D24</f>
        <v>0</v>
      </c>
      <c r="E25" s="230">
        <f t="shared" si="4"/>
        <v>344761745</v>
      </c>
      <c r="F25" s="219">
        <f t="shared" si="4"/>
        <v>344761745</v>
      </c>
      <c r="G25" s="219">
        <f t="shared" si="4"/>
        <v>2949015</v>
      </c>
      <c r="H25" s="219">
        <f t="shared" si="4"/>
        <v>8155842</v>
      </c>
      <c r="I25" s="219">
        <f t="shared" si="4"/>
        <v>11122184</v>
      </c>
      <c r="J25" s="219">
        <f t="shared" si="4"/>
        <v>22227041</v>
      </c>
      <c r="K25" s="219">
        <f t="shared" si="4"/>
        <v>6987946</v>
      </c>
      <c r="L25" s="219">
        <f t="shared" si="4"/>
        <v>9835648</v>
      </c>
      <c r="M25" s="219">
        <f t="shared" si="4"/>
        <v>10143435</v>
      </c>
      <c r="N25" s="219">
        <f t="shared" si="4"/>
        <v>26967029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49194070</v>
      </c>
      <c r="X25" s="219">
        <f t="shared" si="4"/>
        <v>74442232</v>
      </c>
      <c r="Y25" s="219">
        <f t="shared" si="4"/>
        <v>-25248162</v>
      </c>
      <c r="Z25" s="231">
        <f>+IF(X25&lt;&gt;0,+(Y25/X25)*100,0)</f>
        <v>-33.916449469166906</v>
      </c>
      <c r="AA25" s="232">
        <f>+AA5+AA9+AA15+AA19+AA24</f>
        <v>344761745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64277288</v>
      </c>
      <c r="D28" s="155"/>
      <c r="E28" s="156">
        <v>63051750</v>
      </c>
      <c r="F28" s="60">
        <v>63051750</v>
      </c>
      <c r="G28" s="60">
        <v>1652190</v>
      </c>
      <c r="H28" s="60">
        <v>5927255</v>
      </c>
      <c r="I28" s="60">
        <v>6704035</v>
      </c>
      <c r="J28" s="60">
        <v>14283480</v>
      </c>
      <c r="K28" s="60">
        <v>2321904</v>
      </c>
      <c r="L28" s="60">
        <v>541180</v>
      </c>
      <c r="M28" s="60">
        <v>1139116</v>
      </c>
      <c r="N28" s="60">
        <v>4002200</v>
      </c>
      <c r="O28" s="60"/>
      <c r="P28" s="60"/>
      <c r="Q28" s="60"/>
      <c r="R28" s="60"/>
      <c r="S28" s="60"/>
      <c r="T28" s="60"/>
      <c r="U28" s="60"/>
      <c r="V28" s="60"/>
      <c r="W28" s="60">
        <v>18285680</v>
      </c>
      <c r="X28" s="60">
        <v>9360514</v>
      </c>
      <c r="Y28" s="60">
        <v>8925166</v>
      </c>
      <c r="Z28" s="140">
        <v>95.35</v>
      </c>
      <c r="AA28" s="155">
        <v>63051750</v>
      </c>
    </row>
    <row r="29" spans="1:27" ht="12.75">
      <c r="A29" s="234" t="s">
        <v>134</v>
      </c>
      <c r="B29" s="136"/>
      <c r="C29" s="155">
        <v>191449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8018420</v>
      </c>
      <c r="D31" s="155"/>
      <c r="E31" s="156">
        <v>13041287</v>
      </c>
      <c r="F31" s="60">
        <v>13041287</v>
      </c>
      <c r="G31" s="60"/>
      <c r="H31" s="60"/>
      <c r="I31" s="60">
        <v>357769</v>
      </c>
      <c r="J31" s="60">
        <v>357769</v>
      </c>
      <c r="K31" s="60">
        <v>52269</v>
      </c>
      <c r="L31" s="60">
        <v>342057</v>
      </c>
      <c r="M31" s="60">
        <v>160650</v>
      </c>
      <c r="N31" s="60">
        <v>554976</v>
      </c>
      <c r="O31" s="60"/>
      <c r="P31" s="60"/>
      <c r="Q31" s="60"/>
      <c r="R31" s="60"/>
      <c r="S31" s="60"/>
      <c r="T31" s="60"/>
      <c r="U31" s="60"/>
      <c r="V31" s="60"/>
      <c r="W31" s="60">
        <v>912745</v>
      </c>
      <c r="X31" s="60">
        <v>2201501</v>
      </c>
      <c r="Y31" s="60">
        <v>-1288756</v>
      </c>
      <c r="Z31" s="140">
        <v>-58.54</v>
      </c>
      <c r="AA31" s="62">
        <v>13041287</v>
      </c>
    </row>
    <row r="32" spans="1:27" ht="12.75">
      <c r="A32" s="236" t="s">
        <v>46</v>
      </c>
      <c r="B32" s="136"/>
      <c r="C32" s="210">
        <f aca="true" t="shared" si="5" ref="C32:Y32">SUM(C28:C31)</f>
        <v>72487157</v>
      </c>
      <c r="D32" s="210">
        <f>SUM(D28:D31)</f>
        <v>0</v>
      </c>
      <c r="E32" s="211">
        <f t="shared" si="5"/>
        <v>76093037</v>
      </c>
      <c r="F32" s="77">
        <f t="shared" si="5"/>
        <v>76093037</v>
      </c>
      <c r="G32" s="77">
        <f t="shared" si="5"/>
        <v>1652190</v>
      </c>
      <c r="H32" s="77">
        <f t="shared" si="5"/>
        <v>5927255</v>
      </c>
      <c r="I32" s="77">
        <f t="shared" si="5"/>
        <v>7061804</v>
      </c>
      <c r="J32" s="77">
        <f t="shared" si="5"/>
        <v>14641249</v>
      </c>
      <c r="K32" s="77">
        <f t="shared" si="5"/>
        <v>2374173</v>
      </c>
      <c r="L32" s="77">
        <f t="shared" si="5"/>
        <v>883237</v>
      </c>
      <c r="M32" s="77">
        <f t="shared" si="5"/>
        <v>1299766</v>
      </c>
      <c r="N32" s="77">
        <f t="shared" si="5"/>
        <v>4557176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19198425</v>
      </c>
      <c r="X32" s="77">
        <f t="shared" si="5"/>
        <v>11562015</v>
      </c>
      <c r="Y32" s="77">
        <f t="shared" si="5"/>
        <v>7636410</v>
      </c>
      <c r="Z32" s="212">
        <f>+IF(X32&lt;&gt;0,+(Y32/X32)*100,0)</f>
        <v>66.04739744759024</v>
      </c>
      <c r="AA32" s="79">
        <f>SUM(AA28:AA31)</f>
        <v>76093037</v>
      </c>
    </row>
    <row r="33" spans="1:27" ht="12.75">
      <c r="A33" s="237" t="s">
        <v>51</v>
      </c>
      <c r="B33" s="136" t="s">
        <v>137</v>
      </c>
      <c r="C33" s="155">
        <v>17048556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334250</v>
      </c>
      <c r="D34" s="155"/>
      <c r="E34" s="156">
        <v>77186000</v>
      </c>
      <c r="F34" s="60">
        <v>77186000</v>
      </c>
      <c r="G34" s="60"/>
      <c r="H34" s="60"/>
      <c r="I34" s="60">
        <v>140858</v>
      </c>
      <c r="J34" s="60">
        <v>140858</v>
      </c>
      <c r="K34" s="60"/>
      <c r="L34" s="60">
        <v>162908</v>
      </c>
      <c r="M34" s="60">
        <v>459603</v>
      </c>
      <c r="N34" s="60">
        <v>622511</v>
      </c>
      <c r="O34" s="60"/>
      <c r="P34" s="60"/>
      <c r="Q34" s="60"/>
      <c r="R34" s="60"/>
      <c r="S34" s="60"/>
      <c r="T34" s="60"/>
      <c r="U34" s="60"/>
      <c r="V34" s="60"/>
      <c r="W34" s="60">
        <v>763369</v>
      </c>
      <c r="X34" s="60">
        <v>11800000</v>
      </c>
      <c r="Y34" s="60">
        <v>-11036631</v>
      </c>
      <c r="Z34" s="140">
        <v>-93.53</v>
      </c>
      <c r="AA34" s="62">
        <v>77186000</v>
      </c>
    </row>
    <row r="35" spans="1:27" ht="12.75">
      <c r="A35" s="237" t="s">
        <v>53</v>
      </c>
      <c r="B35" s="136"/>
      <c r="C35" s="155">
        <v>79984925</v>
      </c>
      <c r="D35" s="155"/>
      <c r="E35" s="156">
        <v>191482708</v>
      </c>
      <c r="F35" s="60">
        <v>191482708</v>
      </c>
      <c r="G35" s="60">
        <v>1296826</v>
      </c>
      <c r="H35" s="60">
        <v>2228588</v>
      </c>
      <c r="I35" s="60">
        <v>3919522</v>
      </c>
      <c r="J35" s="60">
        <v>7444936</v>
      </c>
      <c r="K35" s="60">
        <v>4613774</v>
      </c>
      <c r="L35" s="60">
        <v>8789503</v>
      </c>
      <c r="M35" s="60">
        <v>8384066</v>
      </c>
      <c r="N35" s="60">
        <v>21787343</v>
      </c>
      <c r="O35" s="60"/>
      <c r="P35" s="60"/>
      <c r="Q35" s="60"/>
      <c r="R35" s="60"/>
      <c r="S35" s="60"/>
      <c r="T35" s="60"/>
      <c r="U35" s="60"/>
      <c r="V35" s="60"/>
      <c r="W35" s="60">
        <v>29232279</v>
      </c>
      <c r="X35" s="60">
        <v>51080217</v>
      </c>
      <c r="Y35" s="60">
        <v>-21847938</v>
      </c>
      <c r="Z35" s="140">
        <v>-42.77</v>
      </c>
      <c r="AA35" s="62">
        <v>191482708</v>
      </c>
    </row>
    <row r="36" spans="1:27" ht="12.75">
      <c r="A36" s="238" t="s">
        <v>139</v>
      </c>
      <c r="B36" s="149"/>
      <c r="C36" s="222">
        <f aca="true" t="shared" si="6" ref="C36:Y36">SUM(C32:C35)</f>
        <v>169854888</v>
      </c>
      <c r="D36" s="222">
        <f>SUM(D32:D35)</f>
        <v>0</v>
      </c>
      <c r="E36" s="218">
        <f t="shared" si="6"/>
        <v>344761745</v>
      </c>
      <c r="F36" s="220">
        <f t="shared" si="6"/>
        <v>344761745</v>
      </c>
      <c r="G36" s="220">
        <f t="shared" si="6"/>
        <v>2949016</v>
      </c>
      <c r="H36" s="220">
        <f t="shared" si="6"/>
        <v>8155843</v>
      </c>
      <c r="I36" s="220">
        <f t="shared" si="6"/>
        <v>11122184</v>
      </c>
      <c r="J36" s="220">
        <f t="shared" si="6"/>
        <v>22227043</v>
      </c>
      <c r="K36" s="220">
        <f t="shared" si="6"/>
        <v>6987947</v>
      </c>
      <c r="L36" s="220">
        <f t="shared" si="6"/>
        <v>9835648</v>
      </c>
      <c r="M36" s="220">
        <f t="shared" si="6"/>
        <v>10143435</v>
      </c>
      <c r="N36" s="220">
        <f t="shared" si="6"/>
        <v>26967030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49194073</v>
      </c>
      <c r="X36" s="220">
        <f t="shared" si="6"/>
        <v>74442232</v>
      </c>
      <c r="Y36" s="220">
        <f t="shared" si="6"/>
        <v>-25248159</v>
      </c>
      <c r="Z36" s="221">
        <f>+IF(X36&lt;&gt;0,+(Y36/X36)*100,0)</f>
        <v>-33.916445439196394</v>
      </c>
      <c r="AA36" s="239">
        <f>SUM(AA32:AA35)</f>
        <v>344761745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403908013</v>
      </c>
      <c r="D6" s="155"/>
      <c r="E6" s="59">
        <v>191665896</v>
      </c>
      <c r="F6" s="60">
        <v>191665896</v>
      </c>
      <c r="G6" s="60">
        <v>429127735</v>
      </c>
      <c r="H6" s="60">
        <v>400811383</v>
      </c>
      <c r="I6" s="60">
        <v>386411148</v>
      </c>
      <c r="J6" s="60">
        <v>386411148</v>
      </c>
      <c r="K6" s="60">
        <v>424180092</v>
      </c>
      <c r="L6" s="60">
        <v>395400636</v>
      </c>
      <c r="M6" s="60">
        <v>450471452</v>
      </c>
      <c r="N6" s="60">
        <v>450471452</v>
      </c>
      <c r="O6" s="60"/>
      <c r="P6" s="60"/>
      <c r="Q6" s="60"/>
      <c r="R6" s="60"/>
      <c r="S6" s="60"/>
      <c r="T6" s="60"/>
      <c r="U6" s="60"/>
      <c r="V6" s="60"/>
      <c r="W6" s="60">
        <v>450471452</v>
      </c>
      <c r="X6" s="60">
        <v>95832948</v>
      </c>
      <c r="Y6" s="60">
        <v>354638504</v>
      </c>
      <c r="Z6" s="140">
        <v>370.06</v>
      </c>
      <c r="AA6" s="62">
        <v>191665896</v>
      </c>
    </row>
    <row r="7" spans="1:27" ht="12.75">
      <c r="A7" s="249" t="s">
        <v>144</v>
      </c>
      <c r="B7" s="182"/>
      <c r="C7" s="155">
        <v>106872971</v>
      </c>
      <c r="D7" s="155"/>
      <c r="E7" s="59">
        <v>141460543</v>
      </c>
      <c r="F7" s="60">
        <v>141460543</v>
      </c>
      <c r="G7" s="60">
        <v>120100246</v>
      </c>
      <c r="H7" s="60">
        <v>106575710</v>
      </c>
      <c r="I7" s="60">
        <v>106575710</v>
      </c>
      <c r="J7" s="60">
        <v>106575710</v>
      </c>
      <c r="K7" s="60">
        <v>107134723</v>
      </c>
      <c r="L7" s="60">
        <v>107134723</v>
      </c>
      <c r="M7" s="60">
        <v>121065498</v>
      </c>
      <c r="N7" s="60">
        <v>121065498</v>
      </c>
      <c r="O7" s="60"/>
      <c r="P7" s="60"/>
      <c r="Q7" s="60"/>
      <c r="R7" s="60"/>
      <c r="S7" s="60"/>
      <c r="T7" s="60"/>
      <c r="U7" s="60"/>
      <c r="V7" s="60"/>
      <c r="W7" s="60">
        <v>121065498</v>
      </c>
      <c r="X7" s="60">
        <v>70730272</v>
      </c>
      <c r="Y7" s="60">
        <v>50335226</v>
      </c>
      <c r="Z7" s="140">
        <v>71.17</v>
      </c>
      <c r="AA7" s="62">
        <v>141460543</v>
      </c>
    </row>
    <row r="8" spans="1:27" ht="12.75">
      <c r="A8" s="249" t="s">
        <v>145</v>
      </c>
      <c r="B8" s="182"/>
      <c r="C8" s="155">
        <v>97969111</v>
      </c>
      <c r="D8" s="155"/>
      <c r="E8" s="59">
        <v>124801417</v>
      </c>
      <c r="F8" s="60">
        <v>124801417</v>
      </c>
      <c r="G8" s="60">
        <v>66856226</v>
      </c>
      <c r="H8" s="60">
        <v>97066493</v>
      </c>
      <c r="I8" s="60">
        <v>71673226</v>
      </c>
      <c r="J8" s="60">
        <v>71673226</v>
      </c>
      <c r="K8" s="60">
        <v>45549419</v>
      </c>
      <c r="L8" s="60">
        <v>51922942</v>
      </c>
      <c r="M8" s="60">
        <v>47717232</v>
      </c>
      <c r="N8" s="60">
        <v>47717232</v>
      </c>
      <c r="O8" s="60"/>
      <c r="P8" s="60"/>
      <c r="Q8" s="60"/>
      <c r="R8" s="60"/>
      <c r="S8" s="60"/>
      <c r="T8" s="60"/>
      <c r="U8" s="60"/>
      <c r="V8" s="60"/>
      <c r="W8" s="60">
        <v>47717232</v>
      </c>
      <c r="X8" s="60">
        <v>62400709</v>
      </c>
      <c r="Y8" s="60">
        <v>-14683477</v>
      </c>
      <c r="Z8" s="140">
        <v>-23.53</v>
      </c>
      <c r="AA8" s="62">
        <v>124801417</v>
      </c>
    </row>
    <row r="9" spans="1:27" ht="12.75">
      <c r="A9" s="249" t="s">
        <v>146</v>
      </c>
      <c r="B9" s="182"/>
      <c r="C9" s="155">
        <v>103451689</v>
      </c>
      <c r="D9" s="155"/>
      <c r="E9" s="59">
        <v>125981075</v>
      </c>
      <c r="F9" s="60">
        <v>125981075</v>
      </c>
      <c r="G9" s="60">
        <v>103301917</v>
      </c>
      <c r="H9" s="60">
        <v>134919491</v>
      </c>
      <c r="I9" s="60">
        <v>139566934</v>
      </c>
      <c r="J9" s="60">
        <v>139566934</v>
      </c>
      <c r="K9" s="60">
        <v>164140698</v>
      </c>
      <c r="L9" s="60">
        <v>181569501</v>
      </c>
      <c r="M9" s="60">
        <v>192466278</v>
      </c>
      <c r="N9" s="60">
        <v>192466278</v>
      </c>
      <c r="O9" s="60"/>
      <c r="P9" s="60"/>
      <c r="Q9" s="60"/>
      <c r="R9" s="60"/>
      <c r="S9" s="60"/>
      <c r="T9" s="60"/>
      <c r="U9" s="60"/>
      <c r="V9" s="60"/>
      <c r="W9" s="60">
        <v>192466278</v>
      </c>
      <c r="X9" s="60">
        <v>62990538</v>
      </c>
      <c r="Y9" s="60">
        <v>129475740</v>
      </c>
      <c r="Z9" s="140">
        <v>205.55</v>
      </c>
      <c r="AA9" s="62">
        <v>125981075</v>
      </c>
    </row>
    <row r="10" spans="1:27" ht="12.75">
      <c r="A10" s="249" t="s">
        <v>147</v>
      </c>
      <c r="B10" s="182"/>
      <c r="C10" s="155">
        <v>6723</v>
      </c>
      <c r="D10" s="155"/>
      <c r="E10" s="59">
        <v>5076</v>
      </c>
      <c r="F10" s="60">
        <v>5076</v>
      </c>
      <c r="G10" s="159">
        <v>352988</v>
      </c>
      <c r="H10" s="159">
        <v>352988</v>
      </c>
      <c r="I10" s="159">
        <v>352988</v>
      </c>
      <c r="J10" s="60">
        <v>352988</v>
      </c>
      <c r="K10" s="159">
        <v>352988</v>
      </c>
      <c r="L10" s="159">
        <v>352988</v>
      </c>
      <c r="M10" s="60">
        <v>352988</v>
      </c>
      <c r="N10" s="159">
        <v>352988</v>
      </c>
      <c r="O10" s="159"/>
      <c r="P10" s="159"/>
      <c r="Q10" s="60"/>
      <c r="R10" s="159"/>
      <c r="S10" s="159"/>
      <c r="T10" s="60"/>
      <c r="U10" s="159"/>
      <c r="V10" s="159"/>
      <c r="W10" s="159">
        <v>352988</v>
      </c>
      <c r="X10" s="60">
        <v>2538</v>
      </c>
      <c r="Y10" s="159">
        <v>350450</v>
      </c>
      <c r="Z10" s="141">
        <v>13808.12</v>
      </c>
      <c r="AA10" s="225">
        <v>5076</v>
      </c>
    </row>
    <row r="11" spans="1:27" ht="12.75">
      <c r="A11" s="249" t="s">
        <v>148</v>
      </c>
      <c r="B11" s="182"/>
      <c r="C11" s="155">
        <v>7056782</v>
      </c>
      <c r="D11" s="155"/>
      <c r="E11" s="59">
        <v>6450056</v>
      </c>
      <c r="F11" s="60">
        <v>6450056</v>
      </c>
      <c r="G11" s="60">
        <v>7708191</v>
      </c>
      <c r="H11" s="60">
        <v>7090743</v>
      </c>
      <c r="I11" s="60">
        <v>7343653</v>
      </c>
      <c r="J11" s="60">
        <v>7343653</v>
      </c>
      <c r="K11" s="60">
        <v>7137202</v>
      </c>
      <c r="L11" s="60">
        <v>6788295</v>
      </c>
      <c r="M11" s="60">
        <v>7762250</v>
      </c>
      <c r="N11" s="60">
        <v>7762250</v>
      </c>
      <c r="O11" s="60"/>
      <c r="P11" s="60"/>
      <c r="Q11" s="60"/>
      <c r="R11" s="60"/>
      <c r="S11" s="60"/>
      <c r="T11" s="60"/>
      <c r="U11" s="60"/>
      <c r="V11" s="60"/>
      <c r="W11" s="60">
        <v>7762250</v>
      </c>
      <c r="X11" s="60">
        <v>3225028</v>
      </c>
      <c r="Y11" s="60">
        <v>4537222</v>
      </c>
      <c r="Z11" s="140">
        <v>140.69</v>
      </c>
      <c r="AA11" s="62">
        <v>6450056</v>
      </c>
    </row>
    <row r="12" spans="1:27" ht="12.75">
      <c r="A12" s="250" t="s">
        <v>56</v>
      </c>
      <c r="B12" s="251"/>
      <c r="C12" s="168">
        <f aca="true" t="shared" si="0" ref="C12:Y12">SUM(C6:C11)</f>
        <v>719265289</v>
      </c>
      <c r="D12" s="168">
        <f>SUM(D6:D11)</f>
        <v>0</v>
      </c>
      <c r="E12" s="72">
        <f t="shared" si="0"/>
        <v>590364063</v>
      </c>
      <c r="F12" s="73">
        <f t="shared" si="0"/>
        <v>590364063</v>
      </c>
      <c r="G12" s="73">
        <f t="shared" si="0"/>
        <v>727447303</v>
      </c>
      <c r="H12" s="73">
        <f t="shared" si="0"/>
        <v>746816808</v>
      </c>
      <c r="I12" s="73">
        <f t="shared" si="0"/>
        <v>711923659</v>
      </c>
      <c r="J12" s="73">
        <f t="shared" si="0"/>
        <v>711923659</v>
      </c>
      <c r="K12" s="73">
        <f t="shared" si="0"/>
        <v>748495122</v>
      </c>
      <c r="L12" s="73">
        <f t="shared" si="0"/>
        <v>743169085</v>
      </c>
      <c r="M12" s="73">
        <f t="shared" si="0"/>
        <v>819835698</v>
      </c>
      <c r="N12" s="73">
        <f t="shared" si="0"/>
        <v>819835698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819835698</v>
      </c>
      <c r="X12" s="73">
        <f t="shared" si="0"/>
        <v>295182033</v>
      </c>
      <c r="Y12" s="73">
        <f t="shared" si="0"/>
        <v>524653665</v>
      </c>
      <c r="Z12" s="170">
        <f>+IF(X12&lt;&gt;0,+(Y12/X12)*100,0)</f>
        <v>177.7390241769898</v>
      </c>
      <c r="AA12" s="74">
        <f>SUM(AA6:AA11)</f>
        <v>590364063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641491</v>
      </c>
      <c r="D15" s="155"/>
      <c r="E15" s="59">
        <v>661090</v>
      </c>
      <c r="F15" s="60">
        <v>661090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330545</v>
      </c>
      <c r="Y15" s="60">
        <v>-330545</v>
      </c>
      <c r="Z15" s="140">
        <v>-100</v>
      </c>
      <c r="AA15" s="62">
        <v>661090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170580000</v>
      </c>
      <c r="D17" s="155"/>
      <c r="E17" s="59">
        <v>153735000</v>
      </c>
      <c r="F17" s="60">
        <v>153735000</v>
      </c>
      <c r="G17" s="60">
        <v>153735000</v>
      </c>
      <c r="H17" s="60">
        <v>170580000</v>
      </c>
      <c r="I17" s="60">
        <v>170580000</v>
      </c>
      <c r="J17" s="60">
        <v>170580000</v>
      </c>
      <c r="K17" s="60">
        <v>170580000</v>
      </c>
      <c r="L17" s="60">
        <v>170580000</v>
      </c>
      <c r="M17" s="60">
        <v>170580000</v>
      </c>
      <c r="N17" s="60">
        <v>170580000</v>
      </c>
      <c r="O17" s="60"/>
      <c r="P17" s="60"/>
      <c r="Q17" s="60"/>
      <c r="R17" s="60"/>
      <c r="S17" s="60"/>
      <c r="T17" s="60"/>
      <c r="U17" s="60"/>
      <c r="V17" s="60"/>
      <c r="W17" s="60">
        <v>170580000</v>
      </c>
      <c r="X17" s="60">
        <v>76867500</v>
      </c>
      <c r="Y17" s="60">
        <v>93712500</v>
      </c>
      <c r="Z17" s="140">
        <v>121.91</v>
      </c>
      <c r="AA17" s="62">
        <v>153735000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1967674260</v>
      </c>
      <c r="D19" s="155"/>
      <c r="E19" s="59">
        <v>2195273377</v>
      </c>
      <c r="F19" s="60">
        <v>2195273377</v>
      </c>
      <c r="G19" s="60">
        <v>1962534928</v>
      </c>
      <c r="H19" s="60">
        <v>1978893193</v>
      </c>
      <c r="I19" s="60">
        <v>1973451465</v>
      </c>
      <c r="J19" s="60">
        <v>1973451465</v>
      </c>
      <c r="K19" s="60">
        <v>1974810440</v>
      </c>
      <c r="L19" s="60">
        <v>1984646088</v>
      </c>
      <c r="M19" s="60">
        <v>1984198877</v>
      </c>
      <c r="N19" s="60">
        <v>1984198877</v>
      </c>
      <c r="O19" s="60"/>
      <c r="P19" s="60"/>
      <c r="Q19" s="60"/>
      <c r="R19" s="60"/>
      <c r="S19" s="60"/>
      <c r="T19" s="60"/>
      <c r="U19" s="60"/>
      <c r="V19" s="60"/>
      <c r="W19" s="60">
        <v>1984198877</v>
      </c>
      <c r="X19" s="60">
        <v>1097636689</v>
      </c>
      <c r="Y19" s="60">
        <v>886562188</v>
      </c>
      <c r="Z19" s="140">
        <v>80.77</v>
      </c>
      <c r="AA19" s="62">
        <v>2195273377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4992315</v>
      </c>
      <c r="D22" s="155"/>
      <c r="E22" s="59">
        <v>6046584</v>
      </c>
      <c r="F22" s="60">
        <v>6046584</v>
      </c>
      <c r="G22" s="60">
        <v>5049442</v>
      </c>
      <c r="H22" s="60">
        <v>4992312</v>
      </c>
      <c r="I22" s="60">
        <v>4992312</v>
      </c>
      <c r="J22" s="60">
        <v>4992312</v>
      </c>
      <c r="K22" s="60">
        <v>4992312</v>
      </c>
      <c r="L22" s="60">
        <v>4992312</v>
      </c>
      <c r="M22" s="60">
        <v>4540351</v>
      </c>
      <c r="N22" s="60">
        <v>4540351</v>
      </c>
      <c r="O22" s="60"/>
      <c r="P22" s="60"/>
      <c r="Q22" s="60"/>
      <c r="R22" s="60"/>
      <c r="S22" s="60"/>
      <c r="T22" s="60"/>
      <c r="U22" s="60"/>
      <c r="V22" s="60"/>
      <c r="W22" s="60">
        <v>4540351</v>
      </c>
      <c r="X22" s="60">
        <v>3023292</v>
      </c>
      <c r="Y22" s="60">
        <v>1517059</v>
      </c>
      <c r="Z22" s="140">
        <v>50.18</v>
      </c>
      <c r="AA22" s="62">
        <v>6046584</v>
      </c>
    </row>
    <row r="23" spans="1:27" ht="12.75">
      <c r="A23" s="249" t="s">
        <v>158</v>
      </c>
      <c r="B23" s="182"/>
      <c r="C23" s="155">
        <v>105386</v>
      </c>
      <c r="D23" s="155"/>
      <c r="E23" s="59"/>
      <c r="F23" s="60"/>
      <c r="G23" s="159"/>
      <c r="H23" s="159"/>
      <c r="I23" s="159"/>
      <c r="J23" s="60"/>
      <c r="K23" s="159">
        <v>105386</v>
      </c>
      <c r="L23" s="159">
        <v>105386</v>
      </c>
      <c r="M23" s="60">
        <v>105386</v>
      </c>
      <c r="N23" s="159">
        <v>105386</v>
      </c>
      <c r="O23" s="159"/>
      <c r="P23" s="159"/>
      <c r="Q23" s="60"/>
      <c r="R23" s="159"/>
      <c r="S23" s="159"/>
      <c r="T23" s="60"/>
      <c r="U23" s="159"/>
      <c r="V23" s="159"/>
      <c r="W23" s="159">
        <v>105386</v>
      </c>
      <c r="X23" s="60"/>
      <c r="Y23" s="159">
        <v>105386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2143993452</v>
      </c>
      <c r="D24" s="168">
        <f>SUM(D15:D23)</f>
        <v>0</v>
      </c>
      <c r="E24" s="76">
        <f t="shared" si="1"/>
        <v>2355716051</v>
      </c>
      <c r="F24" s="77">
        <f t="shared" si="1"/>
        <v>2355716051</v>
      </c>
      <c r="G24" s="77">
        <f t="shared" si="1"/>
        <v>2121319370</v>
      </c>
      <c r="H24" s="77">
        <f t="shared" si="1"/>
        <v>2154465505</v>
      </c>
      <c r="I24" s="77">
        <f t="shared" si="1"/>
        <v>2149023777</v>
      </c>
      <c r="J24" s="77">
        <f t="shared" si="1"/>
        <v>2149023777</v>
      </c>
      <c r="K24" s="77">
        <f t="shared" si="1"/>
        <v>2150488138</v>
      </c>
      <c r="L24" s="77">
        <f t="shared" si="1"/>
        <v>2160323786</v>
      </c>
      <c r="M24" s="77">
        <f t="shared" si="1"/>
        <v>2159424614</v>
      </c>
      <c r="N24" s="77">
        <f t="shared" si="1"/>
        <v>2159424614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2159424614</v>
      </c>
      <c r="X24" s="77">
        <f t="shared" si="1"/>
        <v>1177858026</v>
      </c>
      <c r="Y24" s="77">
        <f t="shared" si="1"/>
        <v>981566588</v>
      </c>
      <c r="Z24" s="212">
        <f>+IF(X24&lt;&gt;0,+(Y24/X24)*100,0)</f>
        <v>83.33488131276697</v>
      </c>
      <c r="AA24" s="79">
        <f>SUM(AA15:AA23)</f>
        <v>2355716051</v>
      </c>
    </row>
    <row r="25" spans="1:27" ht="12.75">
      <c r="A25" s="250" t="s">
        <v>159</v>
      </c>
      <c r="B25" s="251"/>
      <c r="C25" s="168">
        <f aca="true" t="shared" si="2" ref="C25:Y25">+C12+C24</f>
        <v>2863258741</v>
      </c>
      <c r="D25" s="168">
        <f>+D12+D24</f>
        <v>0</v>
      </c>
      <c r="E25" s="72">
        <f t="shared" si="2"/>
        <v>2946080114</v>
      </c>
      <c r="F25" s="73">
        <f t="shared" si="2"/>
        <v>2946080114</v>
      </c>
      <c r="G25" s="73">
        <f t="shared" si="2"/>
        <v>2848766673</v>
      </c>
      <c r="H25" s="73">
        <f t="shared" si="2"/>
        <v>2901282313</v>
      </c>
      <c r="I25" s="73">
        <f t="shared" si="2"/>
        <v>2860947436</v>
      </c>
      <c r="J25" s="73">
        <f t="shared" si="2"/>
        <v>2860947436</v>
      </c>
      <c r="K25" s="73">
        <f t="shared" si="2"/>
        <v>2898983260</v>
      </c>
      <c r="L25" s="73">
        <f t="shared" si="2"/>
        <v>2903492871</v>
      </c>
      <c r="M25" s="73">
        <f t="shared" si="2"/>
        <v>2979260312</v>
      </c>
      <c r="N25" s="73">
        <f t="shared" si="2"/>
        <v>2979260312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2979260312</v>
      </c>
      <c r="X25" s="73">
        <f t="shared" si="2"/>
        <v>1473040059</v>
      </c>
      <c r="Y25" s="73">
        <f t="shared" si="2"/>
        <v>1506220253</v>
      </c>
      <c r="Z25" s="170">
        <f>+IF(X25&lt;&gt;0,+(Y25/X25)*100,0)</f>
        <v>102.252497737402</v>
      </c>
      <c r="AA25" s="74">
        <f>+AA12+AA24</f>
        <v>2946080114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9329526</v>
      </c>
      <c r="D30" s="155"/>
      <c r="E30" s="59">
        <v>6722602</v>
      </c>
      <c r="F30" s="60">
        <v>6722602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3361301</v>
      </c>
      <c r="Y30" s="60">
        <v>-3361301</v>
      </c>
      <c r="Z30" s="140">
        <v>-100</v>
      </c>
      <c r="AA30" s="62">
        <v>6722602</v>
      </c>
    </row>
    <row r="31" spans="1:27" ht="12.75">
      <c r="A31" s="249" t="s">
        <v>163</v>
      </c>
      <c r="B31" s="182"/>
      <c r="C31" s="155">
        <v>32018269</v>
      </c>
      <c r="D31" s="155"/>
      <c r="E31" s="59">
        <v>36393485</v>
      </c>
      <c r="F31" s="60">
        <v>36393485</v>
      </c>
      <c r="G31" s="60">
        <v>32643461</v>
      </c>
      <c r="H31" s="60">
        <v>32712726</v>
      </c>
      <c r="I31" s="60">
        <v>32813509</v>
      </c>
      <c r="J31" s="60">
        <v>32813509</v>
      </c>
      <c r="K31" s="60">
        <v>32787577</v>
      </c>
      <c r="L31" s="60">
        <v>32964597</v>
      </c>
      <c r="M31" s="60">
        <v>33131561</v>
      </c>
      <c r="N31" s="60">
        <v>33131561</v>
      </c>
      <c r="O31" s="60"/>
      <c r="P31" s="60"/>
      <c r="Q31" s="60"/>
      <c r="R31" s="60"/>
      <c r="S31" s="60"/>
      <c r="T31" s="60"/>
      <c r="U31" s="60"/>
      <c r="V31" s="60"/>
      <c r="W31" s="60">
        <v>33131561</v>
      </c>
      <c r="X31" s="60">
        <v>18196743</v>
      </c>
      <c r="Y31" s="60">
        <v>14934818</v>
      </c>
      <c r="Z31" s="140">
        <v>82.07</v>
      </c>
      <c r="AA31" s="62">
        <v>36393485</v>
      </c>
    </row>
    <row r="32" spans="1:27" ht="12.75">
      <c r="A32" s="249" t="s">
        <v>164</v>
      </c>
      <c r="B32" s="182"/>
      <c r="C32" s="155">
        <v>266034889</v>
      </c>
      <c r="D32" s="155"/>
      <c r="E32" s="59">
        <v>273979891</v>
      </c>
      <c r="F32" s="60">
        <v>273979891</v>
      </c>
      <c r="G32" s="60">
        <v>190236761</v>
      </c>
      <c r="H32" s="60">
        <v>209700426</v>
      </c>
      <c r="I32" s="60">
        <v>172176794</v>
      </c>
      <c r="J32" s="60">
        <v>172176794</v>
      </c>
      <c r="K32" s="60">
        <v>290184515</v>
      </c>
      <c r="L32" s="60">
        <v>197888664</v>
      </c>
      <c r="M32" s="60">
        <v>234703605</v>
      </c>
      <c r="N32" s="60">
        <v>234703605</v>
      </c>
      <c r="O32" s="60"/>
      <c r="P32" s="60"/>
      <c r="Q32" s="60"/>
      <c r="R32" s="60"/>
      <c r="S32" s="60"/>
      <c r="T32" s="60"/>
      <c r="U32" s="60"/>
      <c r="V32" s="60"/>
      <c r="W32" s="60">
        <v>234703605</v>
      </c>
      <c r="X32" s="60">
        <v>136989946</v>
      </c>
      <c r="Y32" s="60">
        <v>97713659</v>
      </c>
      <c r="Z32" s="140">
        <v>71.33</v>
      </c>
      <c r="AA32" s="62">
        <v>273979891</v>
      </c>
    </row>
    <row r="33" spans="1:27" ht="12.75">
      <c r="A33" s="249" t="s">
        <v>165</v>
      </c>
      <c r="B33" s="182"/>
      <c r="C33" s="155">
        <v>6442874</v>
      </c>
      <c r="D33" s="155"/>
      <c r="E33" s="59">
        <v>11014826</v>
      </c>
      <c r="F33" s="60">
        <v>11014826</v>
      </c>
      <c r="G33" s="60">
        <v>38829749</v>
      </c>
      <c r="H33" s="60">
        <v>42640659</v>
      </c>
      <c r="I33" s="60">
        <v>42640659</v>
      </c>
      <c r="J33" s="60">
        <v>42640659</v>
      </c>
      <c r="K33" s="60">
        <v>42640659</v>
      </c>
      <c r="L33" s="60">
        <v>42640659</v>
      </c>
      <c r="M33" s="60">
        <v>42640659</v>
      </c>
      <c r="N33" s="60">
        <v>42640659</v>
      </c>
      <c r="O33" s="60"/>
      <c r="P33" s="60"/>
      <c r="Q33" s="60"/>
      <c r="R33" s="60"/>
      <c r="S33" s="60"/>
      <c r="T33" s="60"/>
      <c r="U33" s="60"/>
      <c r="V33" s="60"/>
      <c r="W33" s="60">
        <v>42640659</v>
      </c>
      <c r="X33" s="60">
        <v>5507413</v>
      </c>
      <c r="Y33" s="60">
        <v>37133246</v>
      </c>
      <c r="Z33" s="140">
        <v>674.24</v>
      </c>
      <c r="AA33" s="62">
        <v>11014826</v>
      </c>
    </row>
    <row r="34" spans="1:27" ht="12.75">
      <c r="A34" s="250" t="s">
        <v>58</v>
      </c>
      <c r="B34" s="251"/>
      <c r="C34" s="168">
        <f aca="true" t="shared" si="3" ref="C34:Y34">SUM(C29:C33)</f>
        <v>313825558</v>
      </c>
      <c r="D34" s="168">
        <f>SUM(D29:D33)</f>
        <v>0</v>
      </c>
      <c r="E34" s="72">
        <f t="shared" si="3"/>
        <v>328110804</v>
      </c>
      <c r="F34" s="73">
        <f t="shared" si="3"/>
        <v>328110804</v>
      </c>
      <c r="G34" s="73">
        <f t="shared" si="3"/>
        <v>261709971</v>
      </c>
      <c r="H34" s="73">
        <f t="shared" si="3"/>
        <v>285053811</v>
      </c>
      <c r="I34" s="73">
        <f t="shared" si="3"/>
        <v>247630962</v>
      </c>
      <c r="J34" s="73">
        <f t="shared" si="3"/>
        <v>247630962</v>
      </c>
      <c r="K34" s="73">
        <f t="shared" si="3"/>
        <v>365612751</v>
      </c>
      <c r="L34" s="73">
        <f t="shared" si="3"/>
        <v>273493920</v>
      </c>
      <c r="M34" s="73">
        <f t="shared" si="3"/>
        <v>310475825</v>
      </c>
      <c r="N34" s="73">
        <f t="shared" si="3"/>
        <v>310475825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310475825</v>
      </c>
      <c r="X34" s="73">
        <f t="shared" si="3"/>
        <v>164055403</v>
      </c>
      <c r="Y34" s="73">
        <f t="shared" si="3"/>
        <v>146420422</v>
      </c>
      <c r="Z34" s="170">
        <f>+IF(X34&lt;&gt;0,+(Y34/X34)*100,0)</f>
        <v>89.25059420322779</v>
      </c>
      <c r="AA34" s="74">
        <f>SUM(AA29:AA33)</f>
        <v>328110804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220928059</v>
      </c>
      <c r="D37" s="155"/>
      <c r="E37" s="59">
        <v>289767620</v>
      </c>
      <c r="F37" s="60">
        <v>289767620</v>
      </c>
      <c r="G37" s="60">
        <v>230261683</v>
      </c>
      <c r="H37" s="60">
        <v>230257585</v>
      </c>
      <c r="I37" s="60">
        <v>229216062</v>
      </c>
      <c r="J37" s="60">
        <v>229216062</v>
      </c>
      <c r="K37" s="60">
        <v>229216062</v>
      </c>
      <c r="L37" s="60">
        <v>229216062</v>
      </c>
      <c r="M37" s="60">
        <v>225844088</v>
      </c>
      <c r="N37" s="60">
        <v>225844088</v>
      </c>
      <c r="O37" s="60"/>
      <c r="P37" s="60"/>
      <c r="Q37" s="60"/>
      <c r="R37" s="60"/>
      <c r="S37" s="60"/>
      <c r="T37" s="60"/>
      <c r="U37" s="60"/>
      <c r="V37" s="60"/>
      <c r="W37" s="60">
        <v>225844088</v>
      </c>
      <c r="X37" s="60">
        <v>144883810</v>
      </c>
      <c r="Y37" s="60">
        <v>80960278</v>
      </c>
      <c r="Z37" s="140">
        <v>55.88</v>
      </c>
      <c r="AA37" s="62">
        <v>289767620</v>
      </c>
    </row>
    <row r="38" spans="1:27" ht="12.75">
      <c r="A38" s="249" t="s">
        <v>165</v>
      </c>
      <c r="B38" s="182"/>
      <c r="C38" s="155">
        <v>149107442</v>
      </c>
      <c r="D38" s="155"/>
      <c r="E38" s="59">
        <v>168817705</v>
      </c>
      <c r="F38" s="60">
        <v>168817705</v>
      </c>
      <c r="G38" s="60">
        <v>112100882</v>
      </c>
      <c r="H38" s="60">
        <v>102187975</v>
      </c>
      <c r="I38" s="60">
        <v>102187975</v>
      </c>
      <c r="J38" s="60">
        <v>102187975</v>
      </c>
      <c r="K38" s="60">
        <v>11724864</v>
      </c>
      <c r="L38" s="60">
        <v>102187975</v>
      </c>
      <c r="M38" s="60">
        <v>102187975</v>
      </c>
      <c r="N38" s="60">
        <v>102187975</v>
      </c>
      <c r="O38" s="60"/>
      <c r="P38" s="60"/>
      <c r="Q38" s="60"/>
      <c r="R38" s="60"/>
      <c r="S38" s="60"/>
      <c r="T38" s="60"/>
      <c r="U38" s="60"/>
      <c r="V38" s="60"/>
      <c r="W38" s="60">
        <v>102187975</v>
      </c>
      <c r="X38" s="60">
        <v>84408853</v>
      </c>
      <c r="Y38" s="60">
        <v>17779122</v>
      </c>
      <c r="Z38" s="140">
        <v>21.06</v>
      </c>
      <c r="AA38" s="62">
        <v>168817705</v>
      </c>
    </row>
    <row r="39" spans="1:27" ht="12.75">
      <c r="A39" s="250" t="s">
        <v>59</v>
      </c>
      <c r="B39" s="253"/>
      <c r="C39" s="168">
        <f aca="true" t="shared" si="4" ref="C39:Y39">SUM(C37:C38)</f>
        <v>370035501</v>
      </c>
      <c r="D39" s="168">
        <f>SUM(D37:D38)</f>
        <v>0</v>
      </c>
      <c r="E39" s="76">
        <f t="shared" si="4"/>
        <v>458585325</v>
      </c>
      <c r="F39" s="77">
        <f t="shared" si="4"/>
        <v>458585325</v>
      </c>
      <c r="G39" s="77">
        <f t="shared" si="4"/>
        <v>342362565</v>
      </c>
      <c r="H39" s="77">
        <f t="shared" si="4"/>
        <v>332445560</v>
      </c>
      <c r="I39" s="77">
        <f t="shared" si="4"/>
        <v>331404037</v>
      </c>
      <c r="J39" s="77">
        <f t="shared" si="4"/>
        <v>331404037</v>
      </c>
      <c r="K39" s="77">
        <f t="shared" si="4"/>
        <v>240940926</v>
      </c>
      <c r="L39" s="77">
        <f t="shared" si="4"/>
        <v>331404037</v>
      </c>
      <c r="M39" s="77">
        <f t="shared" si="4"/>
        <v>328032063</v>
      </c>
      <c r="N39" s="77">
        <f t="shared" si="4"/>
        <v>328032063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328032063</v>
      </c>
      <c r="X39" s="77">
        <f t="shared" si="4"/>
        <v>229292663</v>
      </c>
      <c r="Y39" s="77">
        <f t="shared" si="4"/>
        <v>98739400</v>
      </c>
      <c r="Z39" s="212">
        <f>+IF(X39&lt;&gt;0,+(Y39/X39)*100,0)</f>
        <v>43.06260772068403</v>
      </c>
      <c r="AA39" s="79">
        <f>SUM(AA37:AA38)</f>
        <v>458585325</v>
      </c>
    </row>
    <row r="40" spans="1:27" ht="12.75">
      <c r="A40" s="250" t="s">
        <v>167</v>
      </c>
      <c r="B40" s="251"/>
      <c r="C40" s="168">
        <f aca="true" t="shared" si="5" ref="C40:Y40">+C34+C39</f>
        <v>683861059</v>
      </c>
      <c r="D40" s="168">
        <f>+D34+D39</f>
        <v>0</v>
      </c>
      <c r="E40" s="72">
        <f t="shared" si="5"/>
        <v>786696129</v>
      </c>
      <c r="F40" s="73">
        <f t="shared" si="5"/>
        <v>786696129</v>
      </c>
      <c r="G40" s="73">
        <f t="shared" si="5"/>
        <v>604072536</v>
      </c>
      <c r="H40" s="73">
        <f t="shared" si="5"/>
        <v>617499371</v>
      </c>
      <c r="I40" s="73">
        <f t="shared" si="5"/>
        <v>579034999</v>
      </c>
      <c r="J40" s="73">
        <f t="shared" si="5"/>
        <v>579034999</v>
      </c>
      <c r="K40" s="73">
        <f t="shared" si="5"/>
        <v>606553677</v>
      </c>
      <c r="L40" s="73">
        <f t="shared" si="5"/>
        <v>604897957</v>
      </c>
      <c r="M40" s="73">
        <f t="shared" si="5"/>
        <v>638507888</v>
      </c>
      <c r="N40" s="73">
        <f t="shared" si="5"/>
        <v>638507888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638507888</v>
      </c>
      <c r="X40" s="73">
        <f t="shared" si="5"/>
        <v>393348066</v>
      </c>
      <c r="Y40" s="73">
        <f t="shared" si="5"/>
        <v>245159822</v>
      </c>
      <c r="Z40" s="170">
        <f>+IF(X40&lt;&gt;0,+(Y40/X40)*100,0)</f>
        <v>62.32643381040547</v>
      </c>
      <c r="AA40" s="74">
        <f>+AA34+AA39</f>
        <v>786696129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2179397682</v>
      </c>
      <c r="D42" s="257">
        <f>+D25-D40</f>
        <v>0</v>
      </c>
      <c r="E42" s="258">
        <f t="shared" si="6"/>
        <v>2159383985</v>
      </c>
      <c r="F42" s="259">
        <f t="shared" si="6"/>
        <v>2159383985</v>
      </c>
      <c r="G42" s="259">
        <f t="shared" si="6"/>
        <v>2244694137</v>
      </c>
      <c r="H42" s="259">
        <f t="shared" si="6"/>
        <v>2283782942</v>
      </c>
      <c r="I42" s="259">
        <f t="shared" si="6"/>
        <v>2281912437</v>
      </c>
      <c r="J42" s="259">
        <f t="shared" si="6"/>
        <v>2281912437</v>
      </c>
      <c r="K42" s="259">
        <f t="shared" si="6"/>
        <v>2292429583</v>
      </c>
      <c r="L42" s="259">
        <f t="shared" si="6"/>
        <v>2298594914</v>
      </c>
      <c r="M42" s="259">
        <f t="shared" si="6"/>
        <v>2340752424</v>
      </c>
      <c r="N42" s="259">
        <f t="shared" si="6"/>
        <v>2340752424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2340752424</v>
      </c>
      <c r="X42" s="259">
        <f t="shared" si="6"/>
        <v>1079691993</v>
      </c>
      <c r="Y42" s="259">
        <f t="shared" si="6"/>
        <v>1261060431</v>
      </c>
      <c r="Z42" s="260">
        <f>+IF(X42&lt;&gt;0,+(Y42/X42)*100,0)</f>
        <v>116.79816458544394</v>
      </c>
      <c r="AA42" s="261">
        <f>+AA25-AA40</f>
        <v>2159383985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2152356388</v>
      </c>
      <c r="D45" s="155"/>
      <c r="E45" s="59">
        <v>2140842692</v>
      </c>
      <c r="F45" s="60">
        <v>2140842692</v>
      </c>
      <c r="G45" s="60">
        <v>2226152845</v>
      </c>
      <c r="H45" s="60">
        <v>2256741649</v>
      </c>
      <c r="I45" s="60">
        <v>2254871142</v>
      </c>
      <c r="J45" s="60">
        <v>2254871142</v>
      </c>
      <c r="K45" s="60">
        <v>2265388288</v>
      </c>
      <c r="L45" s="60">
        <v>2271553618</v>
      </c>
      <c r="M45" s="60">
        <v>2313711129</v>
      </c>
      <c r="N45" s="60">
        <v>2313711129</v>
      </c>
      <c r="O45" s="60"/>
      <c r="P45" s="60"/>
      <c r="Q45" s="60"/>
      <c r="R45" s="60"/>
      <c r="S45" s="60"/>
      <c r="T45" s="60"/>
      <c r="U45" s="60"/>
      <c r="V45" s="60"/>
      <c r="W45" s="60">
        <v>2313711129</v>
      </c>
      <c r="X45" s="60">
        <v>1070421346</v>
      </c>
      <c r="Y45" s="60">
        <v>1243289783</v>
      </c>
      <c r="Z45" s="139">
        <v>116.15</v>
      </c>
      <c r="AA45" s="62">
        <v>2140842692</v>
      </c>
    </row>
    <row r="46" spans="1:27" ht="12.75">
      <c r="A46" s="249" t="s">
        <v>171</v>
      </c>
      <c r="B46" s="182"/>
      <c r="C46" s="155">
        <v>27041293</v>
      </c>
      <c r="D46" s="155"/>
      <c r="E46" s="59">
        <v>18541293</v>
      </c>
      <c r="F46" s="60">
        <v>18541293</v>
      </c>
      <c r="G46" s="60">
        <v>18541293</v>
      </c>
      <c r="H46" s="60">
        <v>27041293</v>
      </c>
      <c r="I46" s="60">
        <v>27041293</v>
      </c>
      <c r="J46" s="60">
        <v>27041293</v>
      </c>
      <c r="K46" s="60">
        <v>27041293</v>
      </c>
      <c r="L46" s="60">
        <v>27041293</v>
      </c>
      <c r="M46" s="60">
        <v>27041293</v>
      </c>
      <c r="N46" s="60">
        <v>27041293</v>
      </c>
      <c r="O46" s="60"/>
      <c r="P46" s="60"/>
      <c r="Q46" s="60"/>
      <c r="R46" s="60"/>
      <c r="S46" s="60"/>
      <c r="T46" s="60"/>
      <c r="U46" s="60"/>
      <c r="V46" s="60"/>
      <c r="W46" s="60">
        <v>27041293</v>
      </c>
      <c r="X46" s="60">
        <v>9270647</v>
      </c>
      <c r="Y46" s="60">
        <v>17770646</v>
      </c>
      <c r="Z46" s="139">
        <v>191.69</v>
      </c>
      <c r="AA46" s="62">
        <v>18541293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2179397681</v>
      </c>
      <c r="D48" s="217">
        <f>SUM(D45:D47)</f>
        <v>0</v>
      </c>
      <c r="E48" s="264">
        <f t="shared" si="7"/>
        <v>2159383985</v>
      </c>
      <c r="F48" s="219">
        <f t="shared" si="7"/>
        <v>2159383985</v>
      </c>
      <c r="G48" s="219">
        <f t="shared" si="7"/>
        <v>2244694138</v>
      </c>
      <c r="H48" s="219">
        <f t="shared" si="7"/>
        <v>2283782942</v>
      </c>
      <c r="I48" s="219">
        <f t="shared" si="7"/>
        <v>2281912435</v>
      </c>
      <c r="J48" s="219">
        <f t="shared" si="7"/>
        <v>2281912435</v>
      </c>
      <c r="K48" s="219">
        <f t="shared" si="7"/>
        <v>2292429581</v>
      </c>
      <c r="L48" s="219">
        <f t="shared" si="7"/>
        <v>2298594911</v>
      </c>
      <c r="M48" s="219">
        <f t="shared" si="7"/>
        <v>2340752422</v>
      </c>
      <c r="N48" s="219">
        <f t="shared" si="7"/>
        <v>2340752422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2340752422</v>
      </c>
      <c r="X48" s="219">
        <f t="shared" si="7"/>
        <v>1079691993</v>
      </c>
      <c r="Y48" s="219">
        <f t="shared" si="7"/>
        <v>1261060429</v>
      </c>
      <c r="Z48" s="265">
        <f>+IF(X48&lt;&gt;0,+(Y48/X48)*100,0)</f>
        <v>116.79816440020593</v>
      </c>
      <c r="AA48" s="232">
        <f>SUM(AA45:AA47)</f>
        <v>2159383985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403722341</v>
      </c>
      <c r="D6" s="155"/>
      <c r="E6" s="59">
        <v>387711719</v>
      </c>
      <c r="F6" s="60">
        <v>387711719</v>
      </c>
      <c r="G6" s="60">
        <v>77086</v>
      </c>
      <c r="H6" s="60">
        <v>18658842</v>
      </c>
      <c r="I6" s="60">
        <v>34896423</v>
      </c>
      <c r="J6" s="60">
        <v>53632351</v>
      </c>
      <c r="K6" s="60">
        <v>68071090</v>
      </c>
      <c r="L6" s="60">
        <v>34437416</v>
      </c>
      <c r="M6" s="60">
        <v>39630248</v>
      </c>
      <c r="N6" s="60">
        <v>142138754</v>
      </c>
      <c r="O6" s="60"/>
      <c r="P6" s="60"/>
      <c r="Q6" s="60"/>
      <c r="R6" s="60"/>
      <c r="S6" s="60"/>
      <c r="T6" s="60"/>
      <c r="U6" s="60"/>
      <c r="V6" s="60"/>
      <c r="W6" s="60">
        <v>195771105</v>
      </c>
      <c r="X6" s="60">
        <v>180148879</v>
      </c>
      <c r="Y6" s="60">
        <v>15622226</v>
      </c>
      <c r="Z6" s="140">
        <v>8.67</v>
      </c>
      <c r="AA6" s="62">
        <v>387711719</v>
      </c>
    </row>
    <row r="7" spans="1:27" ht="12.75">
      <c r="A7" s="249" t="s">
        <v>32</v>
      </c>
      <c r="B7" s="182"/>
      <c r="C7" s="155">
        <v>790314420</v>
      </c>
      <c r="D7" s="155"/>
      <c r="E7" s="59">
        <v>724447173</v>
      </c>
      <c r="F7" s="60">
        <v>724447173</v>
      </c>
      <c r="G7" s="60">
        <v>6597161</v>
      </c>
      <c r="H7" s="60">
        <v>38278770</v>
      </c>
      <c r="I7" s="60">
        <v>58649802</v>
      </c>
      <c r="J7" s="60">
        <v>103525733</v>
      </c>
      <c r="K7" s="60">
        <v>85324111</v>
      </c>
      <c r="L7" s="60">
        <v>72698722</v>
      </c>
      <c r="M7" s="60">
        <v>73083724</v>
      </c>
      <c r="N7" s="60">
        <v>231106557</v>
      </c>
      <c r="O7" s="60"/>
      <c r="P7" s="60"/>
      <c r="Q7" s="60"/>
      <c r="R7" s="60"/>
      <c r="S7" s="60"/>
      <c r="T7" s="60"/>
      <c r="U7" s="60"/>
      <c r="V7" s="60"/>
      <c r="W7" s="60">
        <v>334632290</v>
      </c>
      <c r="X7" s="60">
        <v>362211174</v>
      </c>
      <c r="Y7" s="60">
        <v>-27578884</v>
      </c>
      <c r="Z7" s="140">
        <v>-7.61</v>
      </c>
      <c r="AA7" s="62">
        <v>724447173</v>
      </c>
    </row>
    <row r="8" spans="1:27" ht="12.75">
      <c r="A8" s="249" t="s">
        <v>178</v>
      </c>
      <c r="B8" s="182"/>
      <c r="C8" s="155">
        <v>82179449</v>
      </c>
      <c r="D8" s="155"/>
      <c r="E8" s="59">
        <v>49908540</v>
      </c>
      <c r="F8" s="60">
        <v>49908540</v>
      </c>
      <c r="G8" s="60">
        <v>7054917</v>
      </c>
      <c r="H8" s="60">
        <v>4081966</v>
      </c>
      <c r="I8" s="60">
        <v>9328022</v>
      </c>
      <c r="J8" s="60">
        <v>20464905</v>
      </c>
      <c r="K8" s="60">
        <v>-6779132</v>
      </c>
      <c r="L8" s="60">
        <v>2547223</v>
      </c>
      <c r="M8" s="60">
        <v>-100958</v>
      </c>
      <c r="N8" s="60">
        <v>-4332867</v>
      </c>
      <c r="O8" s="60"/>
      <c r="P8" s="60"/>
      <c r="Q8" s="60"/>
      <c r="R8" s="60"/>
      <c r="S8" s="60"/>
      <c r="T8" s="60"/>
      <c r="U8" s="60"/>
      <c r="V8" s="60"/>
      <c r="W8" s="60">
        <v>16132038</v>
      </c>
      <c r="X8" s="60">
        <v>24954270</v>
      </c>
      <c r="Y8" s="60">
        <v>-8822232</v>
      </c>
      <c r="Z8" s="140">
        <v>-35.35</v>
      </c>
      <c r="AA8" s="62">
        <v>49908540</v>
      </c>
    </row>
    <row r="9" spans="1:27" ht="12.75">
      <c r="A9" s="249" t="s">
        <v>179</v>
      </c>
      <c r="B9" s="182"/>
      <c r="C9" s="155">
        <v>143207603</v>
      </c>
      <c r="D9" s="155"/>
      <c r="E9" s="59">
        <v>166667252</v>
      </c>
      <c r="F9" s="60">
        <v>166667252</v>
      </c>
      <c r="G9" s="60">
        <v>61615000</v>
      </c>
      <c r="H9" s="60">
        <v>2185000</v>
      </c>
      <c r="I9" s="60">
        <v>192000</v>
      </c>
      <c r="J9" s="60">
        <v>63992000</v>
      </c>
      <c r="K9" s="60">
        <v>5722694</v>
      </c>
      <c r="L9" s="60"/>
      <c r="M9" s="60">
        <v>49290306</v>
      </c>
      <c r="N9" s="60">
        <v>55013000</v>
      </c>
      <c r="O9" s="60"/>
      <c r="P9" s="60"/>
      <c r="Q9" s="60"/>
      <c r="R9" s="60"/>
      <c r="S9" s="60"/>
      <c r="T9" s="60"/>
      <c r="U9" s="60"/>
      <c r="V9" s="60"/>
      <c r="W9" s="60">
        <v>119005000</v>
      </c>
      <c r="X9" s="60">
        <v>82804626</v>
      </c>
      <c r="Y9" s="60">
        <v>36200374</v>
      </c>
      <c r="Z9" s="140">
        <v>43.72</v>
      </c>
      <c r="AA9" s="62">
        <v>166667252</v>
      </c>
    </row>
    <row r="10" spans="1:27" ht="12.75">
      <c r="A10" s="249" t="s">
        <v>180</v>
      </c>
      <c r="B10" s="182"/>
      <c r="C10" s="155">
        <v>72110437</v>
      </c>
      <c r="D10" s="155"/>
      <c r="E10" s="59">
        <v>76093037</v>
      </c>
      <c r="F10" s="60">
        <v>76093037</v>
      </c>
      <c r="G10" s="60">
        <v>26000000</v>
      </c>
      <c r="H10" s="60">
        <v>2000000</v>
      </c>
      <c r="I10" s="60"/>
      <c r="J10" s="60">
        <v>28000000</v>
      </c>
      <c r="K10" s="60"/>
      <c r="L10" s="60"/>
      <c r="M10" s="60">
        <v>29665000</v>
      </c>
      <c r="N10" s="60">
        <v>29665000</v>
      </c>
      <c r="O10" s="60"/>
      <c r="P10" s="60"/>
      <c r="Q10" s="60"/>
      <c r="R10" s="60"/>
      <c r="S10" s="60"/>
      <c r="T10" s="60"/>
      <c r="U10" s="60"/>
      <c r="V10" s="60"/>
      <c r="W10" s="60">
        <v>57665000</v>
      </c>
      <c r="X10" s="60">
        <v>25000000</v>
      </c>
      <c r="Y10" s="60">
        <v>32665000</v>
      </c>
      <c r="Z10" s="140">
        <v>130.66</v>
      </c>
      <c r="AA10" s="62">
        <v>76093037</v>
      </c>
    </row>
    <row r="11" spans="1:27" ht="12.75">
      <c r="A11" s="249" t="s">
        <v>181</v>
      </c>
      <c r="B11" s="182"/>
      <c r="C11" s="155">
        <v>36308407</v>
      </c>
      <c r="D11" s="155"/>
      <c r="E11" s="59">
        <v>27684918</v>
      </c>
      <c r="F11" s="60">
        <v>27684918</v>
      </c>
      <c r="G11" s="60">
        <v>552952</v>
      </c>
      <c r="H11" s="60">
        <v>341067</v>
      </c>
      <c r="I11" s="60">
        <v>1086236</v>
      </c>
      <c r="J11" s="60">
        <v>1980255</v>
      </c>
      <c r="K11" s="60">
        <v>-323563</v>
      </c>
      <c r="L11" s="60">
        <v>9548728</v>
      </c>
      <c r="M11" s="60">
        <v>394556</v>
      </c>
      <c r="N11" s="60">
        <v>9619721</v>
      </c>
      <c r="O11" s="60"/>
      <c r="P11" s="60"/>
      <c r="Q11" s="60"/>
      <c r="R11" s="60"/>
      <c r="S11" s="60"/>
      <c r="T11" s="60"/>
      <c r="U11" s="60"/>
      <c r="V11" s="60"/>
      <c r="W11" s="60">
        <v>11599976</v>
      </c>
      <c r="X11" s="60">
        <v>13842456</v>
      </c>
      <c r="Y11" s="60">
        <v>-2242480</v>
      </c>
      <c r="Z11" s="140">
        <v>-16.2</v>
      </c>
      <c r="AA11" s="62">
        <v>27684918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-1191869342</v>
      </c>
      <c r="D14" s="155"/>
      <c r="E14" s="59">
        <v>-1319915288</v>
      </c>
      <c r="F14" s="60">
        <v>-1319915288</v>
      </c>
      <c r="G14" s="60">
        <v>-101721431</v>
      </c>
      <c r="H14" s="60">
        <v>-116314861</v>
      </c>
      <c r="I14" s="60">
        <v>-122103381</v>
      </c>
      <c r="J14" s="60">
        <v>-340139673</v>
      </c>
      <c r="K14" s="60">
        <v>-9566689</v>
      </c>
      <c r="L14" s="60">
        <v>-137330038</v>
      </c>
      <c r="M14" s="60">
        <v>-97593554</v>
      </c>
      <c r="N14" s="60">
        <v>-244490281</v>
      </c>
      <c r="O14" s="60"/>
      <c r="P14" s="60"/>
      <c r="Q14" s="60"/>
      <c r="R14" s="60"/>
      <c r="S14" s="60"/>
      <c r="T14" s="60"/>
      <c r="U14" s="60"/>
      <c r="V14" s="60"/>
      <c r="W14" s="60">
        <v>-584629954</v>
      </c>
      <c r="X14" s="60">
        <v>-655664226</v>
      </c>
      <c r="Y14" s="60">
        <v>71034272</v>
      </c>
      <c r="Z14" s="140">
        <v>-10.83</v>
      </c>
      <c r="AA14" s="62">
        <v>-1319915288</v>
      </c>
    </row>
    <row r="15" spans="1:27" ht="12.75">
      <c r="A15" s="249" t="s">
        <v>40</v>
      </c>
      <c r="B15" s="182"/>
      <c r="C15" s="155">
        <v>-23102861</v>
      </c>
      <c r="D15" s="155"/>
      <c r="E15" s="59">
        <v>-23786256</v>
      </c>
      <c r="F15" s="60">
        <v>-23786256</v>
      </c>
      <c r="G15" s="60"/>
      <c r="H15" s="60"/>
      <c r="I15" s="60">
        <v>-853833</v>
      </c>
      <c r="J15" s="60">
        <v>-853833</v>
      </c>
      <c r="K15" s="60"/>
      <c r="L15" s="60"/>
      <c r="M15" s="60">
        <v>-10533657</v>
      </c>
      <c r="N15" s="60">
        <v>-10533657</v>
      </c>
      <c r="O15" s="60"/>
      <c r="P15" s="60"/>
      <c r="Q15" s="60"/>
      <c r="R15" s="60"/>
      <c r="S15" s="60"/>
      <c r="T15" s="60"/>
      <c r="U15" s="60"/>
      <c r="V15" s="60"/>
      <c r="W15" s="60">
        <v>-11387490</v>
      </c>
      <c r="X15" s="60">
        <v>-11893128</v>
      </c>
      <c r="Y15" s="60">
        <v>505638</v>
      </c>
      <c r="Z15" s="140">
        <v>-4.25</v>
      </c>
      <c r="AA15" s="62">
        <v>-23786256</v>
      </c>
    </row>
    <row r="16" spans="1:27" ht="12.75">
      <c r="A16" s="249" t="s">
        <v>42</v>
      </c>
      <c r="B16" s="182"/>
      <c r="C16" s="155"/>
      <c r="D16" s="155"/>
      <c r="E16" s="59">
        <v>-300000</v>
      </c>
      <c r="F16" s="60">
        <v>-300000</v>
      </c>
      <c r="G16" s="60"/>
      <c r="H16" s="60"/>
      <c r="I16" s="60"/>
      <c r="J16" s="60"/>
      <c r="K16" s="60">
        <v>-5000</v>
      </c>
      <c r="L16" s="60"/>
      <c r="M16" s="60"/>
      <c r="N16" s="60">
        <v>-5000</v>
      </c>
      <c r="O16" s="60"/>
      <c r="P16" s="60"/>
      <c r="Q16" s="60"/>
      <c r="R16" s="60"/>
      <c r="S16" s="60"/>
      <c r="T16" s="60"/>
      <c r="U16" s="60"/>
      <c r="V16" s="60"/>
      <c r="W16" s="60">
        <v>-5000</v>
      </c>
      <c r="X16" s="60">
        <v>-150000</v>
      </c>
      <c r="Y16" s="60">
        <v>145000</v>
      </c>
      <c r="Z16" s="140">
        <v>-96.67</v>
      </c>
      <c r="AA16" s="62">
        <v>-300000</v>
      </c>
    </row>
    <row r="17" spans="1:27" ht="12.75">
      <c r="A17" s="250" t="s">
        <v>185</v>
      </c>
      <c r="B17" s="251"/>
      <c r="C17" s="168">
        <f aca="true" t="shared" si="0" ref="C17:Y17">SUM(C6:C16)</f>
        <v>312870454</v>
      </c>
      <c r="D17" s="168">
        <f t="shared" si="0"/>
        <v>0</v>
      </c>
      <c r="E17" s="72">
        <f t="shared" si="0"/>
        <v>88511095</v>
      </c>
      <c r="F17" s="73">
        <f t="shared" si="0"/>
        <v>88511095</v>
      </c>
      <c r="G17" s="73">
        <f t="shared" si="0"/>
        <v>175685</v>
      </c>
      <c r="H17" s="73">
        <f t="shared" si="0"/>
        <v>-50769216</v>
      </c>
      <c r="I17" s="73">
        <f t="shared" si="0"/>
        <v>-18804731</v>
      </c>
      <c r="J17" s="73">
        <f t="shared" si="0"/>
        <v>-69398262</v>
      </c>
      <c r="K17" s="73">
        <f t="shared" si="0"/>
        <v>142443511</v>
      </c>
      <c r="L17" s="73">
        <f t="shared" si="0"/>
        <v>-18097949</v>
      </c>
      <c r="M17" s="73">
        <f t="shared" si="0"/>
        <v>83835665</v>
      </c>
      <c r="N17" s="73">
        <f t="shared" si="0"/>
        <v>208181227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138782965</v>
      </c>
      <c r="X17" s="73">
        <f t="shared" si="0"/>
        <v>21254051</v>
      </c>
      <c r="Y17" s="73">
        <f t="shared" si="0"/>
        <v>117528914</v>
      </c>
      <c r="Z17" s="170">
        <f>+IF(X17&lt;&gt;0,+(Y17/X17)*100,0)</f>
        <v>552.9718264061754</v>
      </c>
      <c r="AA17" s="74">
        <f>SUM(AA6:AA16)</f>
        <v>88511095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5157787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-38046884</v>
      </c>
      <c r="D22" s="155"/>
      <c r="E22" s="268">
        <v>102500000</v>
      </c>
      <c r="F22" s="159">
        <v>102500000</v>
      </c>
      <c r="G22" s="60">
        <v>39559302</v>
      </c>
      <c r="H22" s="60">
        <v>31231096</v>
      </c>
      <c r="I22" s="60">
        <v>13352329</v>
      </c>
      <c r="J22" s="60">
        <v>84142727</v>
      </c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>
        <v>84142727</v>
      </c>
      <c r="X22" s="60">
        <v>45500000</v>
      </c>
      <c r="Y22" s="60">
        <v>38642727</v>
      </c>
      <c r="Z22" s="140">
        <v>84.93</v>
      </c>
      <c r="AA22" s="62">
        <v>102500000</v>
      </c>
    </row>
    <row r="23" spans="1:27" ht="12.75">
      <c r="A23" s="249" t="s">
        <v>189</v>
      </c>
      <c r="B23" s="182"/>
      <c r="C23" s="157"/>
      <c r="D23" s="157"/>
      <c r="E23" s="59">
        <v>54024</v>
      </c>
      <c r="F23" s="60">
        <v>54024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54024</v>
      </c>
    </row>
    <row r="24" spans="1:27" ht="12.75">
      <c r="A24" s="249" t="s">
        <v>190</v>
      </c>
      <c r="B24" s="182"/>
      <c r="C24" s="155">
        <v>14587572</v>
      </c>
      <c r="D24" s="155"/>
      <c r="E24" s="59"/>
      <c r="F24" s="60"/>
      <c r="G24" s="60">
        <v>-13524536</v>
      </c>
      <c r="H24" s="60"/>
      <c r="I24" s="60"/>
      <c r="J24" s="60">
        <v>-13524536</v>
      </c>
      <c r="K24" s="60">
        <v>12965523</v>
      </c>
      <c r="L24" s="60"/>
      <c r="M24" s="60"/>
      <c r="N24" s="60">
        <v>12965523</v>
      </c>
      <c r="O24" s="60"/>
      <c r="P24" s="60"/>
      <c r="Q24" s="60"/>
      <c r="R24" s="60"/>
      <c r="S24" s="60"/>
      <c r="T24" s="60"/>
      <c r="U24" s="60"/>
      <c r="V24" s="60"/>
      <c r="W24" s="60">
        <v>-559013</v>
      </c>
      <c r="X24" s="60"/>
      <c r="Y24" s="60">
        <v>-559013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-152806333</v>
      </c>
      <c r="D26" s="155"/>
      <c r="E26" s="59">
        <v>-344761745</v>
      </c>
      <c r="F26" s="60">
        <v>-344761745</v>
      </c>
      <c r="G26" s="60">
        <v>-2965995</v>
      </c>
      <c r="H26" s="60">
        <v>-8847496</v>
      </c>
      <c r="I26" s="60">
        <v>-9187146</v>
      </c>
      <c r="J26" s="60">
        <v>-21000637</v>
      </c>
      <c r="K26" s="60">
        <v>-10479435</v>
      </c>
      <c r="L26" s="60">
        <v>-10681508</v>
      </c>
      <c r="M26" s="60">
        <v>-10813229</v>
      </c>
      <c r="N26" s="60">
        <v>-31974172</v>
      </c>
      <c r="O26" s="60"/>
      <c r="P26" s="60"/>
      <c r="Q26" s="60"/>
      <c r="R26" s="60"/>
      <c r="S26" s="60"/>
      <c r="T26" s="60"/>
      <c r="U26" s="60"/>
      <c r="V26" s="60"/>
      <c r="W26" s="60">
        <v>-52974809</v>
      </c>
      <c r="X26" s="60">
        <v>-74442232</v>
      </c>
      <c r="Y26" s="60">
        <v>21467423</v>
      </c>
      <c r="Z26" s="140">
        <v>-28.84</v>
      </c>
      <c r="AA26" s="62">
        <v>-344761745</v>
      </c>
    </row>
    <row r="27" spans="1:27" ht="12.75">
      <c r="A27" s="250" t="s">
        <v>192</v>
      </c>
      <c r="B27" s="251"/>
      <c r="C27" s="168">
        <f aca="true" t="shared" si="1" ref="C27:Y27">SUM(C21:C26)</f>
        <v>-171107858</v>
      </c>
      <c r="D27" s="168">
        <f>SUM(D21:D26)</f>
        <v>0</v>
      </c>
      <c r="E27" s="72">
        <f t="shared" si="1"/>
        <v>-242207721</v>
      </c>
      <c r="F27" s="73">
        <f t="shared" si="1"/>
        <v>-242207721</v>
      </c>
      <c r="G27" s="73">
        <f t="shared" si="1"/>
        <v>23068771</v>
      </c>
      <c r="H27" s="73">
        <f t="shared" si="1"/>
        <v>22383600</v>
      </c>
      <c r="I27" s="73">
        <f t="shared" si="1"/>
        <v>4165183</v>
      </c>
      <c r="J27" s="73">
        <f t="shared" si="1"/>
        <v>49617554</v>
      </c>
      <c r="K27" s="73">
        <f t="shared" si="1"/>
        <v>2486088</v>
      </c>
      <c r="L27" s="73">
        <f t="shared" si="1"/>
        <v>-10681508</v>
      </c>
      <c r="M27" s="73">
        <f t="shared" si="1"/>
        <v>-10813229</v>
      </c>
      <c r="N27" s="73">
        <f t="shared" si="1"/>
        <v>-19008649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30608905</v>
      </c>
      <c r="X27" s="73">
        <f t="shared" si="1"/>
        <v>-28942232</v>
      </c>
      <c r="Y27" s="73">
        <f t="shared" si="1"/>
        <v>59551137</v>
      </c>
      <c r="Z27" s="170">
        <f>+IF(X27&lt;&gt;0,+(Y27/X27)*100,0)</f>
        <v>-205.7586194457981</v>
      </c>
      <c r="AA27" s="74">
        <f>SUM(AA21:AA26)</f>
        <v>-242207721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77186000</v>
      </c>
      <c r="F32" s="60">
        <v>77186000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60000000</v>
      </c>
      <c r="Y32" s="60">
        <v>-60000000</v>
      </c>
      <c r="Z32" s="140">
        <v>-100</v>
      </c>
      <c r="AA32" s="62">
        <v>77186000</v>
      </c>
    </row>
    <row r="33" spans="1:27" ht="12.75">
      <c r="A33" s="249" t="s">
        <v>196</v>
      </c>
      <c r="B33" s="182"/>
      <c r="C33" s="155">
        <v>624783</v>
      </c>
      <c r="D33" s="155"/>
      <c r="E33" s="59">
        <v>2500000</v>
      </c>
      <c r="F33" s="60">
        <v>2500000</v>
      </c>
      <c r="G33" s="60">
        <v>437994</v>
      </c>
      <c r="H33" s="159">
        <v>69265</v>
      </c>
      <c r="I33" s="159">
        <v>239313</v>
      </c>
      <c r="J33" s="159">
        <v>746572</v>
      </c>
      <c r="K33" s="60">
        <v>-25932</v>
      </c>
      <c r="L33" s="60"/>
      <c r="M33" s="60">
        <v>392652</v>
      </c>
      <c r="N33" s="60">
        <v>366720</v>
      </c>
      <c r="O33" s="159"/>
      <c r="P33" s="159"/>
      <c r="Q33" s="159"/>
      <c r="R33" s="60"/>
      <c r="S33" s="60"/>
      <c r="T33" s="60"/>
      <c r="U33" s="60"/>
      <c r="V33" s="159"/>
      <c r="W33" s="159">
        <v>1113292</v>
      </c>
      <c r="X33" s="159"/>
      <c r="Y33" s="60">
        <v>1113292</v>
      </c>
      <c r="Z33" s="140"/>
      <c r="AA33" s="62">
        <v>2500000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-8688516</v>
      </c>
      <c r="D35" s="155"/>
      <c r="E35" s="59">
        <v>-14336322</v>
      </c>
      <c r="F35" s="60">
        <v>-14336322</v>
      </c>
      <c r="G35" s="60"/>
      <c r="H35" s="60"/>
      <c r="I35" s="60"/>
      <c r="J35" s="60"/>
      <c r="K35" s="60"/>
      <c r="L35" s="60"/>
      <c r="M35" s="60">
        <v>-4413497</v>
      </c>
      <c r="N35" s="60">
        <v>-4413497</v>
      </c>
      <c r="O35" s="60"/>
      <c r="P35" s="60"/>
      <c r="Q35" s="60"/>
      <c r="R35" s="60"/>
      <c r="S35" s="60"/>
      <c r="T35" s="60"/>
      <c r="U35" s="60"/>
      <c r="V35" s="60"/>
      <c r="W35" s="60">
        <v>-4413497</v>
      </c>
      <c r="X35" s="60">
        <v>-7332780</v>
      </c>
      <c r="Y35" s="60">
        <v>2919283</v>
      </c>
      <c r="Z35" s="140">
        <v>-39.81</v>
      </c>
      <c r="AA35" s="62">
        <v>-14336322</v>
      </c>
    </row>
    <row r="36" spans="1:27" ht="12.75">
      <c r="A36" s="250" t="s">
        <v>198</v>
      </c>
      <c r="B36" s="251"/>
      <c r="C36" s="168">
        <f aca="true" t="shared" si="2" ref="C36:Y36">SUM(C31:C35)</f>
        <v>-8063733</v>
      </c>
      <c r="D36" s="168">
        <f>SUM(D31:D35)</f>
        <v>0</v>
      </c>
      <c r="E36" s="72">
        <f t="shared" si="2"/>
        <v>65349678</v>
      </c>
      <c r="F36" s="73">
        <f t="shared" si="2"/>
        <v>65349678</v>
      </c>
      <c r="G36" s="73">
        <f t="shared" si="2"/>
        <v>437994</v>
      </c>
      <c r="H36" s="73">
        <f t="shared" si="2"/>
        <v>69265</v>
      </c>
      <c r="I36" s="73">
        <f t="shared" si="2"/>
        <v>239313</v>
      </c>
      <c r="J36" s="73">
        <f t="shared" si="2"/>
        <v>746572</v>
      </c>
      <c r="K36" s="73">
        <f t="shared" si="2"/>
        <v>-25932</v>
      </c>
      <c r="L36" s="73">
        <f t="shared" si="2"/>
        <v>0</v>
      </c>
      <c r="M36" s="73">
        <f t="shared" si="2"/>
        <v>-4020845</v>
      </c>
      <c r="N36" s="73">
        <f t="shared" si="2"/>
        <v>-4046777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-3300205</v>
      </c>
      <c r="X36" s="73">
        <f t="shared" si="2"/>
        <v>52667220</v>
      </c>
      <c r="Y36" s="73">
        <f t="shared" si="2"/>
        <v>-55967425</v>
      </c>
      <c r="Z36" s="170">
        <f>+IF(X36&lt;&gt;0,+(Y36/X36)*100,0)</f>
        <v>-106.26614619112229</v>
      </c>
      <c r="AA36" s="74">
        <f>SUM(AA31:AA35)</f>
        <v>65349678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133698863</v>
      </c>
      <c r="D38" s="153">
        <f>+D17+D27+D36</f>
        <v>0</v>
      </c>
      <c r="E38" s="99">
        <f t="shared" si="3"/>
        <v>-88346948</v>
      </c>
      <c r="F38" s="100">
        <f t="shared" si="3"/>
        <v>-88346948</v>
      </c>
      <c r="G38" s="100">
        <f t="shared" si="3"/>
        <v>23682450</v>
      </c>
      <c r="H38" s="100">
        <f t="shared" si="3"/>
        <v>-28316351</v>
      </c>
      <c r="I38" s="100">
        <f t="shared" si="3"/>
        <v>-14400235</v>
      </c>
      <c r="J38" s="100">
        <f t="shared" si="3"/>
        <v>-19034136</v>
      </c>
      <c r="K38" s="100">
        <f t="shared" si="3"/>
        <v>144903667</v>
      </c>
      <c r="L38" s="100">
        <f t="shared" si="3"/>
        <v>-28779457</v>
      </c>
      <c r="M38" s="100">
        <f t="shared" si="3"/>
        <v>69001591</v>
      </c>
      <c r="N38" s="100">
        <f t="shared" si="3"/>
        <v>185125801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166091665</v>
      </c>
      <c r="X38" s="100">
        <f t="shared" si="3"/>
        <v>44979039</v>
      </c>
      <c r="Y38" s="100">
        <f t="shared" si="3"/>
        <v>121112626</v>
      </c>
      <c r="Z38" s="137">
        <f>+IF(X38&lt;&gt;0,+(Y38/X38)*100,0)</f>
        <v>269.264592335999</v>
      </c>
      <c r="AA38" s="102">
        <f>+AA17+AA27+AA36</f>
        <v>-88346948</v>
      </c>
    </row>
    <row r="39" spans="1:27" ht="12.75">
      <c r="A39" s="249" t="s">
        <v>200</v>
      </c>
      <c r="B39" s="182"/>
      <c r="C39" s="153">
        <v>270209148</v>
      </c>
      <c r="D39" s="153"/>
      <c r="E39" s="99">
        <v>280012838</v>
      </c>
      <c r="F39" s="100">
        <v>280012838</v>
      </c>
      <c r="G39" s="100">
        <v>405445285</v>
      </c>
      <c r="H39" s="100">
        <v>429127735</v>
      </c>
      <c r="I39" s="100">
        <v>400811384</v>
      </c>
      <c r="J39" s="100">
        <v>405445285</v>
      </c>
      <c r="K39" s="100">
        <v>386411149</v>
      </c>
      <c r="L39" s="100">
        <v>531314816</v>
      </c>
      <c r="M39" s="100">
        <v>502535359</v>
      </c>
      <c r="N39" s="100">
        <v>386411149</v>
      </c>
      <c r="O39" s="100"/>
      <c r="P39" s="100"/>
      <c r="Q39" s="100"/>
      <c r="R39" s="100"/>
      <c r="S39" s="100"/>
      <c r="T39" s="100"/>
      <c r="U39" s="100"/>
      <c r="V39" s="100"/>
      <c r="W39" s="100">
        <v>405445285</v>
      </c>
      <c r="X39" s="100">
        <v>280012838</v>
      </c>
      <c r="Y39" s="100">
        <v>125432447</v>
      </c>
      <c r="Z39" s="137">
        <v>44.8</v>
      </c>
      <c r="AA39" s="102">
        <v>280012838</v>
      </c>
    </row>
    <row r="40" spans="1:27" ht="12.75">
      <c r="A40" s="269" t="s">
        <v>201</v>
      </c>
      <c r="B40" s="256"/>
      <c r="C40" s="257">
        <v>403908013</v>
      </c>
      <c r="D40" s="257"/>
      <c r="E40" s="258">
        <v>191665891</v>
      </c>
      <c r="F40" s="259">
        <v>191665891</v>
      </c>
      <c r="G40" s="259">
        <v>429127735</v>
      </c>
      <c r="H40" s="259">
        <v>400811384</v>
      </c>
      <c r="I40" s="259">
        <v>386411149</v>
      </c>
      <c r="J40" s="259">
        <v>386411149</v>
      </c>
      <c r="K40" s="259">
        <v>531314816</v>
      </c>
      <c r="L40" s="259">
        <v>502535359</v>
      </c>
      <c r="M40" s="259">
        <v>571536950</v>
      </c>
      <c r="N40" s="259">
        <v>571536950</v>
      </c>
      <c r="O40" s="259"/>
      <c r="P40" s="259"/>
      <c r="Q40" s="259"/>
      <c r="R40" s="259"/>
      <c r="S40" s="259"/>
      <c r="T40" s="259"/>
      <c r="U40" s="259"/>
      <c r="V40" s="259"/>
      <c r="W40" s="259">
        <v>571536950</v>
      </c>
      <c r="X40" s="259">
        <v>324991878</v>
      </c>
      <c r="Y40" s="259">
        <v>246545072</v>
      </c>
      <c r="Z40" s="260">
        <v>75.86</v>
      </c>
      <c r="AA40" s="261">
        <v>191665891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121779347</v>
      </c>
      <c r="D5" s="200">
        <f t="shared" si="0"/>
        <v>0</v>
      </c>
      <c r="E5" s="106">
        <f t="shared" si="0"/>
        <v>278304514</v>
      </c>
      <c r="F5" s="106">
        <f t="shared" si="0"/>
        <v>278304514</v>
      </c>
      <c r="G5" s="106">
        <f t="shared" si="0"/>
        <v>2949015</v>
      </c>
      <c r="H5" s="106">
        <f t="shared" si="0"/>
        <v>5729658</v>
      </c>
      <c r="I5" s="106">
        <f t="shared" si="0"/>
        <v>8950973</v>
      </c>
      <c r="J5" s="106">
        <f t="shared" si="0"/>
        <v>17629646</v>
      </c>
      <c r="K5" s="106">
        <f t="shared" si="0"/>
        <v>5439485</v>
      </c>
      <c r="L5" s="106">
        <f t="shared" si="0"/>
        <v>6924056</v>
      </c>
      <c r="M5" s="106">
        <f t="shared" si="0"/>
        <v>6512285</v>
      </c>
      <c r="N5" s="106">
        <f t="shared" si="0"/>
        <v>18875826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36505472</v>
      </c>
      <c r="X5" s="106">
        <f t="shared" si="0"/>
        <v>139152257</v>
      </c>
      <c r="Y5" s="106">
        <f t="shared" si="0"/>
        <v>-102646785</v>
      </c>
      <c r="Z5" s="201">
        <f>+IF(X5&lt;&gt;0,+(Y5/X5)*100,0)</f>
        <v>-73.76580675942611</v>
      </c>
      <c r="AA5" s="199">
        <f>SUM(AA11:AA18)</f>
        <v>278304514</v>
      </c>
    </row>
    <row r="6" spans="1:27" ht="12.75">
      <c r="A6" s="291" t="s">
        <v>206</v>
      </c>
      <c r="B6" s="142"/>
      <c r="C6" s="62">
        <v>22874045</v>
      </c>
      <c r="D6" s="156"/>
      <c r="E6" s="60">
        <v>59840054</v>
      </c>
      <c r="F6" s="60">
        <v>59840054</v>
      </c>
      <c r="G6" s="60">
        <v>2233964</v>
      </c>
      <c r="H6" s="60">
        <v>3753250</v>
      </c>
      <c r="I6" s="60">
        <v>4236112</v>
      </c>
      <c r="J6" s="60">
        <v>10223326</v>
      </c>
      <c r="K6" s="60">
        <v>3150401</v>
      </c>
      <c r="L6" s="60">
        <v>2657279</v>
      </c>
      <c r="M6" s="60">
        <v>3901142</v>
      </c>
      <c r="N6" s="60">
        <v>9708822</v>
      </c>
      <c r="O6" s="60"/>
      <c r="P6" s="60"/>
      <c r="Q6" s="60"/>
      <c r="R6" s="60"/>
      <c r="S6" s="60"/>
      <c r="T6" s="60"/>
      <c r="U6" s="60"/>
      <c r="V6" s="60"/>
      <c r="W6" s="60">
        <v>19932148</v>
      </c>
      <c r="X6" s="60">
        <v>29920027</v>
      </c>
      <c r="Y6" s="60">
        <v>-9987879</v>
      </c>
      <c r="Z6" s="140">
        <v>-33.38</v>
      </c>
      <c r="AA6" s="155">
        <v>59840054</v>
      </c>
    </row>
    <row r="7" spans="1:27" ht="12.75">
      <c r="A7" s="291" t="s">
        <v>207</v>
      </c>
      <c r="B7" s="142"/>
      <c r="C7" s="62">
        <v>20675345</v>
      </c>
      <c r="D7" s="156"/>
      <c r="E7" s="60">
        <v>124624988</v>
      </c>
      <c r="F7" s="60">
        <v>124624988</v>
      </c>
      <c r="G7" s="60"/>
      <c r="H7" s="60">
        <v>157194</v>
      </c>
      <c r="I7" s="60">
        <v>1604543</v>
      </c>
      <c r="J7" s="60">
        <v>1761737</v>
      </c>
      <c r="K7" s="60">
        <v>574647</v>
      </c>
      <c r="L7" s="60">
        <v>680958</v>
      </c>
      <c r="M7" s="60">
        <v>459603</v>
      </c>
      <c r="N7" s="60">
        <v>1715208</v>
      </c>
      <c r="O7" s="60"/>
      <c r="P7" s="60"/>
      <c r="Q7" s="60"/>
      <c r="R7" s="60"/>
      <c r="S7" s="60"/>
      <c r="T7" s="60"/>
      <c r="U7" s="60"/>
      <c r="V7" s="60"/>
      <c r="W7" s="60">
        <v>3476945</v>
      </c>
      <c r="X7" s="60">
        <v>62312494</v>
      </c>
      <c r="Y7" s="60">
        <v>-58835549</v>
      </c>
      <c r="Z7" s="140">
        <v>-94.42</v>
      </c>
      <c r="AA7" s="155">
        <v>124624988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436545</v>
      </c>
      <c r="D10" s="156"/>
      <c r="E10" s="60">
        <v>3600000</v>
      </c>
      <c r="F10" s="60">
        <v>3600000</v>
      </c>
      <c r="G10" s="60"/>
      <c r="H10" s="60"/>
      <c r="I10" s="60"/>
      <c r="J10" s="60"/>
      <c r="K10" s="60"/>
      <c r="L10" s="60">
        <v>180839</v>
      </c>
      <c r="M10" s="60"/>
      <c r="N10" s="60">
        <v>180839</v>
      </c>
      <c r="O10" s="60"/>
      <c r="P10" s="60"/>
      <c r="Q10" s="60"/>
      <c r="R10" s="60"/>
      <c r="S10" s="60"/>
      <c r="T10" s="60"/>
      <c r="U10" s="60"/>
      <c r="V10" s="60"/>
      <c r="W10" s="60">
        <v>180839</v>
      </c>
      <c r="X10" s="60">
        <v>1800000</v>
      </c>
      <c r="Y10" s="60">
        <v>-1619161</v>
      </c>
      <c r="Z10" s="140">
        <v>-89.95</v>
      </c>
      <c r="AA10" s="155">
        <v>3600000</v>
      </c>
    </row>
    <row r="11" spans="1:27" ht="12.75">
      <c r="A11" s="292" t="s">
        <v>211</v>
      </c>
      <c r="B11" s="142"/>
      <c r="C11" s="293">
        <f aca="true" t="shared" si="1" ref="C11:Y11">SUM(C6:C10)</f>
        <v>43985935</v>
      </c>
      <c r="D11" s="294">
        <f t="shared" si="1"/>
        <v>0</v>
      </c>
      <c r="E11" s="295">
        <f t="shared" si="1"/>
        <v>188065042</v>
      </c>
      <c r="F11" s="295">
        <f t="shared" si="1"/>
        <v>188065042</v>
      </c>
      <c r="G11" s="295">
        <f t="shared" si="1"/>
        <v>2233964</v>
      </c>
      <c r="H11" s="295">
        <f t="shared" si="1"/>
        <v>3910444</v>
      </c>
      <c r="I11" s="295">
        <f t="shared" si="1"/>
        <v>5840655</v>
      </c>
      <c r="J11" s="295">
        <f t="shared" si="1"/>
        <v>11985063</v>
      </c>
      <c r="K11" s="295">
        <f t="shared" si="1"/>
        <v>3725048</v>
      </c>
      <c r="L11" s="295">
        <f t="shared" si="1"/>
        <v>3519076</v>
      </c>
      <c r="M11" s="295">
        <f t="shared" si="1"/>
        <v>4360745</v>
      </c>
      <c r="N11" s="295">
        <f t="shared" si="1"/>
        <v>11604869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23589932</v>
      </c>
      <c r="X11" s="295">
        <f t="shared" si="1"/>
        <v>94032521</v>
      </c>
      <c r="Y11" s="295">
        <f t="shared" si="1"/>
        <v>-70442589</v>
      </c>
      <c r="Z11" s="296">
        <f>+IF(X11&lt;&gt;0,+(Y11/X11)*100,0)</f>
        <v>-74.9130069585181</v>
      </c>
      <c r="AA11" s="297">
        <f>SUM(AA6:AA10)</f>
        <v>188065042</v>
      </c>
    </row>
    <row r="12" spans="1:27" ht="12.75">
      <c r="A12" s="298" t="s">
        <v>212</v>
      </c>
      <c r="B12" s="136"/>
      <c r="C12" s="62">
        <v>58067946</v>
      </c>
      <c r="D12" s="156"/>
      <c r="E12" s="60">
        <v>55072472</v>
      </c>
      <c r="F12" s="60">
        <v>55072472</v>
      </c>
      <c r="G12" s="60">
        <v>542637</v>
      </c>
      <c r="H12" s="60">
        <v>1194658</v>
      </c>
      <c r="I12" s="60">
        <v>1790718</v>
      </c>
      <c r="J12" s="60">
        <v>3528013</v>
      </c>
      <c r="K12" s="60">
        <v>1678220</v>
      </c>
      <c r="L12" s="60">
        <v>1274401</v>
      </c>
      <c r="M12" s="60">
        <v>1150734</v>
      </c>
      <c r="N12" s="60">
        <v>4103355</v>
      </c>
      <c r="O12" s="60"/>
      <c r="P12" s="60"/>
      <c r="Q12" s="60"/>
      <c r="R12" s="60"/>
      <c r="S12" s="60"/>
      <c r="T12" s="60"/>
      <c r="U12" s="60"/>
      <c r="V12" s="60"/>
      <c r="W12" s="60">
        <v>7631368</v>
      </c>
      <c r="X12" s="60">
        <v>27536236</v>
      </c>
      <c r="Y12" s="60">
        <v>-19904868</v>
      </c>
      <c r="Z12" s="140">
        <v>-72.29</v>
      </c>
      <c r="AA12" s="155">
        <v>55072472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>
        <v>6095000</v>
      </c>
      <c r="D14" s="156"/>
      <c r="E14" s="60">
        <v>200000</v>
      </c>
      <c r="F14" s="60">
        <v>200000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100000</v>
      </c>
      <c r="Y14" s="60">
        <v>-100000</v>
      </c>
      <c r="Z14" s="140">
        <v>-100</v>
      </c>
      <c r="AA14" s="155">
        <v>200000</v>
      </c>
    </row>
    <row r="15" spans="1:27" ht="12.75">
      <c r="A15" s="298" t="s">
        <v>215</v>
      </c>
      <c r="B15" s="136" t="s">
        <v>138</v>
      </c>
      <c r="C15" s="62">
        <v>13630466</v>
      </c>
      <c r="D15" s="156"/>
      <c r="E15" s="60">
        <v>31307000</v>
      </c>
      <c r="F15" s="60">
        <v>31307000</v>
      </c>
      <c r="G15" s="60">
        <v>172414</v>
      </c>
      <c r="H15" s="60">
        <v>624556</v>
      </c>
      <c r="I15" s="60">
        <v>1319600</v>
      </c>
      <c r="J15" s="60">
        <v>2116570</v>
      </c>
      <c r="K15" s="60">
        <v>36217</v>
      </c>
      <c r="L15" s="60">
        <v>2130579</v>
      </c>
      <c r="M15" s="60">
        <v>1000806</v>
      </c>
      <c r="N15" s="60">
        <v>3167602</v>
      </c>
      <c r="O15" s="60"/>
      <c r="P15" s="60"/>
      <c r="Q15" s="60"/>
      <c r="R15" s="60"/>
      <c r="S15" s="60"/>
      <c r="T15" s="60"/>
      <c r="U15" s="60"/>
      <c r="V15" s="60"/>
      <c r="W15" s="60">
        <v>5284172</v>
      </c>
      <c r="X15" s="60">
        <v>15653500</v>
      </c>
      <c r="Y15" s="60">
        <v>-10369328</v>
      </c>
      <c r="Z15" s="140">
        <v>-66.24</v>
      </c>
      <c r="AA15" s="155">
        <v>31307000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3660000</v>
      </c>
      <c r="F18" s="82">
        <v>3660000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1830000</v>
      </c>
      <c r="Y18" s="82">
        <v>-1830000</v>
      </c>
      <c r="Z18" s="270">
        <v>-100</v>
      </c>
      <c r="AA18" s="278">
        <v>3660000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48075542</v>
      </c>
      <c r="D20" s="154">
        <f t="shared" si="2"/>
        <v>0</v>
      </c>
      <c r="E20" s="100">
        <f t="shared" si="2"/>
        <v>66457231</v>
      </c>
      <c r="F20" s="100">
        <f t="shared" si="2"/>
        <v>66457231</v>
      </c>
      <c r="G20" s="100">
        <f t="shared" si="2"/>
        <v>0</v>
      </c>
      <c r="H20" s="100">
        <f t="shared" si="2"/>
        <v>2426184</v>
      </c>
      <c r="I20" s="100">
        <f t="shared" si="2"/>
        <v>2171211</v>
      </c>
      <c r="J20" s="100">
        <f t="shared" si="2"/>
        <v>4597395</v>
      </c>
      <c r="K20" s="100">
        <f t="shared" si="2"/>
        <v>1548461</v>
      </c>
      <c r="L20" s="100">
        <f t="shared" si="2"/>
        <v>2911592</v>
      </c>
      <c r="M20" s="100">
        <f t="shared" si="2"/>
        <v>3631150</v>
      </c>
      <c r="N20" s="100">
        <f t="shared" si="2"/>
        <v>8091203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12688598</v>
      </c>
      <c r="X20" s="100">
        <f t="shared" si="2"/>
        <v>33228617</v>
      </c>
      <c r="Y20" s="100">
        <f t="shared" si="2"/>
        <v>-20540019</v>
      </c>
      <c r="Z20" s="137">
        <f>+IF(X20&lt;&gt;0,+(Y20/X20)*100,0)</f>
        <v>-61.81424583514866</v>
      </c>
      <c r="AA20" s="153">
        <f>SUM(AA26:AA33)</f>
        <v>66457231</v>
      </c>
    </row>
    <row r="21" spans="1:27" ht="12.75">
      <c r="A21" s="291" t="s">
        <v>206</v>
      </c>
      <c r="B21" s="142"/>
      <c r="C21" s="62">
        <v>22596664</v>
      </c>
      <c r="D21" s="156"/>
      <c r="E21" s="60">
        <v>35279179</v>
      </c>
      <c r="F21" s="60">
        <v>35279179</v>
      </c>
      <c r="G21" s="60"/>
      <c r="H21" s="60">
        <v>2426184</v>
      </c>
      <c r="I21" s="60">
        <v>1359460</v>
      </c>
      <c r="J21" s="60">
        <v>3785644</v>
      </c>
      <c r="K21" s="60">
        <v>1222492</v>
      </c>
      <c r="L21" s="60">
        <v>1438838</v>
      </c>
      <c r="M21" s="60">
        <v>2614401</v>
      </c>
      <c r="N21" s="60">
        <v>5275731</v>
      </c>
      <c r="O21" s="60"/>
      <c r="P21" s="60"/>
      <c r="Q21" s="60"/>
      <c r="R21" s="60"/>
      <c r="S21" s="60"/>
      <c r="T21" s="60"/>
      <c r="U21" s="60"/>
      <c r="V21" s="60"/>
      <c r="W21" s="60">
        <v>9061375</v>
      </c>
      <c r="X21" s="60">
        <v>17639590</v>
      </c>
      <c r="Y21" s="60">
        <v>-8578215</v>
      </c>
      <c r="Z21" s="140">
        <v>-48.63</v>
      </c>
      <c r="AA21" s="155">
        <v>35279179</v>
      </c>
    </row>
    <row r="22" spans="1:27" ht="12.75">
      <c r="A22" s="291" t="s">
        <v>207</v>
      </c>
      <c r="B22" s="142"/>
      <c r="C22" s="62">
        <v>2092455</v>
      </c>
      <c r="D22" s="156"/>
      <c r="E22" s="60">
        <v>13742765</v>
      </c>
      <c r="F22" s="60">
        <v>13742765</v>
      </c>
      <c r="G22" s="60"/>
      <c r="H22" s="60"/>
      <c r="I22" s="60"/>
      <c r="J22" s="60"/>
      <c r="K22" s="60"/>
      <c r="L22" s="60">
        <v>107962</v>
      </c>
      <c r="M22" s="60"/>
      <c r="N22" s="60">
        <v>107962</v>
      </c>
      <c r="O22" s="60"/>
      <c r="P22" s="60"/>
      <c r="Q22" s="60"/>
      <c r="R22" s="60"/>
      <c r="S22" s="60"/>
      <c r="T22" s="60"/>
      <c r="U22" s="60"/>
      <c r="V22" s="60"/>
      <c r="W22" s="60">
        <v>107962</v>
      </c>
      <c r="X22" s="60">
        <v>6871383</v>
      </c>
      <c r="Y22" s="60">
        <v>-6763421</v>
      </c>
      <c r="Z22" s="140">
        <v>-98.43</v>
      </c>
      <c r="AA22" s="155">
        <v>13742765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24689119</v>
      </c>
      <c r="D26" s="294">
        <f t="shared" si="3"/>
        <v>0</v>
      </c>
      <c r="E26" s="295">
        <f t="shared" si="3"/>
        <v>49021944</v>
      </c>
      <c r="F26" s="295">
        <f t="shared" si="3"/>
        <v>49021944</v>
      </c>
      <c r="G26" s="295">
        <f t="shared" si="3"/>
        <v>0</v>
      </c>
      <c r="H26" s="295">
        <f t="shared" si="3"/>
        <v>2426184</v>
      </c>
      <c r="I26" s="295">
        <f t="shared" si="3"/>
        <v>1359460</v>
      </c>
      <c r="J26" s="295">
        <f t="shared" si="3"/>
        <v>3785644</v>
      </c>
      <c r="K26" s="295">
        <f t="shared" si="3"/>
        <v>1222492</v>
      </c>
      <c r="L26" s="295">
        <f t="shared" si="3"/>
        <v>1546800</v>
      </c>
      <c r="M26" s="295">
        <f t="shared" si="3"/>
        <v>2614401</v>
      </c>
      <c r="N26" s="295">
        <f t="shared" si="3"/>
        <v>5383693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9169337</v>
      </c>
      <c r="X26" s="295">
        <f t="shared" si="3"/>
        <v>24510973</v>
      </c>
      <c r="Y26" s="295">
        <f t="shared" si="3"/>
        <v>-15341636</v>
      </c>
      <c r="Z26" s="296">
        <f>+IF(X26&lt;&gt;0,+(Y26/X26)*100,0)</f>
        <v>-62.590889394721295</v>
      </c>
      <c r="AA26" s="297">
        <f>SUM(AA21:AA25)</f>
        <v>49021944</v>
      </c>
    </row>
    <row r="27" spans="1:27" ht="12.75">
      <c r="A27" s="298" t="s">
        <v>212</v>
      </c>
      <c r="B27" s="147"/>
      <c r="C27" s="62">
        <v>5703978</v>
      </c>
      <c r="D27" s="156"/>
      <c r="E27" s="60">
        <v>14241287</v>
      </c>
      <c r="F27" s="60">
        <v>14241287</v>
      </c>
      <c r="G27" s="60"/>
      <c r="H27" s="60"/>
      <c r="I27" s="60">
        <v>811751</v>
      </c>
      <c r="J27" s="60">
        <v>811751</v>
      </c>
      <c r="K27" s="60">
        <v>325969</v>
      </c>
      <c r="L27" s="60">
        <v>826338</v>
      </c>
      <c r="M27" s="60">
        <v>1016749</v>
      </c>
      <c r="N27" s="60">
        <v>2169056</v>
      </c>
      <c r="O27" s="60"/>
      <c r="P27" s="60"/>
      <c r="Q27" s="60"/>
      <c r="R27" s="60"/>
      <c r="S27" s="60"/>
      <c r="T27" s="60"/>
      <c r="U27" s="60"/>
      <c r="V27" s="60"/>
      <c r="W27" s="60">
        <v>2980807</v>
      </c>
      <c r="X27" s="60">
        <v>7120644</v>
      </c>
      <c r="Y27" s="60">
        <v>-4139837</v>
      </c>
      <c r="Z27" s="140">
        <v>-58.14</v>
      </c>
      <c r="AA27" s="155">
        <v>14241287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17682445</v>
      </c>
      <c r="D30" s="156"/>
      <c r="E30" s="60">
        <v>3194000</v>
      </c>
      <c r="F30" s="60">
        <v>3194000</v>
      </c>
      <c r="G30" s="60"/>
      <c r="H30" s="60"/>
      <c r="I30" s="60"/>
      <c r="J30" s="60"/>
      <c r="K30" s="60"/>
      <c r="L30" s="60">
        <v>538454</v>
      </c>
      <c r="M30" s="60"/>
      <c r="N30" s="60">
        <v>538454</v>
      </c>
      <c r="O30" s="60"/>
      <c r="P30" s="60"/>
      <c r="Q30" s="60"/>
      <c r="R30" s="60"/>
      <c r="S30" s="60"/>
      <c r="T30" s="60"/>
      <c r="U30" s="60"/>
      <c r="V30" s="60"/>
      <c r="W30" s="60">
        <v>538454</v>
      </c>
      <c r="X30" s="60">
        <v>1597000</v>
      </c>
      <c r="Y30" s="60">
        <v>-1058546</v>
      </c>
      <c r="Z30" s="140">
        <v>-66.28</v>
      </c>
      <c r="AA30" s="155">
        <v>3194000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45470709</v>
      </c>
      <c r="D36" s="156">
        <f t="shared" si="4"/>
        <v>0</v>
      </c>
      <c r="E36" s="60">
        <f t="shared" si="4"/>
        <v>95119233</v>
      </c>
      <c r="F36" s="60">
        <f t="shared" si="4"/>
        <v>95119233</v>
      </c>
      <c r="G36" s="60">
        <f t="shared" si="4"/>
        <v>2233964</v>
      </c>
      <c r="H36" s="60">
        <f t="shared" si="4"/>
        <v>6179434</v>
      </c>
      <c r="I36" s="60">
        <f t="shared" si="4"/>
        <v>5595572</v>
      </c>
      <c r="J36" s="60">
        <f t="shared" si="4"/>
        <v>14008970</v>
      </c>
      <c r="K36" s="60">
        <f t="shared" si="4"/>
        <v>4372893</v>
      </c>
      <c r="L36" s="60">
        <f t="shared" si="4"/>
        <v>4096117</v>
      </c>
      <c r="M36" s="60">
        <f t="shared" si="4"/>
        <v>6515543</v>
      </c>
      <c r="N36" s="60">
        <f t="shared" si="4"/>
        <v>14984553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28993523</v>
      </c>
      <c r="X36" s="60">
        <f t="shared" si="4"/>
        <v>47559617</v>
      </c>
      <c r="Y36" s="60">
        <f t="shared" si="4"/>
        <v>-18566094</v>
      </c>
      <c r="Z36" s="140">
        <f aca="true" t="shared" si="5" ref="Z36:Z49">+IF(X36&lt;&gt;0,+(Y36/X36)*100,0)</f>
        <v>-39.03751790095366</v>
      </c>
      <c r="AA36" s="155">
        <f>AA6+AA21</f>
        <v>95119233</v>
      </c>
    </row>
    <row r="37" spans="1:27" ht="12.75">
      <c r="A37" s="291" t="s">
        <v>207</v>
      </c>
      <c r="B37" s="142"/>
      <c r="C37" s="62">
        <f t="shared" si="4"/>
        <v>22767800</v>
      </c>
      <c r="D37" s="156">
        <f t="shared" si="4"/>
        <v>0</v>
      </c>
      <c r="E37" s="60">
        <f t="shared" si="4"/>
        <v>138367753</v>
      </c>
      <c r="F37" s="60">
        <f t="shared" si="4"/>
        <v>138367753</v>
      </c>
      <c r="G37" s="60">
        <f t="shared" si="4"/>
        <v>0</v>
      </c>
      <c r="H37" s="60">
        <f t="shared" si="4"/>
        <v>157194</v>
      </c>
      <c r="I37" s="60">
        <f t="shared" si="4"/>
        <v>1604543</v>
      </c>
      <c r="J37" s="60">
        <f t="shared" si="4"/>
        <v>1761737</v>
      </c>
      <c r="K37" s="60">
        <f t="shared" si="4"/>
        <v>574647</v>
      </c>
      <c r="L37" s="60">
        <f t="shared" si="4"/>
        <v>788920</v>
      </c>
      <c r="M37" s="60">
        <f t="shared" si="4"/>
        <v>459603</v>
      </c>
      <c r="N37" s="60">
        <f t="shared" si="4"/>
        <v>1823170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3584907</v>
      </c>
      <c r="X37" s="60">
        <f t="shared" si="4"/>
        <v>69183877</v>
      </c>
      <c r="Y37" s="60">
        <f t="shared" si="4"/>
        <v>-65598970</v>
      </c>
      <c r="Z37" s="140">
        <f t="shared" si="5"/>
        <v>-94.81829126170538</v>
      </c>
      <c r="AA37" s="155">
        <f>AA7+AA22</f>
        <v>138367753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436545</v>
      </c>
      <c r="D40" s="156">
        <f t="shared" si="4"/>
        <v>0</v>
      </c>
      <c r="E40" s="60">
        <f t="shared" si="4"/>
        <v>3600000</v>
      </c>
      <c r="F40" s="60">
        <f t="shared" si="4"/>
        <v>3600000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180839</v>
      </c>
      <c r="M40" s="60">
        <f t="shared" si="4"/>
        <v>0</v>
      </c>
      <c r="N40" s="60">
        <f t="shared" si="4"/>
        <v>180839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180839</v>
      </c>
      <c r="X40" s="60">
        <f t="shared" si="4"/>
        <v>1800000</v>
      </c>
      <c r="Y40" s="60">
        <f t="shared" si="4"/>
        <v>-1619161</v>
      </c>
      <c r="Z40" s="140">
        <f t="shared" si="5"/>
        <v>-89.95338888888888</v>
      </c>
      <c r="AA40" s="155">
        <f>AA10+AA25</f>
        <v>3600000</v>
      </c>
    </row>
    <row r="41" spans="1:27" ht="12.75">
      <c r="A41" s="292" t="s">
        <v>211</v>
      </c>
      <c r="B41" s="142"/>
      <c r="C41" s="293">
        <f aca="true" t="shared" si="6" ref="C41:Y41">SUM(C36:C40)</f>
        <v>68675054</v>
      </c>
      <c r="D41" s="294">
        <f t="shared" si="6"/>
        <v>0</v>
      </c>
      <c r="E41" s="295">
        <f t="shared" si="6"/>
        <v>237086986</v>
      </c>
      <c r="F41" s="295">
        <f t="shared" si="6"/>
        <v>237086986</v>
      </c>
      <c r="G41" s="295">
        <f t="shared" si="6"/>
        <v>2233964</v>
      </c>
      <c r="H41" s="295">
        <f t="shared" si="6"/>
        <v>6336628</v>
      </c>
      <c r="I41" s="295">
        <f t="shared" si="6"/>
        <v>7200115</v>
      </c>
      <c r="J41" s="295">
        <f t="shared" si="6"/>
        <v>15770707</v>
      </c>
      <c r="K41" s="295">
        <f t="shared" si="6"/>
        <v>4947540</v>
      </c>
      <c r="L41" s="295">
        <f t="shared" si="6"/>
        <v>5065876</v>
      </c>
      <c r="M41" s="295">
        <f t="shared" si="6"/>
        <v>6975146</v>
      </c>
      <c r="N41" s="295">
        <f t="shared" si="6"/>
        <v>16988562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32759269</v>
      </c>
      <c r="X41" s="295">
        <f t="shared" si="6"/>
        <v>118543494</v>
      </c>
      <c r="Y41" s="295">
        <f t="shared" si="6"/>
        <v>-85784225</v>
      </c>
      <c r="Z41" s="296">
        <f t="shared" si="5"/>
        <v>-72.36519028197364</v>
      </c>
      <c r="AA41" s="297">
        <f>SUM(AA36:AA40)</f>
        <v>237086986</v>
      </c>
    </row>
    <row r="42" spans="1:27" ht="12.75">
      <c r="A42" s="298" t="s">
        <v>212</v>
      </c>
      <c r="B42" s="136"/>
      <c r="C42" s="95">
        <f aca="true" t="shared" si="7" ref="C42:Y48">C12+C27</f>
        <v>63771924</v>
      </c>
      <c r="D42" s="129">
        <f t="shared" si="7"/>
        <v>0</v>
      </c>
      <c r="E42" s="54">
        <f t="shared" si="7"/>
        <v>69313759</v>
      </c>
      <c r="F42" s="54">
        <f t="shared" si="7"/>
        <v>69313759</v>
      </c>
      <c r="G42" s="54">
        <f t="shared" si="7"/>
        <v>542637</v>
      </c>
      <c r="H42" s="54">
        <f t="shared" si="7"/>
        <v>1194658</v>
      </c>
      <c r="I42" s="54">
        <f t="shared" si="7"/>
        <v>2602469</v>
      </c>
      <c r="J42" s="54">
        <f t="shared" si="7"/>
        <v>4339764</v>
      </c>
      <c r="K42" s="54">
        <f t="shared" si="7"/>
        <v>2004189</v>
      </c>
      <c r="L42" s="54">
        <f t="shared" si="7"/>
        <v>2100739</v>
      </c>
      <c r="M42" s="54">
        <f t="shared" si="7"/>
        <v>2167483</v>
      </c>
      <c r="N42" s="54">
        <f t="shared" si="7"/>
        <v>6272411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10612175</v>
      </c>
      <c r="X42" s="54">
        <f t="shared" si="7"/>
        <v>34656880</v>
      </c>
      <c r="Y42" s="54">
        <f t="shared" si="7"/>
        <v>-24044705</v>
      </c>
      <c r="Z42" s="184">
        <f t="shared" si="5"/>
        <v>-69.37931227508074</v>
      </c>
      <c r="AA42" s="130">
        <f aca="true" t="shared" si="8" ref="AA42:AA48">AA12+AA27</f>
        <v>69313759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6095000</v>
      </c>
      <c r="D44" s="129">
        <f t="shared" si="7"/>
        <v>0</v>
      </c>
      <c r="E44" s="54">
        <f t="shared" si="7"/>
        <v>200000</v>
      </c>
      <c r="F44" s="54">
        <f t="shared" si="7"/>
        <v>200000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100000</v>
      </c>
      <c r="Y44" s="54">
        <f t="shared" si="7"/>
        <v>-100000</v>
      </c>
      <c r="Z44" s="184">
        <f t="shared" si="5"/>
        <v>-100</v>
      </c>
      <c r="AA44" s="130">
        <f t="shared" si="8"/>
        <v>200000</v>
      </c>
    </row>
    <row r="45" spans="1:27" ht="12.75">
      <c r="A45" s="298" t="s">
        <v>215</v>
      </c>
      <c r="B45" s="136" t="s">
        <v>138</v>
      </c>
      <c r="C45" s="95">
        <f t="shared" si="7"/>
        <v>31312911</v>
      </c>
      <c r="D45" s="129">
        <f t="shared" si="7"/>
        <v>0</v>
      </c>
      <c r="E45" s="54">
        <f t="shared" si="7"/>
        <v>34501000</v>
      </c>
      <c r="F45" s="54">
        <f t="shared" si="7"/>
        <v>34501000</v>
      </c>
      <c r="G45" s="54">
        <f t="shared" si="7"/>
        <v>172414</v>
      </c>
      <c r="H45" s="54">
        <f t="shared" si="7"/>
        <v>624556</v>
      </c>
      <c r="I45" s="54">
        <f t="shared" si="7"/>
        <v>1319600</v>
      </c>
      <c r="J45" s="54">
        <f t="shared" si="7"/>
        <v>2116570</v>
      </c>
      <c r="K45" s="54">
        <f t="shared" si="7"/>
        <v>36217</v>
      </c>
      <c r="L45" s="54">
        <f t="shared" si="7"/>
        <v>2669033</v>
      </c>
      <c r="M45" s="54">
        <f t="shared" si="7"/>
        <v>1000806</v>
      </c>
      <c r="N45" s="54">
        <f t="shared" si="7"/>
        <v>3706056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5822626</v>
      </c>
      <c r="X45" s="54">
        <f t="shared" si="7"/>
        <v>17250500</v>
      </c>
      <c r="Y45" s="54">
        <f t="shared" si="7"/>
        <v>-11427874</v>
      </c>
      <c r="Z45" s="184">
        <f t="shared" si="5"/>
        <v>-66.24662473551491</v>
      </c>
      <c r="AA45" s="130">
        <f t="shared" si="8"/>
        <v>34501000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3660000</v>
      </c>
      <c r="F48" s="54">
        <f t="shared" si="7"/>
        <v>3660000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1830000</v>
      </c>
      <c r="Y48" s="54">
        <f t="shared" si="7"/>
        <v>-1830000</v>
      </c>
      <c r="Z48" s="184">
        <f t="shared" si="5"/>
        <v>-100</v>
      </c>
      <c r="AA48" s="130">
        <f t="shared" si="8"/>
        <v>3660000</v>
      </c>
    </row>
    <row r="49" spans="1:27" ht="12.75">
      <c r="A49" s="308" t="s">
        <v>221</v>
      </c>
      <c r="B49" s="149"/>
      <c r="C49" s="239">
        <f aca="true" t="shared" si="9" ref="C49:Y49">SUM(C41:C48)</f>
        <v>169854889</v>
      </c>
      <c r="D49" s="218">
        <f t="shared" si="9"/>
        <v>0</v>
      </c>
      <c r="E49" s="220">
        <f t="shared" si="9"/>
        <v>344761745</v>
      </c>
      <c r="F49" s="220">
        <f t="shared" si="9"/>
        <v>344761745</v>
      </c>
      <c r="G49" s="220">
        <f t="shared" si="9"/>
        <v>2949015</v>
      </c>
      <c r="H49" s="220">
        <f t="shared" si="9"/>
        <v>8155842</v>
      </c>
      <c r="I49" s="220">
        <f t="shared" si="9"/>
        <v>11122184</v>
      </c>
      <c r="J49" s="220">
        <f t="shared" si="9"/>
        <v>22227041</v>
      </c>
      <c r="K49" s="220">
        <f t="shared" si="9"/>
        <v>6987946</v>
      </c>
      <c r="L49" s="220">
        <f t="shared" si="9"/>
        <v>9835648</v>
      </c>
      <c r="M49" s="220">
        <f t="shared" si="9"/>
        <v>10143435</v>
      </c>
      <c r="N49" s="220">
        <f t="shared" si="9"/>
        <v>26967029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49194070</v>
      </c>
      <c r="X49" s="220">
        <f t="shared" si="9"/>
        <v>172380874</v>
      </c>
      <c r="Y49" s="220">
        <f t="shared" si="9"/>
        <v>-123186804</v>
      </c>
      <c r="Z49" s="221">
        <f t="shared" si="5"/>
        <v>-71.46199061503772</v>
      </c>
      <c r="AA49" s="222">
        <f>SUM(AA41:AA48)</f>
        <v>344761745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68819820</v>
      </c>
      <c r="D51" s="129">
        <f t="shared" si="10"/>
        <v>0</v>
      </c>
      <c r="E51" s="54">
        <f t="shared" si="10"/>
        <v>107883363</v>
      </c>
      <c r="F51" s="54">
        <f t="shared" si="10"/>
        <v>107883363</v>
      </c>
      <c r="G51" s="54">
        <f t="shared" si="10"/>
        <v>2282438</v>
      </c>
      <c r="H51" s="54">
        <f t="shared" si="10"/>
        <v>4099388</v>
      </c>
      <c r="I51" s="54">
        <f t="shared" si="10"/>
        <v>3729508</v>
      </c>
      <c r="J51" s="54">
        <f t="shared" si="10"/>
        <v>10111334</v>
      </c>
      <c r="K51" s="54">
        <f t="shared" si="10"/>
        <v>5800603</v>
      </c>
      <c r="L51" s="54">
        <f t="shared" si="10"/>
        <v>7145151</v>
      </c>
      <c r="M51" s="54">
        <f t="shared" si="10"/>
        <v>5916677</v>
      </c>
      <c r="N51" s="54">
        <f t="shared" si="10"/>
        <v>18862431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28973765</v>
      </c>
      <c r="X51" s="54">
        <f t="shared" si="10"/>
        <v>53941682</v>
      </c>
      <c r="Y51" s="54">
        <f t="shared" si="10"/>
        <v>-24967917</v>
      </c>
      <c r="Z51" s="184">
        <f>+IF(X51&lt;&gt;0,+(Y51/X51)*100,0)</f>
        <v>-46.286871440160134</v>
      </c>
      <c r="AA51" s="130">
        <f>SUM(AA57:AA61)</f>
        <v>107883363</v>
      </c>
    </row>
    <row r="52" spans="1:27" ht="12.75">
      <c r="A52" s="310" t="s">
        <v>206</v>
      </c>
      <c r="B52" s="142"/>
      <c r="C52" s="62">
        <v>22921859</v>
      </c>
      <c r="D52" s="156"/>
      <c r="E52" s="60">
        <v>26909132</v>
      </c>
      <c r="F52" s="60">
        <v>26909132</v>
      </c>
      <c r="G52" s="60">
        <v>216377</v>
      </c>
      <c r="H52" s="60">
        <v>455450</v>
      </c>
      <c r="I52" s="60">
        <v>632100</v>
      </c>
      <c r="J52" s="60">
        <v>1303927</v>
      </c>
      <c r="K52" s="60">
        <v>956189</v>
      </c>
      <c r="L52" s="60">
        <v>817689</v>
      </c>
      <c r="M52" s="60">
        <v>1063954</v>
      </c>
      <c r="N52" s="60">
        <v>2837832</v>
      </c>
      <c r="O52" s="60"/>
      <c r="P52" s="60"/>
      <c r="Q52" s="60"/>
      <c r="R52" s="60"/>
      <c r="S52" s="60"/>
      <c r="T52" s="60"/>
      <c r="U52" s="60"/>
      <c r="V52" s="60"/>
      <c r="W52" s="60">
        <v>4141759</v>
      </c>
      <c r="X52" s="60">
        <v>13454566</v>
      </c>
      <c r="Y52" s="60">
        <v>-9312807</v>
      </c>
      <c r="Z52" s="140">
        <v>-69.22</v>
      </c>
      <c r="AA52" s="155">
        <v>26909132</v>
      </c>
    </row>
    <row r="53" spans="1:27" ht="12.75">
      <c r="A53" s="310" t="s">
        <v>207</v>
      </c>
      <c r="B53" s="142"/>
      <c r="C53" s="62">
        <v>14853030</v>
      </c>
      <c r="D53" s="156"/>
      <c r="E53" s="60">
        <v>29496408</v>
      </c>
      <c r="F53" s="60">
        <v>29496408</v>
      </c>
      <c r="G53" s="60">
        <v>1117813</v>
      </c>
      <c r="H53" s="60">
        <v>1558052</v>
      </c>
      <c r="I53" s="60">
        <v>883539</v>
      </c>
      <c r="J53" s="60">
        <v>3559404</v>
      </c>
      <c r="K53" s="60">
        <v>2074218</v>
      </c>
      <c r="L53" s="60">
        <v>2285204</v>
      </c>
      <c r="M53" s="60">
        <v>2007799</v>
      </c>
      <c r="N53" s="60">
        <v>6367221</v>
      </c>
      <c r="O53" s="60"/>
      <c r="P53" s="60"/>
      <c r="Q53" s="60"/>
      <c r="R53" s="60"/>
      <c r="S53" s="60"/>
      <c r="T53" s="60"/>
      <c r="U53" s="60"/>
      <c r="V53" s="60"/>
      <c r="W53" s="60">
        <v>9926625</v>
      </c>
      <c r="X53" s="60">
        <v>14748204</v>
      </c>
      <c r="Y53" s="60">
        <v>-4821579</v>
      </c>
      <c r="Z53" s="140">
        <v>-32.69</v>
      </c>
      <c r="AA53" s="155">
        <v>29496408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7147</v>
      </c>
      <c r="D56" s="156"/>
      <c r="E56" s="60">
        <v>6744</v>
      </c>
      <c r="F56" s="60">
        <v>6744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3372</v>
      </c>
      <c r="Y56" s="60">
        <v>-3372</v>
      </c>
      <c r="Z56" s="140">
        <v>-100</v>
      </c>
      <c r="AA56" s="155">
        <v>6744</v>
      </c>
    </row>
    <row r="57" spans="1:27" ht="12.75">
      <c r="A57" s="138" t="s">
        <v>211</v>
      </c>
      <c r="B57" s="142"/>
      <c r="C57" s="293">
        <f aca="true" t="shared" si="11" ref="C57:Y57">SUM(C52:C56)</f>
        <v>37782036</v>
      </c>
      <c r="D57" s="294">
        <f t="shared" si="11"/>
        <v>0</v>
      </c>
      <c r="E57" s="295">
        <f t="shared" si="11"/>
        <v>56412284</v>
      </c>
      <c r="F57" s="295">
        <f t="shared" si="11"/>
        <v>56412284</v>
      </c>
      <c r="G57" s="295">
        <f t="shared" si="11"/>
        <v>1334190</v>
      </c>
      <c r="H57" s="295">
        <f t="shared" si="11"/>
        <v>2013502</v>
      </c>
      <c r="I57" s="295">
        <f t="shared" si="11"/>
        <v>1515639</v>
      </c>
      <c r="J57" s="295">
        <f t="shared" si="11"/>
        <v>4863331</v>
      </c>
      <c r="K57" s="295">
        <f t="shared" si="11"/>
        <v>3030407</v>
      </c>
      <c r="L57" s="295">
        <f t="shared" si="11"/>
        <v>3102893</v>
      </c>
      <c r="M57" s="295">
        <f t="shared" si="11"/>
        <v>3071753</v>
      </c>
      <c r="N57" s="295">
        <f t="shared" si="11"/>
        <v>9205053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14068384</v>
      </c>
      <c r="X57" s="295">
        <f t="shared" si="11"/>
        <v>28206142</v>
      </c>
      <c r="Y57" s="295">
        <f t="shared" si="11"/>
        <v>-14137758</v>
      </c>
      <c r="Z57" s="296">
        <f>+IF(X57&lt;&gt;0,+(Y57/X57)*100,0)</f>
        <v>-50.12297676158618</v>
      </c>
      <c r="AA57" s="297">
        <f>SUM(AA52:AA56)</f>
        <v>56412284</v>
      </c>
    </row>
    <row r="58" spans="1:27" ht="12.75">
      <c r="A58" s="311" t="s">
        <v>212</v>
      </c>
      <c r="B58" s="136"/>
      <c r="C58" s="62">
        <v>17799034</v>
      </c>
      <c r="D58" s="156"/>
      <c r="E58" s="60">
        <v>37793731</v>
      </c>
      <c r="F58" s="60">
        <v>37793731</v>
      </c>
      <c r="G58" s="60">
        <v>602752</v>
      </c>
      <c r="H58" s="60">
        <v>1366267</v>
      </c>
      <c r="I58" s="60">
        <v>1479929</v>
      </c>
      <c r="J58" s="60">
        <v>3448948</v>
      </c>
      <c r="K58" s="60">
        <v>2094275</v>
      </c>
      <c r="L58" s="60">
        <v>2932548</v>
      </c>
      <c r="M58" s="60">
        <v>2091364</v>
      </c>
      <c r="N58" s="60">
        <v>7118187</v>
      </c>
      <c r="O58" s="60"/>
      <c r="P58" s="60"/>
      <c r="Q58" s="60"/>
      <c r="R58" s="60"/>
      <c r="S58" s="60"/>
      <c r="T58" s="60"/>
      <c r="U58" s="60"/>
      <c r="V58" s="60"/>
      <c r="W58" s="60">
        <v>10567135</v>
      </c>
      <c r="X58" s="60">
        <v>18896866</v>
      </c>
      <c r="Y58" s="60">
        <v>-8329731</v>
      </c>
      <c r="Z58" s="140">
        <v>-44.08</v>
      </c>
      <c r="AA58" s="155">
        <v>37793731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13238750</v>
      </c>
      <c r="D61" s="156"/>
      <c r="E61" s="60">
        <v>13677348</v>
      </c>
      <c r="F61" s="60">
        <v>13677348</v>
      </c>
      <c r="G61" s="60">
        <v>345496</v>
      </c>
      <c r="H61" s="60">
        <v>719619</v>
      </c>
      <c r="I61" s="60">
        <v>733940</v>
      </c>
      <c r="J61" s="60">
        <v>1799055</v>
      </c>
      <c r="K61" s="60">
        <v>675921</v>
      </c>
      <c r="L61" s="60">
        <v>1109710</v>
      </c>
      <c r="M61" s="60">
        <v>753560</v>
      </c>
      <c r="N61" s="60">
        <v>2539191</v>
      </c>
      <c r="O61" s="60"/>
      <c r="P61" s="60"/>
      <c r="Q61" s="60"/>
      <c r="R61" s="60"/>
      <c r="S61" s="60"/>
      <c r="T61" s="60"/>
      <c r="U61" s="60"/>
      <c r="V61" s="60"/>
      <c r="W61" s="60">
        <v>4338246</v>
      </c>
      <c r="X61" s="60">
        <v>6838674</v>
      </c>
      <c r="Y61" s="60">
        <v>-2500428</v>
      </c>
      <c r="Z61" s="140">
        <v>-36.56</v>
      </c>
      <c r="AA61" s="155">
        <v>13677348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25643736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1246731</v>
      </c>
      <c r="F66" s="275"/>
      <c r="G66" s="275">
        <v>231140</v>
      </c>
      <c r="H66" s="275">
        <v>107304</v>
      </c>
      <c r="I66" s="275">
        <v>118432</v>
      </c>
      <c r="J66" s="275">
        <v>456876</v>
      </c>
      <c r="K66" s="275">
        <v>233190</v>
      </c>
      <c r="L66" s="275">
        <v>146736</v>
      </c>
      <c r="M66" s="275">
        <v>214079</v>
      </c>
      <c r="N66" s="275">
        <v>594005</v>
      </c>
      <c r="O66" s="275"/>
      <c r="P66" s="275"/>
      <c r="Q66" s="275"/>
      <c r="R66" s="275"/>
      <c r="S66" s="275"/>
      <c r="T66" s="275"/>
      <c r="U66" s="275"/>
      <c r="V66" s="275"/>
      <c r="W66" s="275">
        <v>1050881</v>
      </c>
      <c r="X66" s="275"/>
      <c r="Y66" s="275">
        <v>1050881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80992898</v>
      </c>
      <c r="F67" s="60"/>
      <c r="G67" s="60">
        <v>2051298</v>
      </c>
      <c r="H67" s="60">
        <v>3992084</v>
      </c>
      <c r="I67" s="60">
        <v>3611076</v>
      </c>
      <c r="J67" s="60">
        <v>9654458</v>
      </c>
      <c r="K67" s="60">
        <v>5567411</v>
      </c>
      <c r="L67" s="60">
        <v>6998412</v>
      </c>
      <c r="M67" s="60">
        <v>5702598</v>
      </c>
      <c r="N67" s="60">
        <v>18268421</v>
      </c>
      <c r="O67" s="60"/>
      <c r="P67" s="60"/>
      <c r="Q67" s="60"/>
      <c r="R67" s="60"/>
      <c r="S67" s="60"/>
      <c r="T67" s="60"/>
      <c r="U67" s="60"/>
      <c r="V67" s="60"/>
      <c r="W67" s="60">
        <v>27922879</v>
      </c>
      <c r="X67" s="60"/>
      <c r="Y67" s="60">
        <v>27922879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107883365</v>
      </c>
      <c r="F69" s="220">
        <f t="shared" si="12"/>
        <v>0</v>
      </c>
      <c r="G69" s="220">
        <f t="shared" si="12"/>
        <v>2282438</v>
      </c>
      <c r="H69" s="220">
        <f t="shared" si="12"/>
        <v>4099388</v>
      </c>
      <c r="I69" s="220">
        <f t="shared" si="12"/>
        <v>3729508</v>
      </c>
      <c r="J69" s="220">
        <f t="shared" si="12"/>
        <v>10111334</v>
      </c>
      <c r="K69" s="220">
        <f t="shared" si="12"/>
        <v>5800601</v>
      </c>
      <c r="L69" s="220">
        <f t="shared" si="12"/>
        <v>7145148</v>
      </c>
      <c r="M69" s="220">
        <f t="shared" si="12"/>
        <v>5916677</v>
      </c>
      <c r="N69" s="220">
        <f t="shared" si="12"/>
        <v>18862426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28973760</v>
      </c>
      <c r="X69" s="220">
        <f t="shared" si="12"/>
        <v>0</v>
      </c>
      <c r="Y69" s="220">
        <f t="shared" si="12"/>
        <v>28973760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43985935</v>
      </c>
      <c r="D5" s="357">
        <f t="shared" si="0"/>
        <v>0</v>
      </c>
      <c r="E5" s="356">
        <f t="shared" si="0"/>
        <v>188065042</v>
      </c>
      <c r="F5" s="358">
        <f t="shared" si="0"/>
        <v>188065042</v>
      </c>
      <c r="G5" s="358">
        <f t="shared" si="0"/>
        <v>2233964</v>
      </c>
      <c r="H5" s="356">
        <f t="shared" si="0"/>
        <v>3910444</v>
      </c>
      <c r="I5" s="356">
        <f t="shared" si="0"/>
        <v>5840655</v>
      </c>
      <c r="J5" s="358">
        <f t="shared" si="0"/>
        <v>11985063</v>
      </c>
      <c r="K5" s="358">
        <f t="shared" si="0"/>
        <v>3725048</v>
      </c>
      <c r="L5" s="356">
        <f t="shared" si="0"/>
        <v>3519076</v>
      </c>
      <c r="M5" s="356">
        <f t="shared" si="0"/>
        <v>4360745</v>
      </c>
      <c r="N5" s="358">
        <f t="shared" si="0"/>
        <v>11604869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23589932</v>
      </c>
      <c r="X5" s="356">
        <f t="shared" si="0"/>
        <v>94032521</v>
      </c>
      <c r="Y5" s="358">
        <f t="shared" si="0"/>
        <v>-70442589</v>
      </c>
      <c r="Z5" s="359">
        <f>+IF(X5&lt;&gt;0,+(Y5/X5)*100,0)</f>
        <v>-74.9130069585181</v>
      </c>
      <c r="AA5" s="360">
        <f>+AA6+AA8+AA11+AA13+AA15</f>
        <v>188065042</v>
      </c>
    </row>
    <row r="6" spans="1:27" ht="12.75">
      <c r="A6" s="361" t="s">
        <v>206</v>
      </c>
      <c r="B6" s="142"/>
      <c r="C6" s="60">
        <f>+C7</f>
        <v>22874045</v>
      </c>
      <c r="D6" s="340">
        <f aca="true" t="shared" si="1" ref="D6:AA6">+D7</f>
        <v>0</v>
      </c>
      <c r="E6" s="60">
        <f t="shared" si="1"/>
        <v>59840054</v>
      </c>
      <c r="F6" s="59">
        <f t="shared" si="1"/>
        <v>59840054</v>
      </c>
      <c r="G6" s="59">
        <f t="shared" si="1"/>
        <v>2233964</v>
      </c>
      <c r="H6" s="60">
        <f t="shared" si="1"/>
        <v>3753250</v>
      </c>
      <c r="I6" s="60">
        <f t="shared" si="1"/>
        <v>4236112</v>
      </c>
      <c r="J6" s="59">
        <f t="shared" si="1"/>
        <v>10223326</v>
      </c>
      <c r="K6" s="59">
        <f t="shared" si="1"/>
        <v>3150401</v>
      </c>
      <c r="L6" s="60">
        <f t="shared" si="1"/>
        <v>2657279</v>
      </c>
      <c r="M6" s="60">
        <f t="shared" si="1"/>
        <v>3901142</v>
      </c>
      <c r="N6" s="59">
        <f t="shared" si="1"/>
        <v>9708822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19932148</v>
      </c>
      <c r="X6" s="60">
        <f t="shared" si="1"/>
        <v>29920027</v>
      </c>
      <c r="Y6" s="59">
        <f t="shared" si="1"/>
        <v>-9987879</v>
      </c>
      <c r="Z6" s="61">
        <f>+IF(X6&lt;&gt;0,+(Y6/X6)*100,0)</f>
        <v>-33.381918405354384</v>
      </c>
      <c r="AA6" s="62">
        <f t="shared" si="1"/>
        <v>59840054</v>
      </c>
    </row>
    <row r="7" spans="1:27" ht="12.75">
      <c r="A7" s="291" t="s">
        <v>230</v>
      </c>
      <c r="B7" s="142"/>
      <c r="C7" s="60">
        <v>22874045</v>
      </c>
      <c r="D7" s="340"/>
      <c r="E7" s="60">
        <v>59840054</v>
      </c>
      <c r="F7" s="59">
        <v>59840054</v>
      </c>
      <c r="G7" s="59">
        <v>2233964</v>
      </c>
      <c r="H7" s="60">
        <v>3753250</v>
      </c>
      <c r="I7" s="60">
        <v>4236112</v>
      </c>
      <c r="J7" s="59">
        <v>10223326</v>
      </c>
      <c r="K7" s="59">
        <v>3150401</v>
      </c>
      <c r="L7" s="60">
        <v>2657279</v>
      </c>
      <c r="M7" s="60">
        <v>3901142</v>
      </c>
      <c r="N7" s="59">
        <v>9708822</v>
      </c>
      <c r="O7" s="59"/>
      <c r="P7" s="60"/>
      <c r="Q7" s="60"/>
      <c r="R7" s="59"/>
      <c r="S7" s="59"/>
      <c r="T7" s="60"/>
      <c r="U7" s="60"/>
      <c r="V7" s="59"/>
      <c r="W7" s="59">
        <v>19932148</v>
      </c>
      <c r="X7" s="60">
        <v>29920027</v>
      </c>
      <c r="Y7" s="59">
        <v>-9987879</v>
      </c>
      <c r="Z7" s="61">
        <v>-33.38</v>
      </c>
      <c r="AA7" s="62">
        <v>59840054</v>
      </c>
    </row>
    <row r="8" spans="1:27" ht="12.75">
      <c r="A8" s="361" t="s">
        <v>207</v>
      </c>
      <c r="B8" s="142"/>
      <c r="C8" s="60">
        <f aca="true" t="shared" si="2" ref="C8:Y8">SUM(C9:C10)</f>
        <v>20675345</v>
      </c>
      <c r="D8" s="340">
        <f t="shared" si="2"/>
        <v>0</v>
      </c>
      <c r="E8" s="60">
        <f t="shared" si="2"/>
        <v>124624988</v>
      </c>
      <c r="F8" s="59">
        <f t="shared" si="2"/>
        <v>124624988</v>
      </c>
      <c r="G8" s="59">
        <f t="shared" si="2"/>
        <v>0</v>
      </c>
      <c r="H8" s="60">
        <f t="shared" si="2"/>
        <v>157194</v>
      </c>
      <c r="I8" s="60">
        <f t="shared" si="2"/>
        <v>1604543</v>
      </c>
      <c r="J8" s="59">
        <f t="shared" si="2"/>
        <v>1761737</v>
      </c>
      <c r="K8" s="59">
        <f t="shared" si="2"/>
        <v>574647</v>
      </c>
      <c r="L8" s="60">
        <f t="shared" si="2"/>
        <v>680958</v>
      </c>
      <c r="M8" s="60">
        <f t="shared" si="2"/>
        <v>459603</v>
      </c>
      <c r="N8" s="59">
        <f t="shared" si="2"/>
        <v>1715208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3476945</v>
      </c>
      <c r="X8" s="60">
        <f t="shared" si="2"/>
        <v>62312494</v>
      </c>
      <c r="Y8" s="59">
        <f t="shared" si="2"/>
        <v>-58835549</v>
      </c>
      <c r="Z8" s="61">
        <f>+IF(X8&lt;&gt;0,+(Y8/X8)*100,0)</f>
        <v>-94.42014790805837</v>
      </c>
      <c r="AA8" s="62">
        <f>SUM(AA9:AA10)</f>
        <v>124624988</v>
      </c>
    </row>
    <row r="9" spans="1:27" ht="12.75">
      <c r="A9" s="291" t="s">
        <v>231</v>
      </c>
      <c r="B9" s="142"/>
      <c r="C9" s="60">
        <v>20675345</v>
      </c>
      <c r="D9" s="340"/>
      <c r="E9" s="60">
        <v>124624988</v>
      </c>
      <c r="F9" s="59">
        <v>124624988</v>
      </c>
      <c r="G9" s="59"/>
      <c r="H9" s="60">
        <v>157194</v>
      </c>
      <c r="I9" s="60">
        <v>1604543</v>
      </c>
      <c r="J9" s="59">
        <v>1761737</v>
      </c>
      <c r="K9" s="59">
        <v>574647</v>
      </c>
      <c r="L9" s="60">
        <v>680958</v>
      </c>
      <c r="M9" s="60">
        <v>459603</v>
      </c>
      <c r="N9" s="59">
        <v>1715208</v>
      </c>
      <c r="O9" s="59"/>
      <c r="P9" s="60"/>
      <c r="Q9" s="60"/>
      <c r="R9" s="59"/>
      <c r="S9" s="59"/>
      <c r="T9" s="60"/>
      <c r="U9" s="60"/>
      <c r="V9" s="59"/>
      <c r="W9" s="59">
        <v>3476945</v>
      </c>
      <c r="X9" s="60">
        <v>62312494</v>
      </c>
      <c r="Y9" s="59">
        <v>-58835549</v>
      </c>
      <c r="Z9" s="61">
        <v>-94.42</v>
      </c>
      <c r="AA9" s="62">
        <v>124624988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436545</v>
      </c>
      <c r="D15" s="340">
        <f t="shared" si="5"/>
        <v>0</v>
      </c>
      <c r="E15" s="60">
        <f t="shared" si="5"/>
        <v>3600000</v>
      </c>
      <c r="F15" s="59">
        <f t="shared" si="5"/>
        <v>3600000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180839</v>
      </c>
      <c r="M15" s="60">
        <f t="shared" si="5"/>
        <v>0</v>
      </c>
      <c r="N15" s="59">
        <f t="shared" si="5"/>
        <v>180839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180839</v>
      </c>
      <c r="X15" s="60">
        <f t="shared" si="5"/>
        <v>1800000</v>
      </c>
      <c r="Y15" s="59">
        <f t="shared" si="5"/>
        <v>-1619161</v>
      </c>
      <c r="Z15" s="61">
        <f>+IF(X15&lt;&gt;0,+(Y15/X15)*100,0)</f>
        <v>-89.95338888888888</v>
      </c>
      <c r="AA15" s="62">
        <f>SUM(AA16:AA20)</f>
        <v>3600000</v>
      </c>
    </row>
    <row r="16" spans="1:27" ht="12.75">
      <c r="A16" s="291" t="s">
        <v>235</v>
      </c>
      <c r="B16" s="300"/>
      <c r="C16" s="60">
        <v>436545</v>
      </c>
      <c r="D16" s="340"/>
      <c r="E16" s="60">
        <v>3000000</v>
      </c>
      <c r="F16" s="59">
        <v>3000000</v>
      </c>
      <c r="G16" s="59"/>
      <c r="H16" s="60"/>
      <c r="I16" s="60"/>
      <c r="J16" s="59"/>
      <c r="K16" s="59"/>
      <c r="L16" s="60">
        <v>180839</v>
      </c>
      <c r="M16" s="60"/>
      <c r="N16" s="59">
        <v>180839</v>
      </c>
      <c r="O16" s="59"/>
      <c r="P16" s="60"/>
      <c r="Q16" s="60"/>
      <c r="R16" s="59"/>
      <c r="S16" s="59"/>
      <c r="T16" s="60"/>
      <c r="U16" s="60"/>
      <c r="V16" s="59"/>
      <c r="W16" s="59">
        <v>180839</v>
      </c>
      <c r="X16" s="60">
        <v>1500000</v>
      </c>
      <c r="Y16" s="59">
        <v>-1319161</v>
      </c>
      <c r="Z16" s="61">
        <v>-87.94</v>
      </c>
      <c r="AA16" s="62">
        <v>3000000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600000</v>
      </c>
      <c r="F20" s="59">
        <v>600000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300000</v>
      </c>
      <c r="Y20" s="59">
        <v>-300000</v>
      </c>
      <c r="Z20" s="61">
        <v>-100</v>
      </c>
      <c r="AA20" s="62">
        <v>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58067946</v>
      </c>
      <c r="D22" s="344">
        <f t="shared" si="6"/>
        <v>0</v>
      </c>
      <c r="E22" s="343">
        <f t="shared" si="6"/>
        <v>55072472</v>
      </c>
      <c r="F22" s="345">
        <f t="shared" si="6"/>
        <v>55072472</v>
      </c>
      <c r="G22" s="345">
        <f t="shared" si="6"/>
        <v>542637</v>
      </c>
      <c r="H22" s="343">
        <f t="shared" si="6"/>
        <v>1194658</v>
      </c>
      <c r="I22" s="343">
        <f t="shared" si="6"/>
        <v>1790718</v>
      </c>
      <c r="J22" s="345">
        <f t="shared" si="6"/>
        <v>3528013</v>
      </c>
      <c r="K22" s="345">
        <f t="shared" si="6"/>
        <v>1678220</v>
      </c>
      <c r="L22" s="343">
        <f t="shared" si="6"/>
        <v>1274401</v>
      </c>
      <c r="M22" s="343">
        <f t="shared" si="6"/>
        <v>1150734</v>
      </c>
      <c r="N22" s="345">
        <f t="shared" si="6"/>
        <v>4103355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7631368</v>
      </c>
      <c r="X22" s="343">
        <f t="shared" si="6"/>
        <v>27536237</v>
      </c>
      <c r="Y22" s="345">
        <f t="shared" si="6"/>
        <v>-19904869</v>
      </c>
      <c r="Z22" s="336">
        <f>+IF(X22&lt;&gt;0,+(Y22/X22)*100,0)</f>
        <v>-72.28608978053174</v>
      </c>
      <c r="AA22" s="350">
        <f>SUM(AA23:AA32)</f>
        <v>55072472</v>
      </c>
    </row>
    <row r="23" spans="1:27" ht="12.75">
      <c r="A23" s="361" t="s">
        <v>238</v>
      </c>
      <c r="B23" s="142"/>
      <c r="C23" s="60">
        <v>45615</v>
      </c>
      <c r="D23" s="340"/>
      <c r="E23" s="60">
        <v>20000</v>
      </c>
      <c r="F23" s="59">
        <v>20000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</v>
      </c>
      <c r="Y23" s="59">
        <v>-10000</v>
      </c>
      <c r="Z23" s="61">
        <v>-100</v>
      </c>
      <c r="AA23" s="62">
        <v>20000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6251625</v>
      </c>
      <c r="D25" s="340"/>
      <c r="E25" s="60">
        <v>9709913</v>
      </c>
      <c r="F25" s="59">
        <v>9709913</v>
      </c>
      <c r="G25" s="59">
        <v>484768</v>
      </c>
      <c r="H25" s="60">
        <v>1074190</v>
      </c>
      <c r="I25" s="60">
        <v>36100</v>
      </c>
      <c r="J25" s="59">
        <v>1595058</v>
      </c>
      <c r="K25" s="59">
        <v>517933</v>
      </c>
      <c r="L25" s="60">
        <v>264039</v>
      </c>
      <c r="M25" s="60">
        <v>34642</v>
      </c>
      <c r="N25" s="59">
        <v>816614</v>
      </c>
      <c r="O25" s="59"/>
      <c r="P25" s="60"/>
      <c r="Q25" s="60"/>
      <c r="R25" s="59"/>
      <c r="S25" s="59"/>
      <c r="T25" s="60"/>
      <c r="U25" s="60"/>
      <c r="V25" s="59"/>
      <c r="W25" s="59">
        <v>2411672</v>
      </c>
      <c r="X25" s="60">
        <v>4854957</v>
      </c>
      <c r="Y25" s="59">
        <v>-2443285</v>
      </c>
      <c r="Z25" s="61">
        <v>-50.33</v>
      </c>
      <c r="AA25" s="62">
        <v>9709913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11293821</v>
      </c>
      <c r="D27" s="340"/>
      <c r="E27" s="60">
        <v>5630000</v>
      </c>
      <c r="F27" s="59">
        <v>5630000</v>
      </c>
      <c r="G27" s="59"/>
      <c r="H27" s="60"/>
      <c r="I27" s="60">
        <v>467235</v>
      </c>
      <c r="J27" s="59">
        <v>467235</v>
      </c>
      <c r="K27" s="59">
        <v>52269</v>
      </c>
      <c r="L27" s="60">
        <v>735957</v>
      </c>
      <c r="M27" s="60">
        <v>888095</v>
      </c>
      <c r="N27" s="59">
        <v>1676321</v>
      </c>
      <c r="O27" s="59"/>
      <c r="P27" s="60"/>
      <c r="Q27" s="60"/>
      <c r="R27" s="59"/>
      <c r="S27" s="59"/>
      <c r="T27" s="60"/>
      <c r="U27" s="60"/>
      <c r="V27" s="59"/>
      <c r="W27" s="59">
        <v>2143556</v>
      </c>
      <c r="X27" s="60">
        <v>2815000</v>
      </c>
      <c r="Y27" s="59">
        <v>-671444</v>
      </c>
      <c r="Z27" s="61">
        <v>-23.85</v>
      </c>
      <c r="AA27" s="62">
        <v>5630000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40476885</v>
      </c>
      <c r="D32" s="340"/>
      <c r="E32" s="60">
        <v>39712559</v>
      </c>
      <c r="F32" s="59">
        <v>39712559</v>
      </c>
      <c r="G32" s="59">
        <v>57869</v>
      </c>
      <c r="H32" s="60">
        <v>120468</v>
      </c>
      <c r="I32" s="60">
        <v>1287383</v>
      </c>
      <c r="J32" s="59">
        <v>1465720</v>
      </c>
      <c r="K32" s="59">
        <v>1108018</v>
      </c>
      <c r="L32" s="60">
        <v>274405</v>
      </c>
      <c r="M32" s="60">
        <v>227997</v>
      </c>
      <c r="N32" s="59">
        <v>1610420</v>
      </c>
      <c r="O32" s="59"/>
      <c r="P32" s="60"/>
      <c r="Q32" s="60"/>
      <c r="R32" s="59"/>
      <c r="S32" s="59"/>
      <c r="T32" s="60"/>
      <c r="U32" s="60"/>
      <c r="V32" s="59"/>
      <c r="W32" s="59">
        <v>3076140</v>
      </c>
      <c r="X32" s="60">
        <v>19856280</v>
      </c>
      <c r="Y32" s="59">
        <v>-16780140</v>
      </c>
      <c r="Z32" s="61">
        <v>-84.51</v>
      </c>
      <c r="AA32" s="62">
        <v>39712559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6095000</v>
      </c>
      <c r="D37" s="344">
        <f aca="true" t="shared" si="8" ref="D37:AA37">+D38</f>
        <v>0</v>
      </c>
      <c r="E37" s="343">
        <f t="shared" si="8"/>
        <v>200000</v>
      </c>
      <c r="F37" s="345">
        <f t="shared" si="8"/>
        <v>200000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100000</v>
      </c>
      <c r="Y37" s="345">
        <f t="shared" si="8"/>
        <v>-100000</v>
      </c>
      <c r="Z37" s="336">
        <f>+IF(X37&lt;&gt;0,+(Y37/X37)*100,0)</f>
        <v>-100</v>
      </c>
      <c r="AA37" s="350">
        <f t="shared" si="8"/>
        <v>200000</v>
      </c>
    </row>
    <row r="38" spans="1:27" ht="12.75">
      <c r="A38" s="361" t="s">
        <v>214</v>
      </c>
      <c r="B38" s="142"/>
      <c r="C38" s="60">
        <v>6095000</v>
      </c>
      <c r="D38" s="340"/>
      <c r="E38" s="60">
        <v>200000</v>
      </c>
      <c r="F38" s="59">
        <v>200000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100000</v>
      </c>
      <c r="Y38" s="59">
        <v>-100000</v>
      </c>
      <c r="Z38" s="61">
        <v>-100</v>
      </c>
      <c r="AA38" s="62">
        <v>200000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13630466</v>
      </c>
      <c r="D40" s="344">
        <f t="shared" si="9"/>
        <v>0</v>
      </c>
      <c r="E40" s="343">
        <f t="shared" si="9"/>
        <v>31307000</v>
      </c>
      <c r="F40" s="345">
        <f t="shared" si="9"/>
        <v>31307000</v>
      </c>
      <c r="G40" s="345">
        <f t="shared" si="9"/>
        <v>172414</v>
      </c>
      <c r="H40" s="343">
        <f t="shared" si="9"/>
        <v>624556</v>
      </c>
      <c r="I40" s="343">
        <f t="shared" si="9"/>
        <v>1319600</v>
      </c>
      <c r="J40" s="345">
        <f t="shared" si="9"/>
        <v>2116570</v>
      </c>
      <c r="K40" s="345">
        <f t="shared" si="9"/>
        <v>36217</v>
      </c>
      <c r="L40" s="343">
        <f t="shared" si="9"/>
        <v>2130579</v>
      </c>
      <c r="M40" s="343">
        <f t="shared" si="9"/>
        <v>1000806</v>
      </c>
      <c r="N40" s="345">
        <f t="shared" si="9"/>
        <v>3167602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5284172</v>
      </c>
      <c r="X40" s="343">
        <f t="shared" si="9"/>
        <v>15653500</v>
      </c>
      <c r="Y40" s="345">
        <f t="shared" si="9"/>
        <v>-10369328</v>
      </c>
      <c r="Z40" s="336">
        <f>+IF(X40&lt;&gt;0,+(Y40/X40)*100,0)</f>
        <v>-66.24287220110519</v>
      </c>
      <c r="AA40" s="350">
        <f>SUM(AA41:AA49)</f>
        <v>31307000</v>
      </c>
    </row>
    <row r="41" spans="1:27" ht="12.75">
      <c r="A41" s="361" t="s">
        <v>249</v>
      </c>
      <c r="B41" s="142"/>
      <c r="C41" s="362"/>
      <c r="D41" s="363"/>
      <c r="E41" s="362">
        <v>3405000</v>
      </c>
      <c r="F41" s="364">
        <v>3405000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1702500</v>
      </c>
      <c r="Y41" s="364">
        <v>-1702500</v>
      </c>
      <c r="Z41" s="365">
        <v>-100</v>
      </c>
      <c r="AA41" s="366">
        <v>3405000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1580845</v>
      </c>
      <c r="D43" s="369"/>
      <c r="E43" s="305">
        <v>3702000</v>
      </c>
      <c r="F43" s="370">
        <v>3702000</v>
      </c>
      <c r="G43" s="370"/>
      <c r="H43" s="305">
        <v>1800</v>
      </c>
      <c r="I43" s="305">
        <v>187900</v>
      </c>
      <c r="J43" s="370">
        <v>189700</v>
      </c>
      <c r="K43" s="370">
        <v>25000</v>
      </c>
      <c r="L43" s="305">
        <v>129555</v>
      </c>
      <c r="M43" s="305">
        <v>271176</v>
      </c>
      <c r="N43" s="370">
        <v>425731</v>
      </c>
      <c r="O43" s="370"/>
      <c r="P43" s="305"/>
      <c r="Q43" s="305"/>
      <c r="R43" s="370"/>
      <c r="S43" s="370"/>
      <c r="T43" s="305"/>
      <c r="U43" s="305"/>
      <c r="V43" s="370"/>
      <c r="W43" s="370">
        <v>615431</v>
      </c>
      <c r="X43" s="305">
        <v>1851000</v>
      </c>
      <c r="Y43" s="370">
        <v>-1235569</v>
      </c>
      <c r="Z43" s="371">
        <v>-66.75</v>
      </c>
      <c r="AA43" s="303">
        <v>3702000</v>
      </c>
    </row>
    <row r="44" spans="1:27" ht="12.75">
      <c r="A44" s="361" t="s">
        <v>252</v>
      </c>
      <c r="B44" s="136"/>
      <c r="C44" s="60">
        <v>1167130</v>
      </c>
      <c r="D44" s="368"/>
      <c r="E44" s="54">
        <v>3200000</v>
      </c>
      <c r="F44" s="53">
        <v>3200000</v>
      </c>
      <c r="G44" s="53">
        <v>172414</v>
      </c>
      <c r="H44" s="54">
        <v>5350</v>
      </c>
      <c r="I44" s="54">
        <v>56950</v>
      </c>
      <c r="J44" s="53">
        <v>234714</v>
      </c>
      <c r="K44" s="53">
        <v>11217</v>
      </c>
      <c r="L44" s="54">
        <v>43563</v>
      </c>
      <c r="M44" s="54">
        <v>204106</v>
      </c>
      <c r="N44" s="53">
        <v>258886</v>
      </c>
      <c r="O44" s="53"/>
      <c r="P44" s="54"/>
      <c r="Q44" s="54"/>
      <c r="R44" s="53"/>
      <c r="S44" s="53"/>
      <c r="T44" s="54"/>
      <c r="U44" s="54"/>
      <c r="V44" s="53"/>
      <c r="W44" s="53">
        <v>493600</v>
      </c>
      <c r="X44" s="54">
        <v>1600000</v>
      </c>
      <c r="Y44" s="53">
        <v>-1106400</v>
      </c>
      <c r="Z44" s="94">
        <v>-69.15</v>
      </c>
      <c r="AA44" s="95">
        <v>3200000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3048241</v>
      </c>
      <c r="D47" s="368"/>
      <c r="E47" s="54">
        <v>21000000</v>
      </c>
      <c r="F47" s="53">
        <v>21000000</v>
      </c>
      <c r="G47" s="53"/>
      <c r="H47" s="54"/>
      <c r="I47" s="54">
        <v>1074750</v>
      </c>
      <c r="J47" s="53">
        <v>1074750</v>
      </c>
      <c r="K47" s="53"/>
      <c r="L47" s="54">
        <v>1957461</v>
      </c>
      <c r="M47" s="54">
        <v>525524</v>
      </c>
      <c r="N47" s="53">
        <v>2482985</v>
      </c>
      <c r="O47" s="53"/>
      <c r="P47" s="54"/>
      <c r="Q47" s="54"/>
      <c r="R47" s="53"/>
      <c r="S47" s="53"/>
      <c r="T47" s="54"/>
      <c r="U47" s="54"/>
      <c r="V47" s="53"/>
      <c r="W47" s="53">
        <v>3557735</v>
      </c>
      <c r="X47" s="54">
        <v>10500000</v>
      </c>
      <c r="Y47" s="53">
        <v>-6942265</v>
      </c>
      <c r="Z47" s="94">
        <v>-66.12</v>
      </c>
      <c r="AA47" s="95">
        <v>21000000</v>
      </c>
    </row>
    <row r="48" spans="1:27" ht="12.75">
      <c r="A48" s="361" t="s">
        <v>256</v>
      </c>
      <c r="B48" s="136"/>
      <c r="C48" s="60">
        <v>7834250</v>
      </c>
      <c r="D48" s="368"/>
      <c r="E48" s="54"/>
      <c r="F48" s="53"/>
      <c r="G48" s="53"/>
      <c r="H48" s="54">
        <v>617406</v>
      </c>
      <c r="I48" s="54"/>
      <c r="J48" s="53">
        <v>617406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617406</v>
      </c>
      <c r="X48" s="54"/>
      <c r="Y48" s="53">
        <v>617406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3660000</v>
      </c>
      <c r="F57" s="345">
        <f t="shared" si="13"/>
        <v>3660000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1830000</v>
      </c>
      <c r="Y57" s="345">
        <f t="shared" si="13"/>
        <v>-1830000</v>
      </c>
      <c r="Z57" s="336">
        <f>+IF(X57&lt;&gt;0,+(Y57/X57)*100,0)</f>
        <v>-100</v>
      </c>
      <c r="AA57" s="350">
        <f t="shared" si="13"/>
        <v>3660000</v>
      </c>
    </row>
    <row r="58" spans="1:27" ht="12.75">
      <c r="A58" s="361" t="s">
        <v>218</v>
      </c>
      <c r="B58" s="136"/>
      <c r="C58" s="60"/>
      <c r="D58" s="340"/>
      <c r="E58" s="60">
        <v>3660000</v>
      </c>
      <c r="F58" s="59">
        <v>3660000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1830000</v>
      </c>
      <c r="Y58" s="59">
        <v>-1830000</v>
      </c>
      <c r="Z58" s="61">
        <v>-100</v>
      </c>
      <c r="AA58" s="62">
        <v>3660000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121779347</v>
      </c>
      <c r="D60" s="346">
        <f t="shared" si="14"/>
        <v>0</v>
      </c>
      <c r="E60" s="219">
        <f t="shared" si="14"/>
        <v>278304514</v>
      </c>
      <c r="F60" s="264">
        <f t="shared" si="14"/>
        <v>278304514</v>
      </c>
      <c r="G60" s="264">
        <f t="shared" si="14"/>
        <v>2949015</v>
      </c>
      <c r="H60" s="219">
        <f t="shared" si="14"/>
        <v>5729658</v>
      </c>
      <c r="I60" s="219">
        <f t="shared" si="14"/>
        <v>8950973</v>
      </c>
      <c r="J60" s="264">
        <f t="shared" si="14"/>
        <v>17629646</v>
      </c>
      <c r="K60" s="264">
        <f t="shared" si="14"/>
        <v>5439485</v>
      </c>
      <c r="L60" s="219">
        <f t="shared" si="14"/>
        <v>6924056</v>
      </c>
      <c r="M60" s="219">
        <f t="shared" si="14"/>
        <v>6512285</v>
      </c>
      <c r="N60" s="264">
        <f t="shared" si="14"/>
        <v>18875826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36505472</v>
      </c>
      <c r="X60" s="219">
        <f t="shared" si="14"/>
        <v>139152258</v>
      </c>
      <c r="Y60" s="264">
        <f t="shared" si="14"/>
        <v>-102646786</v>
      </c>
      <c r="Z60" s="337">
        <f>+IF(X60&lt;&gt;0,+(Y60/X60)*100,0)</f>
        <v>-73.7658069479548</v>
      </c>
      <c r="AA60" s="232">
        <f>+AA57+AA54+AA51+AA40+AA37+AA34+AA22+AA5</f>
        <v>278304514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24689119</v>
      </c>
      <c r="D5" s="357">
        <f t="shared" si="0"/>
        <v>0</v>
      </c>
      <c r="E5" s="356">
        <f t="shared" si="0"/>
        <v>49021944</v>
      </c>
      <c r="F5" s="358">
        <f t="shared" si="0"/>
        <v>49021944</v>
      </c>
      <c r="G5" s="358">
        <f t="shared" si="0"/>
        <v>0</v>
      </c>
      <c r="H5" s="356">
        <f t="shared" si="0"/>
        <v>2426184</v>
      </c>
      <c r="I5" s="356">
        <f t="shared" si="0"/>
        <v>1359460</v>
      </c>
      <c r="J5" s="358">
        <f t="shared" si="0"/>
        <v>3785644</v>
      </c>
      <c r="K5" s="358">
        <f t="shared" si="0"/>
        <v>1222492</v>
      </c>
      <c r="L5" s="356">
        <f t="shared" si="0"/>
        <v>1546800</v>
      </c>
      <c r="M5" s="356">
        <f t="shared" si="0"/>
        <v>2614401</v>
      </c>
      <c r="N5" s="358">
        <f t="shared" si="0"/>
        <v>5383693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9169337</v>
      </c>
      <c r="X5" s="356">
        <f t="shared" si="0"/>
        <v>24510973</v>
      </c>
      <c r="Y5" s="358">
        <f t="shared" si="0"/>
        <v>-15341636</v>
      </c>
      <c r="Z5" s="359">
        <f>+IF(X5&lt;&gt;0,+(Y5/X5)*100,0)</f>
        <v>-62.590889394721295</v>
      </c>
      <c r="AA5" s="360">
        <f>+AA6+AA8+AA11+AA13+AA15</f>
        <v>49021944</v>
      </c>
    </row>
    <row r="6" spans="1:27" ht="12.75">
      <c r="A6" s="361" t="s">
        <v>206</v>
      </c>
      <c r="B6" s="142"/>
      <c r="C6" s="60">
        <f>+C7</f>
        <v>22596664</v>
      </c>
      <c r="D6" s="340">
        <f aca="true" t="shared" si="1" ref="D6:AA6">+D7</f>
        <v>0</v>
      </c>
      <c r="E6" s="60">
        <f t="shared" si="1"/>
        <v>35279179</v>
      </c>
      <c r="F6" s="59">
        <f t="shared" si="1"/>
        <v>35279179</v>
      </c>
      <c r="G6" s="59">
        <f t="shared" si="1"/>
        <v>0</v>
      </c>
      <c r="H6" s="60">
        <f t="shared" si="1"/>
        <v>2426184</v>
      </c>
      <c r="I6" s="60">
        <f t="shared" si="1"/>
        <v>1359460</v>
      </c>
      <c r="J6" s="59">
        <f t="shared" si="1"/>
        <v>3785644</v>
      </c>
      <c r="K6" s="59">
        <f t="shared" si="1"/>
        <v>1222492</v>
      </c>
      <c r="L6" s="60">
        <f t="shared" si="1"/>
        <v>1438838</v>
      </c>
      <c r="M6" s="60">
        <f t="shared" si="1"/>
        <v>2614401</v>
      </c>
      <c r="N6" s="59">
        <f t="shared" si="1"/>
        <v>5275731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9061375</v>
      </c>
      <c r="X6" s="60">
        <f t="shared" si="1"/>
        <v>17639590</v>
      </c>
      <c r="Y6" s="59">
        <f t="shared" si="1"/>
        <v>-8578215</v>
      </c>
      <c r="Z6" s="61">
        <f>+IF(X6&lt;&gt;0,+(Y6/X6)*100,0)</f>
        <v>-48.63046703466464</v>
      </c>
      <c r="AA6" s="62">
        <f t="shared" si="1"/>
        <v>35279179</v>
      </c>
    </row>
    <row r="7" spans="1:27" ht="12.75">
      <c r="A7" s="291" t="s">
        <v>230</v>
      </c>
      <c r="B7" s="142"/>
      <c r="C7" s="60">
        <v>22596664</v>
      </c>
      <c r="D7" s="340"/>
      <c r="E7" s="60">
        <v>35279179</v>
      </c>
      <c r="F7" s="59">
        <v>35279179</v>
      </c>
      <c r="G7" s="59"/>
      <c r="H7" s="60">
        <v>2426184</v>
      </c>
      <c r="I7" s="60">
        <v>1359460</v>
      </c>
      <c r="J7" s="59">
        <v>3785644</v>
      </c>
      <c r="K7" s="59">
        <v>1222492</v>
      </c>
      <c r="L7" s="60">
        <v>1438838</v>
      </c>
      <c r="M7" s="60">
        <v>2614401</v>
      </c>
      <c r="N7" s="59">
        <v>5275731</v>
      </c>
      <c r="O7" s="59"/>
      <c r="P7" s="60"/>
      <c r="Q7" s="60"/>
      <c r="R7" s="59"/>
      <c r="S7" s="59"/>
      <c r="T7" s="60"/>
      <c r="U7" s="60"/>
      <c r="V7" s="59"/>
      <c r="W7" s="59">
        <v>9061375</v>
      </c>
      <c r="X7" s="60">
        <v>17639590</v>
      </c>
      <c r="Y7" s="59">
        <v>-8578215</v>
      </c>
      <c r="Z7" s="61">
        <v>-48.63</v>
      </c>
      <c r="AA7" s="62">
        <v>35279179</v>
      </c>
    </row>
    <row r="8" spans="1:27" ht="12.75">
      <c r="A8" s="361" t="s">
        <v>207</v>
      </c>
      <c r="B8" s="142"/>
      <c r="C8" s="60">
        <f aca="true" t="shared" si="2" ref="C8:Y8">SUM(C9:C10)</f>
        <v>2092455</v>
      </c>
      <c r="D8" s="340">
        <f t="shared" si="2"/>
        <v>0</v>
      </c>
      <c r="E8" s="60">
        <f t="shared" si="2"/>
        <v>13742765</v>
      </c>
      <c r="F8" s="59">
        <f t="shared" si="2"/>
        <v>13742765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107962</v>
      </c>
      <c r="M8" s="60">
        <f t="shared" si="2"/>
        <v>0</v>
      </c>
      <c r="N8" s="59">
        <f t="shared" si="2"/>
        <v>107962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107962</v>
      </c>
      <c r="X8" s="60">
        <f t="shared" si="2"/>
        <v>6871383</v>
      </c>
      <c r="Y8" s="59">
        <f t="shared" si="2"/>
        <v>-6763421</v>
      </c>
      <c r="Z8" s="61">
        <f>+IF(X8&lt;&gt;0,+(Y8/X8)*100,0)</f>
        <v>-98.4288170227158</v>
      </c>
      <c r="AA8" s="62">
        <f>SUM(AA9:AA10)</f>
        <v>13742765</v>
      </c>
    </row>
    <row r="9" spans="1:27" ht="12.75">
      <c r="A9" s="291" t="s">
        <v>231</v>
      </c>
      <c r="B9" s="142"/>
      <c r="C9" s="60">
        <v>2092455</v>
      </c>
      <c r="D9" s="340"/>
      <c r="E9" s="60">
        <v>13742765</v>
      </c>
      <c r="F9" s="59">
        <v>13742765</v>
      </c>
      <c r="G9" s="59"/>
      <c r="H9" s="60"/>
      <c r="I9" s="60"/>
      <c r="J9" s="59"/>
      <c r="K9" s="59"/>
      <c r="L9" s="60">
        <v>107962</v>
      </c>
      <c r="M9" s="60"/>
      <c r="N9" s="59">
        <v>107962</v>
      </c>
      <c r="O9" s="59"/>
      <c r="P9" s="60"/>
      <c r="Q9" s="60"/>
      <c r="R9" s="59"/>
      <c r="S9" s="59"/>
      <c r="T9" s="60"/>
      <c r="U9" s="60"/>
      <c r="V9" s="59"/>
      <c r="W9" s="59">
        <v>107962</v>
      </c>
      <c r="X9" s="60">
        <v>6871383</v>
      </c>
      <c r="Y9" s="59">
        <v>-6763421</v>
      </c>
      <c r="Z9" s="61">
        <v>-98.43</v>
      </c>
      <c r="AA9" s="62">
        <v>13742765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5703978</v>
      </c>
      <c r="D22" s="344">
        <f t="shared" si="6"/>
        <v>0</v>
      </c>
      <c r="E22" s="343">
        <f t="shared" si="6"/>
        <v>14241287</v>
      </c>
      <c r="F22" s="345">
        <f t="shared" si="6"/>
        <v>14241287</v>
      </c>
      <c r="G22" s="345">
        <f t="shared" si="6"/>
        <v>0</v>
      </c>
      <c r="H22" s="343">
        <f t="shared" si="6"/>
        <v>0</v>
      </c>
      <c r="I22" s="343">
        <f t="shared" si="6"/>
        <v>811751</v>
      </c>
      <c r="J22" s="345">
        <f t="shared" si="6"/>
        <v>811751</v>
      </c>
      <c r="K22" s="345">
        <f t="shared" si="6"/>
        <v>325969</v>
      </c>
      <c r="L22" s="343">
        <f t="shared" si="6"/>
        <v>826338</v>
      </c>
      <c r="M22" s="343">
        <f t="shared" si="6"/>
        <v>1016749</v>
      </c>
      <c r="N22" s="345">
        <f t="shared" si="6"/>
        <v>2169056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2980807</v>
      </c>
      <c r="X22" s="343">
        <f t="shared" si="6"/>
        <v>7120644</v>
      </c>
      <c r="Y22" s="345">
        <f t="shared" si="6"/>
        <v>-4139837</v>
      </c>
      <c r="Z22" s="336">
        <f>+IF(X22&lt;&gt;0,+(Y22/X22)*100,0)</f>
        <v>-58.13851949346155</v>
      </c>
      <c r="AA22" s="350">
        <f>SUM(AA23:AA32)</f>
        <v>14241287</v>
      </c>
    </row>
    <row r="23" spans="1:27" ht="12.75">
      <c r="A23" s="361" t="s">
        <v>238</v>
      </c>
      <c r="B23" s="142"/>
      <c r="C23" s="60">
        <v>141575</v>
      </c>
      <c r="D23" s="340"/>
      <c r="E23" s="60">
        <v>1950000</v>
      </c>
      <c r="F23" s="59">
        <v>1950000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975000</v>
      </c>
      <c r="Y23" s="59">
        <v>-975000</v>
      </c>
      <c r="Z23" s="61">
        <v>-100</v>
      </c>
      <c r="AA23" s="62">
        <v>1950000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3866012</v>
      </c>
      <c r="D27" s="340"/>
      <c r="E27" s="60">
        <v>8658287</v>
      </c>
      <c r="F27" s="59">
        <v>8658287</v>
      </c>
      <c r="G27" s="59"/>
      <c r="H27" s="60"/>
      <c r="I27" s="60">
        <v>96215</v>
      </c>
      <c r="J27" s="59">
        <v>96215</v>
      </c>
      <c r="K27" s="59">
        <v>325969</v>
      </c>
      <c r="L27" s="60">
        <v>327414</v>
      </c>
      <c r="M27" s="60">
        <v>990003</v>
      </c>
      <c r="N27" s="59">
        <v>1643386</v>
      </c>
      <c r="O27" s="59"/>
      <c r="P27" s="60"/>
      <c r="Q27" s="60"/>
      <c r="R27" s="59"/>
      <c r="S27" s="59"/>
      <c r="T27" s="60"/>
      <c r="U27" s="60"/>
      <c r="V27" s="59"/>
      <c r="W27" s="59">
        <v>1739601</v>
      </c>
      <c r="X27" s="60">
        <v>4329144</v>
      </c>
      <c r="Y27" s="59">
        <v>-2589543</v>
      </c>
      <c r="Z27" s="61">
        <v>-59.82</v>
      </c>
      <c r="AA27" s="62">
        <v>8658287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1696391</v>
      </c>
      <c r="D32" s="340"/>
      <c r="E32" s="60">
        <v>3633000</v>
      </c>
      <c r="F32" s="59">
        <v>3633000</v>
      </c>
      <c r="G32" s="59"/>
      <c r="H32" s="60"/>
      <c r="I32" s="60">
        <v>715536</v>
      </c>
      <c r="J32" s="59">
        <v>715536</v>
      </c>
      <c r="K32" s="59"/>
      <c r="L32" s="60">
        <v>498924</v>
      </c>
      <c r="M32" s="60">
        <v>26746</v>
      </c>
      <c r="N32" s="59">
        <v>525670</v>
      </c>
      <c r="O32" s="59"/>
      <c r="P32" s="60"/>
      <c r="Q32" s="60"/>
      <c r="R32" s="59"/>
      <c r="S32" s="59"/>
      <c r="T32" s="60"/>
      <c r="U32" s="60"/>
      <c r="V32" s="59"/>
      <c r="W32" s="59">
        <v>1241206</v>
      </c>
      <c r="X32" s="60">
        <v>1816500</v>
      </c>
      <c r="Y32" s="59">
        <v>-575294</v>
      </c>
      <c r="Z32" s="61">
        <v>-31.67</v>
      </c>
      <c r="AA32" s="62">
        <v>3633000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17682445</v>
      </c>
      <c r="D40" s="344">
        <f t="shared" si="9"/>
        <v>0</v>
      </c>
      <c r="E40" s="343">
        <f t="shared" si="9"/>
        <v>3194000</v>
      </c>
      <c r="F40" s="345">
        <f t="shared" si="9"/>
        <v>3194000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538454</v>
      </c>
      <c r="M40" s="343">
        <f t="shared" si="9"/>
        <v>0</v>
      </c>
      <c r="N40" s="345">
        <f t="shared" si="9"/>
        <v>538454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538454</v>
      </c>
      <c r="X40" s="343">
        <f t="shared" si="9"/>
        <v>1597000</v>
      </c>
      <c r="Y40" s="345">
        <f t="shared" si="9"/>
        <v>-1058546</v>
      </c>
      <c r="Z40" s="336">
        <f>+IF(X40&lt;&gt;0,+(Y40/X40)*100,0)</f>
        <v>-66.28340638697557</v>
      </c>
      <c r="AA40" s="350">
        <f>SUM(AA41:AA49)</f>
        <v>3194000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17682445</v>
      </c>
      <c r="D47" s="368"/>
      <c r="E47" s="54">
        <v>600000</v>
      </c>
      <c r="F47" s="53">
        <v>600000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300000</v>
      </c>
      <c r="Y47" s="53">
        <v>-300000</v>
      </c>
      <c r="Z47" s="94">
        <v>-100</v>
      </c>
      <c r="AA47" s="95">
        <v>600000</v>
      </c>
    </row>
    <row r="48" spans="1:27" ht="12.75">
      <c r="A48" s="361" t="s">
        <v>256</v>
      </c>
      <c r="B48" s="136"/>
      <c r="C48" s="60"/>
      <c r="D48" s="368"/>
      <c r="E48" s="54">
        <v>2594000</v>
      </c>
      <c r="F48" s="53">
        <v>2594000</v>
      </c>
      <c r="G48" s="53"/>
      <c r="H48" s="54"/>
      <c r="I48" s="54"/>
      <c r="J48" s="53"/>
      <c r="K48" s="53"/>
      <c r="L48" s="54">
        <v>538454</v>
      </c>
      <c r="M48" s="54"/>
      <c r="N48" s="53">
        <v>538454</v>
      </c>
      <c r="O48" s="53"/>
      <c r="P48" s="54"/>
      <c r="Q48" s="54"/>
      <c r="R48" s="53"/>
      <c r="S48" s="53"/>
      <c r="T48" s="54"/>
      <c r="U48" s="54"/>
      <c r="V48" s="53"/>
      <c r="W48" s="53">
        <v>538454</v>
      </c>
      <c r="X48" s="54">
        <v>1297000</v>
      </c>
      <c r="Y48" s="53">
        <v>-758546</v>
      </c>
      <c r="Z48" s="94">
        <v>-58.48</v>
      </c>
      <c r="AA48" s="95">
        <v>2594000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48075542</v>
      </c>
      <c r="D60" s="346">
        <f t="shared" si="14"/>
        <v>0</v>
      </c>
      <c r="E60" s="219">
        <f t="shared" si="14"/>
        <v>66457231</v>
      </c>
      <c r="F60" s="264">
        <f t="shared" si="14"/>
        <v>66457231</v>
      </c>
      <c r="G60" s="264">
        <f t="shared" si="14"/>
        <v>0</v>
      </c>
      <c r="H60" s="219">
        <f t="shared" si="14"/>
        <v>2426184</v>
      </c>
      <c r="I60" s="219">
        <f t="shared" si="14"/>
        <v>2171211</v>
      </c>
      <c r="J60" s="264">
        <f t="shared" si="14"/>
        <v>4597395</v>
      </c>
      <c r="K60" s="264">
        <f t="shared" si="14"/>
        <v>1548461</v>
      </c>
      <c r="L60" s="219">
        <f t="shared" si="14"/>
        <v>2911592</v>
      </c>
      <c r="M60" s="219">
        <f t="shared" si="14"/>
        <v>3631150</v>
      </c>
      <c r="N60" s="264">
        <f t="shared" si="14"/>
        <v>8091203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12688598</v>
      </c>
      <c r="X60" s="219">
        <f t="shared" si="14"/>
        <v>33228617</v>
      </c>
      <c r="Y60" s="264">
        <f t="shared" si="14"/>
        <v>-20540019</v>
      </c>
      <c r="Z60" s="337">
        <f>+IF(X60&lt;&gt;0,+(Y60/X60)*100,0)</f>
        <v>-61.81424583514866</v>
      </c>
      <c r="AA60" s="232">
        <f>+AA57+AA54+AA51+AA40+AA37+AA34+AA22+AA5</f>
        <v>66457231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2019-02-04T13:41:26Z</dcterms:created>
  <dcterms:modified xsi:type="dcterms:W3CDTF">2019-02-04T13:41:29Z</dcterms:modified>
  <cp:category/>
  <cp:version/>
  <cp:contentType/>
  <cp:contentStatus/>
</cp:coreProperties>
</file>