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<sst xmlns="http://schemas.openxmlformats.org/spreadsheetml/2006/main" count="859" uniqueCount="304">
  <si>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Ndwedwe(KZN293)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</si>
  <si>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</si>
  <si>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</si>
  <si>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</si>
  <si>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</si>
  <si>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</si>
  <si>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</si>
  <si>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</si>
  <si>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</si>
  <si>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</si>
  <si>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</si>
  <si>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</si>
  <si>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</si>
  <si>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</si>
  <si>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</si>
  <si>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</si>
  <si>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</si>
  <si>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</si>
  <si>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</si>
  <si>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</si>
  <si>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</si>
  <si>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</si>
  <si>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</si>
  <si>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</si>
  <si>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</si>
  <si>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</si>
  <si>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</si>
  <si>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</si>
  <si>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</si>
  <si>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</si>
  <si>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</si>
  <si>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</si>
  <si>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</si>
  <si>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</si>
  <si>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</si>
  <si>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</si>
  <si>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</si>
  <si>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</si>
  <si>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</si>
  <si>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</si>
  <si>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</si>
  <si>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</si>
  <si>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</si>
  <si>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</si>
  <si>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</si>
  <si>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</si>
  <si>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</si>
  <si>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</si>
  <si>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</si>
  <si>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</si>
  <si>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</si>
  <si>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</si>
  <si>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</si>
  <si>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</si>
  <si>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</si>
  <si>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</si>
  <si>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</si>
  <si>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</si>
  <si>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</si>
  <si>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</si>
  <si>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</si>
  <si>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</si>
  <si>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</si>
  <si>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</si>
  <si>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</si>
  <si>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</si>
  <si>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</si>
  <si>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</si>
  <si>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</si>
  <si>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</si>
  <si>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Ndwedwe(KZN293)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</si>
  <si>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</si>
  <si>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</si>
  <si>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</si>
  <si>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</si>
  <si>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</si>
  <si>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</si>
  <si>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</si>
  <si>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</si>
  <si>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</si>
  <si>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</si>
  <si>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</si>
  <si>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</si>
  <si>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</si>
  <si>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</si>
  <si>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</si>
  <si>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</si>
  <si>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</si>
  <si>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</si>
  <si>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</si>
  <si>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</si>
  <si>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</si>
  <si>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</si>
  <si>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</si>
  <si>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</si>
  <si>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</si>
  <si>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</si>
  <si>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</si>
  <si>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</si>
  <si>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</si>
  <si>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Ndwedwe(KZN293)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</si>
  <si>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</si>
  <si>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</si>
  <si>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</si>
  <si>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</si>
  <si>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</si>
  <si>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</si>
  <si>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</si>
  <si>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</si>
  <si>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</si>
  <si>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</si>
  <si>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</si>
  <si>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</si>
  <si>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</si>
  <si>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</si>
  <si>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</si>
  <si>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</si>
  <si>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</si>
  <si>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</si>
  <si>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</si>
  <si>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</si>
  <si>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</si>
  <si>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</si>
  <si>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</si>
  <si>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</si>
  <si>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</si>
  <si>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</si>
  <si>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</si>
  <si>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</si>
  <si>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Ndwedwe(KZN293)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</si>
  <si>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</si>
  <si>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</si>
  <si>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</si>
  <si>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</si>
  <si>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</si>
  <si>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</si>
  <si>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</si>
  <si>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</si>
  <si>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</si>
  <si>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</si>
  <si>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Ndwedwe(KZN293)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</si>
  <si>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</si>
  <si>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</si>
  <si>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</si>
  <si>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</si>
  <si>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</si>
  <si>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</si>
  <si>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</si>
  <si>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</si>
  <si>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</si>
  <si>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</si>
  <si>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</si>
  <si>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</si>
  <si>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</si>
  <si>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</si>
  <si>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</si>
  <si>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</si>
  <si>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</si>
  <si>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</si>
  <si>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</si>
  <si>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</si>
  <si>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</si>
  <si>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</si>
  <si>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</si>
  <si>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</si>
  <si>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</si>
  <si>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</si>
  <si>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</si>
  <si>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</si>
  <si>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</si>
  <si>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</si>
  <si>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</si>
  <si>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</si>
  <si>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</si>
  <si>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Ndwedwe(KZN293)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</si>
  <si>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</si>
  <si>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</si>
  <si>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</si>
  <si>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</si>
  <si>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</si>
  <si>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</si>
  <si>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</si>
  <si>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</si>
  <si>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</si>
  <si>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</si>
  <si>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</si>
  <si>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</si>
  <si>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</si>
  <si>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</si>
  <si>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</si>
  <si>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</si>
  <si>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</si>
  <si>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</si>
  <si>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</si>
  <si>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</si>
  <si>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</si>
  <si>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</si>
  <si>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</si>
  <si>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</si>
  <si>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</si>
  <si>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</si>
  <si>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</si>
  <si>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Ndwedwe(KZN293)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</si>
  <si>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</si>
  <si>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</si>
  <si>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</si>
  <si>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</si>
  <si>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</si>
  <si>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</si>
  <si>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</si>
  <si>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</si>
  <si>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</si>
  <si>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</si>
  <si>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</si>
  <si>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</si>
  <si>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</si>
  <si>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</si>
  <si>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</si>
  <si>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</si>
  <si>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</si>
  <si>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</si>
  <si>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</si>
  <si>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</si>
  <si>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</si>
  <si>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</si>
  <si>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</si>
  <si>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</si>
  <si>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</si>
  <si>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Ndwedwe(KZN293)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</si>
  <si>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</si>
  <si>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</si>
  <si>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</si>
  <si>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</si>
  <si>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</si>
  <si>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</si>
  <si>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</si>
  <si>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</si>
  <si>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</si>
  <si>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</si>
  <si>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</si>
  <si>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</si>
  <si>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</si>
  <si>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</si>
  <si>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</si>
  <si>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</si>
  <si>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</si>
  <si>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</si>
  <si>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</si>
  <si>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</si>
  <si>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</si>
  <si>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</si>
  <si>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</si>
  <si>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</si>
  <si>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</si>
  <si>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</si>
  <si>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</si>
  <si>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</si>
  <si>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</si>
  <si>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</si>
  <si>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</si>
  <si>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</si>
  <si>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</si>
  <si>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</si>
  <si>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</si>
  <si>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Ndwedwe(KZN293)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</si>
  <si>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</si>
  <si>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</si>
  <si>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Ndwedwe(KZN293)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</si>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</sst>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13668414</v>
      </c>
      <c r="C5" s="19">
        <v>0</v>
      </c>
      <c r="D5" s="59">
        <v>15731329</v>
      </c>
      <c r="E5" s="60">
        <v>15731329</v>
      </c>
      <c r="F5" s="60">
        <v>13054209</v>
      </c>
      <c r="G5" s="60">
        <v>131772</v>
      </c>
      <c r="H5" s="60">
        <v>131772</v>
      </c>
      <c r="I5" s="60">
        <v>13317753</v>
      </c>
      <c r="J5" s="60">
        <v>131772</v>
      </c>
      <c r="K5" s="60">
        <v>131772</v>
      </c>
      <c r="L5" s="60">
        <v>131365</v>
      </c>
      <c r="M5" s="60">
        <v>394909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13712662</v>
      </c>
      <c r="W5" s="60">
        <v>7866000</v>
      </c>
      <c r="X5" s="60">
        <v>5846662</v>
      </c>
      <c r="Y5" s="61">
        <v>74.33</v>
      </c>
      <c r="Z5" s="62">
        <v>15731329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10483658</v>
      </c>
      <c r="C7" s="19">
        <v>0</v>
      </c>
      <c r="D7" s="59">
        <v>12500000</v>
      </c>
      <c r="E7" s="60">
        <v>12500000</v>
      </c>
      <c r="F7" s="60">
        <v>507363</v>
      </c>
      <c r="G7" s="60">
        <v>1271667</v>
      </c>
      <c r="H7" s="60">
        <v>924692</v>
      </c>
      <c r="I7" s="60">
        <v>2703722</v>
      </c>
      <c r="J7" s="60">
        <v>237188</v>
      </c>
      <c r="K7" s="60">
        <v>1004312</v>
      </c>
      <c r="L7" s="60">
        <v>819411</v>
      </c>
      <c r="M7" s="60">
        <v>2060911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4764633</v>
      </c>
      <c r="W7" s="60">
        <v>6252000</v>
      </c>
      <c r="X7" s="60">
        <v>-1487367</v>
      </c>
      <c r="Y7" s="61">
        <v>-23.79</v>
      </c>
      <c r="Z7" s="62">
        <v>12500000</v>
      </c>
    </row>
    <row r="8" spans="1:26" ht="12.75">
      <c r="A8" s="58" t="s">
        <v>34</v>
      </c>
      <c r="B8" s="19">
        <v>123976007</v>
      </c>
      <c r="C8" s="19">
        <v>0</v>
      </c>
      <c r="D8" s="59">
        <v>134412000</v>
      </c>
      <c r="E8" s="60">
        <v>134412000</v>
      </c>
      <c r="F8" s="60">
        <v>54672650</v>
      </c>
      <c r="G8" s="60">
        <v>823637</v>
      </c>
      <c r="H8" s="60">
        <v>686690</v>
      </c>
      <c r="I8" s="60">
        <v>56182977</v>
      </c>
      <c r="J8" s="60">
        <v>224318</v>
      </c>
      <c r="K8" s="60">
        <v>558867</v>
      </c>
      <c r="L8" s="60">
        <v>38843010</v>
      </c>
      <c r="M8" s="60">
        <v>39626195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95809172</v>
      </c>
      <c r="W8" s="60">
        <v>59781000</v>
      </c>
      <c r="X8" s="60">
        <v>36028172</v>
      </c>
      <c r="Y8" s="61">
        <v>60.27</v>
      </c>
      <c r="Z8" s="62">
        <v>134412000</v>
      </c>
    </row>
    <row r="9" spans="1:26" ht="12.75">
      <c r="A9" s="58" t="s">
        <v>35</v>
      </c>
      <c r="B9" s="19">
        <v>1448690</v>
      </c>
      <c r="C9" s="19">
        <v>0</v>
      </c>
      <c r="D9" s="59">
        <v>1331845</v>
      </c>
      <c r="E9" s="60">
        <v>1331845</v>
      </c>
      <c r="F9" s="60">
        <v>546412</v>
      </c>
      <c r="G9" s="60">
        <v>128807</v>
      </c>
      <c r="H9" s="60">
        <v>144304</v>
      </c>
      <c r="I9" s="60">
        <v>819523</v>
      </c>
      <c r="J9" s="60">
        <v>350842</v>
      </c>
      <c r="K9" s="60">
        <v>72435</v>
      </c>
      <c r="L9" s="60">
        <v>92013</v>
      </c>
      <c r="M9" s="60">
        <v>515290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1334813</v>
      </c>
      <c r="W9" s="60">
        <v>669000</v>
      </c>
      <c r="X9" s="60">
        <v>665813</v>
      </c>
      <c r="Y9" s="61">
        <v>99.52</v>
      </c>
      <c r="Z9" s="62">
        <v>1331845</v>
      </c>
    </row>
    <row r="10" spans="1:26" ht="22.5">
      <c r="A10" s="63" t="s">
        <v>279</v>
      </c>
      <c r="B10" s="64">
        <f>SUM(B5:B9)</f>
        <v>149576769</v>
      </c>
      <c r="C10" s="64">
        <f>SUM(C5:C9)</f>
        <v>0</v>
      </c>
      <c r="D10" s="65">
        <f aca="true" t="shared" si="0" ref="D10:Z10">SUM(D5:D9)</f>
        <v>163975174</v>
      </c>
      <c r="E10" s="66">
        <f t="shared" si="0"/>
        <v>163975174</v>
      </c>
      <c r="F10" s="66">
        <f t="shared" si="0"/>
        <v>68780634</v>
      </c>
      <c r="G10" s="66">
        <f t="shared" si="0"/>
        <v>2355883</v>
      </c>
      <c r="H10" s="66">
        <f t="shared" si="0"/>
        <v>1887458</v>
      </c>
      <c r="I10" s="66">
        <f t="shared" si="0"/>
        <v>73023975</v>
      </c>
      <c r="J10" s="66">
        <f t="shared" si="0"/>
        <v>944120</v>
      </c>
      <c r="K10" s="66">
        <f t="shared" si="0"/>
        <v>1767386</v>
      </c>
      <c r="L10" s="66">
        <f t="shared" si="0"/>
        <v>39885799</v>
      </c>
      <c r="M10" s="66">
        <f t="shared" si="0"/>
        <v>42597305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115621280</v>
      </c>
      <c r="W10" s="66">
        <f t="shared" si="0"/>
        <v>74568000</v>
      </c>
      <c r="X10" s="66">
        <f t="shared" si="0"/>
        <v>41053280</v>
      </c>
      <c r="Y10" s="67">
        <f>+IF(W10&lt;&gt;0,(X10/W10)*100,0)</f>
        <v>55.054822443943785</v>
      </c>
      <c r="Z10" s="68">
        <f t="shared" si="0"/>
        <v>163975174</v>
      </c>
    </row>
    <row r="11" spans="1:26" ht="12.75">
      <c r="A11" s="58" t="s">
        <v>37</v>
      </c>
      <c r="B11" s="19">
        <v>35407462</v>
      </c>
      <c r="C11" s="19">
        <v>0</v>
      </c>
      <c r="D11" s="59">
        <v>62306809</v>
      </c>
      <c r="E11" s="60">
        <v>62306809</v>
      </c>
      <c r="F11" s="60">
        <v>3147764</v>
      </c>
      <c r="G11" s="60">
        <v>3351434</v>
      </c>
      <c r="H11" s="60">
        <v>4174699</v>
      </c>
      <c r="I11" s="60">
        <v>10673897</v>
      </c>
      <c r="J11" s="60">
        <v>3744479</v>
      </c>
      <c r="K11" s="60">
        <v>5883758</v>
      </c>
      <c r="L11" s="60">
        <v>4092525</v>
      </c>
      <c r="M11" s="60">
        <v>13720762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24394659</v>
      </c>
      <c r="W11" s="60">
        <v>30113000</v>
      </c>
      <c r="X11" s="60">
        <v>-5718341</v>
      </c>
      <c r="Y11" s="61">
        <v>-18.99</v>
      </c>
      <c r="Z11" s="62">
        <v>62306809</v>
      </c>
    </row>
    <row r="12" spans="1:26" ht="12.75">
      <c r="A12" s="58" t="s">
        <v>38</v>
      </c>
      <c r="B12" s="19">
        <v>17011364</v>
      </c>
      <c r="C12" s="19">
        <v>0</v>
      </c>
      <c r="D12" s="59">
        <v>14324378</v>
      </c>
      <c r="E12" s="60">
        <v>14324378</v>
      </c>
      <c r="F12" s="60">
        <v>1226266</v>
      </c>
      <c r="G12" s="60">
        <v>1219031</v>
      </c>
      <c r="H12" s="60">
        <v>1238656</v>
      </c>
      <c r="I12" s="60">
        <v>3683953</v>
      </c>
      <c r="J12" s="60">
        <v>1530237</v>
      </c>
      <c r="K12" s="60">
        <v>1223336</v>
      </c>
      <c r="L12" s="60">
        <v>1261120</v>
      </c>
      <c r="M12" s="60">
        <v>4014693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7698646</v>
      </c>
      <c r="W12" s="60">
        <v>7164000</v>
      </c>
      <c r="X12" s="60">
        <v>534646</v>
      </c>
      <c r="Y12" s="61">
        <v>7.46</v>
      </c>
      <c r="Z12" s="62">
        <v>14324378</v>
      </c>
    </row>
    <row r="13" spans="1:26" ht="12.75">
      <c r="A13" s="58" t="s">
        <v>280</v>
      </c>
      <c r="B13" s="19">
        <v>17760443</v>
      </c>
      <c r="C13" s="19">
        <v>0</v>
      </c>
      <c r="D13" s="59">
        <v>20000000</v>
      </c>
      <c r="E13" s="60">
        <v>20000000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8867836</v>
      </c>
      <c r="M13" s="60">
        <v>8867836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8867836</v>
      </c>
      <c r="W13" s="60">
        <v>9999996</v>
      </c>
      <c r="X13" s="60">
        <v>-1132160</v>
      </c>
      <c r="Y13" s="61">
        <v>-11.32</v>
      </c>
      <c r="Z13" s="62">
        <v>20000000</v>
      </c>
    </row>
    <row r="14" spans="1:26" ht="12.75">
      <c r="A14" s="58" t="s">
        <v>40</v>
      </c>
      <c r="B14" s="19">
        <v>116671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104188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1620491</v>
      </c>
      <c r="C16" s="19">
        <v>0</v>
      </c>
      <c r="D16" s="59">
        <v>13000000</v>
      </c>
      <c r="E16" s="60">
        <v>13000000</v>
      </c>
      <c r="F16" s="60">
        <v>0</v>
      </c>
      <c r="G16" s="60">
        <v>0</v>
      </c>
      <c r="H16" s="60">
        <v>1215704</v>
      </c>
      <c r="I16" s="60">
        <v>1215704</v>
      </c>
      <c r="J16" s="60">
        <v>125689</v>
      </c>
      <c r="K16" s="60">
        <v>532728</v>
      </c>
      <c r="L16" s="60">
        <v>601458</v>
      </c>
      <c r="M16" s="60">
        <v>1259875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2475579</v>
      </c>
      <c r="W16" s="60"/>
      <c r="X16" s="60">
        <v>2475579</v>
      </c>
      <c r="Y16" s="61">
        <v>0</v>
      </c>
      <c r="Z16" s="62">
        <v>13000000</v>
      </c>
    </row>
    <row r="17" spans="1:26" ht="12.75">
      <c r="A17" s="58" t="s">
        <v>43</v>
      </c>
      <c r="B17" s="19">
        <v>73110303</v>
      </c>
      <c r="C17" s="19">
        <v>0</v>
      </c>
      <c r="D17" s="59">
        <v>81940207</v>
      </c>
      <c r="E17" s="60">
        <v>81940207</v>
      </c>
      <c r="F17" s="60">
        <v>9546160</v>
      </c>
      <c r="G17" s="60">
        <v>4215504</v>
      </c>
      <c r="H17" s="60">
        <v>7007066</v>
      </c>
      <c r="I17" s="60">
        <v>20768730</v>
      </c>
      <c r="J17" s="60">
        <v>4434941</v>
      </c>
      <c r="K17" s="60">
        <v>8788826</v>
      </c>
      <c r="L17" s="60">
        <v>11078417</v>
      </c>
      <c r="M17" s="60">
        <v>24302184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45070914</v>
      </c>
      <c r="W17" s="60">
        <v>47470800</v>
      </c>
      <c r="X17" s="60">
        <v>-2399886</v>
      </c>
      <c r="Y17" s="61">
        <v>-5.06</v>
      </c>
      <c r="Z17" s="62">
        <v>81940207</v>
      </c>
    </row>
    <row r="18" spans="1:26" ht="12.75">
      <c r="A18" s="70" t="s">
        <v>44</v>
      </c>
      <c r="B18" s="71">
        <f>SUM(B11:B17)</f>
        <v>145130922</v>
      </c>
      <c r="C18" s="71">
        <f>SUM(C11:C17)</f>
        <v>0</v>
      </c>
      <c r="D18" s="72">
        <f aca="true" t="shared" si="1" ref="D18:Z18">SUM(D11:D17)</f>
        <v>191571394</v>
      </c>
      <c r="E18" s="73">
        <f t="shared" si="1"/>
        <v>191571394</v>
      </c>
      <c r="F18" s="73">
        <f t="shared" si="1"/>
        <v>13920190</v>
      </c>
      <c r="G18" s="73">
        <f t="shared" si="1"/>
        <v>8785969</v>
      </c>
      <c r="H18" s="73">
        <f t="shared" si="1"/>
        <v>13636125</v>
      </c>
      <c r="I18" s="73">
        <f t="shared" si="1"/>
        <v>36342284</v>
      </c>
      <c r="J18" s="73">
        <f t="shared" si="1"/>
        <v>9835346</v>
      </c>
      <c r="K18" s="73">
        <f t="shared" si="1"/>
        <v>16428648</v>
      </c>
      <c r="L18" s="73">
        <f t="shared" si="1"/>
        <v>25901356</v>
      </c>
      <c r="M18" s="73">
        <f t="shared" si="1"/>
        <v>52165350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88507634</v>
      </c>
      <c r="W18" s="73">
        <f t="shared" si="1"/>
        <v>94747796</v>
      </c>
      <c r="X18" s="73">
        <f t="shared" si="1"/>
        <v>-6240162</v>
      </c>
      <c r="Y18" s="67">
        <f>+IF(W18&lt;&gt;0,(X18/W18)*100,0)</f>
        <v>-6.586076155270145</v>
      </c>
      <c r="Z18" s="74">
        <f t="shared" si="1"/>
        <v>191571394</v>
      </c>
    </row>
    <row r="19" spans="1:26" ht="12.75">
      <c r="A19" s="70" t="s">
        <v>45</v>
      </c>
      <c r="B19" s="75">
        <f>+B10-B18</f>
        <v>4445847</v>
      </c>
      <c r="C19" s="75">
        <f>+C10-C18</f>
        <v>0</v>
      </c>
      <c r="D19" s="76">
        <f aca="true" t="shared" si="2" ref="D19:Z19">+D10-D18</f>
        <v>-27596220</v>
      </c>
      <c r="E19" s="77">
        <f t="shared" si="2"/>
        <v>-27596220</v>
      </c>
      <c r="F19" s="77">
        <f t="shared" si="2"/>
        <v>54860444</v>
      </c>
      <c r="G19" s="77">
        <f t="shared" si="2"/>
        <v>-6430086</v>
      </c>
      <c r="H19" s="77">
        <f t="shared" si="2"/>
        <v>-11748667</v>
      </c>
      <c r="I19" s="77">
        <f t="shared" si="2"/>
        <v>36681691</v>
      </c>
      <c r="J19" s="77">
        <f t="shared" si="2"/>
        <v>-8891226</v>
      </c>
      <c r="K19" s="77">
        <f t="shared" si="2"/>
        <v>-14661262</v>
      </c>
      <c r="L19" s="77">
        <f t="shared" si="2"/>
        <v>13984443</v>
      </c>
      <c r="M19" s="77">
        <f t="shared" si="2"/>
        <v>-9568045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27113646</v>
      </c>
      <c r="W19" s="77">
        <f>IF(E10=E18,0,W10-W18)</f>
        <v>-20179796</v>
      </c>
      <c r="X19" s="77">
        <f t="shared" si="2"/>
        <v>47293442</v>
      </c>
      <c r="Y19" s="78">
        <f>+IF(W19&lt;&gt;0,(X19/W19)*100,0)</f>
        <v>-234.36035726030133</v>
      </c>
      <c r="Z19" s="79">
        <f t="shared" si="2"/>
        <v>-27596220</v>
      </c>
    </row>
    <row r="20" spans="1:26" ht="12.75">
      <c r="A20" s="58" t="s">
        <v>46</v>
      </c>
      <c r="B20" s="19">
        <v>32677801</v>
      </c>
      <c r="C20" s="19">
        <v>0</v>
      </c>
      <c r="D20" s="59">
        <v>29267000</v>
      </c>
      <c r="E20" s="60">
        <v>29267000</v>
      </c>
      <c r="F20" s="60">
        <v>7009102</v>
      </c>
      <c r="G20" s="60">
        <v>3128371</v>
      </c>
      <c r="H20" s="60">
        <v>4494548</v>
      </c>
      <c r="I20" s="60">
        <v>14632021</v>
      </c>
      <c r="J20" s="60">
        <v>1722467</v>
      </c>
      <c r="K20" s="60">
        <v>3296520</v>
      </c>
      <c r="L20" s="60">
        <v>155085</v>
      </c>
      <c r="M20" s="60">
        <v>5174072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19806093</v>
      </c>
      <c r="W20" s="60">
        <v>12030000</v>
      </c>
      <c r="X20" s="60">
        <v>7776093</v>
      </c>
      <c r="Y20" s="61">
        <v>64.64</v>
      </c>
      <c r="Z20" s="62">
        <v>29267000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37123648</v>
      </c>
      <c r="C22" s="86">
        <f>SUM(C19:C21)</f>
        <v>0</v>
      </c>
      <c r="D22" s="87">
        <f aca="true" t="shared" si="3" ref="D22:Z22">SUM(D19:D21)</f>
        <v>1670780</v>
      </c>
      <c r="E22" s="88">
        <f t="shared" si="3"/>
        <v>1670780</v>
      </c>
      <c r="F22" s="88">
        <f t="shared" si="3"/>
        <v>61869546</v>
      </c>
      <c r="G22" s="88">
        <f t="shared" si="3"/>
        <v>-3301715</v>
      </c>
      <c r="H22" s="88">
        <f t="shared" si="3"/>
        <v>-7254119</v>
      </c>
      <c r="I22" s="88">
        <f t="shared" si="3"/>
        <v>51313712</v>
      </c>
      <c r="J22" s="88">
        <f t="shared" si="3"/>
        <v>-7168759</v>
      </c>
      <c r="K22" s="88">
        <f t="shared" si="3"/>
        <v>-11364742</v>
      </c>
      <c r="L22" s="88">
        <f t="shared" si="3"/>
        <v>14139528</v>
      </c>
      <c r="M22" s="88">
        <f t="shared" si="3"/>
        <v>-4393973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46919739</v>
      </c>
      <c r="W22" s="88">
        <f t="shared" si="3"/>
        <v>-8149796</v>
      </c>
      <c r="X22" s="88">
        <f t="shared" si="3"/>
        <v>55069535</v>
      </c>
      <c r="Y22" s="89">
        <f>+IF(W22&lt;&gt;0,(X22/W22)*100,0)</f>
        <v>-675.7167295966673</v>
      </c>
      <c r="Z22" s="90">
        <f t="shared" si="3"/>
        <v>1670780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37123648</v>
      </c>
      <c r="C24" s="75">
        <f>SUM(C22:C23)</f>
        <v>0</v>
      </c>
      <c r="D24" s="76">
        <f aca="true" t="shared" si="4" ref="D24:Z24">SUM(D22:D23)</f>
        <v>1670780</v>
      </c>
      <c r="E24" s="77">
        <f t="shared" si="4"/>
        <v>1670780</v>
      </c>
      <c r="F24" s="77">
        <f t="shared" si="4"/>
        <v>61869546</v>
      </c>
      <c r="G24" s="77">
        <f t="shared" si="4"/>
        <v>-3301715</v>
      </c>
      <c r="H24" s="77">
        <f t="shared" si="4"/>
        <v>-7254119</v>
      </c>
      <c r="I24" s="77">
        <f t="shared" si="4"/>
        <v>51313712</v>
      </c>
      <c r="J24" s="77">
        <f t="shared" si="4"/>
        <v>-7168759</v>
      </c>
      <c r="K24" s="77">
        <f t="shared" si="4"/>
        <v>-11364742</v>
      </c>
      <c r="L24" s="77">
        <f t="shared" si="4"/>
        <v>14139528</v>
      </c>
      <c r="M24" s="77">
        <f t="shared" si="4"/>
        <v>-4393973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46919739</v>
      </c>
      <c r="W24" s="77">
        <f t="shared" si="4"/>
        <v>-8149796</v>
      </c>
      <c r="X24" s="77">
        <f t="shared" si="4"/>
        <v>55069535</v>
      </c>
      <c r="Y24" s="78">
        <f>+IF(W24&lt;&gt;0,(X24/W24)*100,0)</f>
        <v>-675.7167295966673</v>
      </c>
      <c r="Z24" s="79">
        <f t="shared" si="4"/>
        <v>1670780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54500798</v>
      </c>
      <c r="C27" s="22">
        <v>0</v>
      </c>
      <c r="D27" s="99">
        <v>71491000</v>
      </c>
      <c r="E27" s="100">
        <v>71491000</v>
      </c>
      <c r="F27" s="100">
        <v>2365575</v>
      </c>
      <c r="G27" s="100">
        <v>2737341</v>
      </c>
      <c r="H27" s="100">
        <v>4143836</v>
      </c>
      <c r="I27" s="100">
        <v>9246752</v>
      </c>
      <c r="J27" s="100">
        <v>4529176</v>
      </c>
      <c r="K27" s="100">
        <v>826842</v>
      </c>
      <c r="L27" s="100">
        <v>1145614</v>
      </c>
      <c r="M27" s="100">
        <v>6501632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15748384</v>
      </c>
      <c r="W27" s="100">
        <v>35745500</v>
      </c>
      <c r="X27" s="100">
        <v>-19997116</v>
      </c>
      <c r="Y27" s="101">
        <v>-55.94</v>
      </c>
      <c r="Z27" s="102">
        <v>71491000</v>
      </c>
    </row>
    <row r="28" spans="1:26" ht="12.75">
      <c r="A28" s="103" t="s">
        <v>46</v>
      </c>
      <c r="B28" s="19">
        <v>32677802</v>
      </c>
      <c r="C28" s="19">
        <v>0</v>
      </c>
      <c r="D28" s="59">
        <v>29267000</v>
      </c>
      <c r="E28" s="60">
        <v>29267000</v>
      </c>
      <c r="F28" s="60">
        <v>2364972</v>
      </c>
      <c r="G28" s="60">
        <v>2720323</v>
      </c>
      <c r="H28" s="60">
        <v>3908303</v>
      </c>
      <c r="I28" s="60">
        <v>8993598</v>
      </c>
      <c r="J28" s="60">
        <v>3787496</v>
      </c>
      <c r="K28" s="60">
        <v>716762</v>
      </c>
      <c r="L28" s="60">
        <v>943559</v>
      </c>
      <c r="M28" s="60">
        <v>5447817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14441415</v>
      </c>
      <c r="W28" s="60">
        <v>14633500</v>
      </c>
      <c r="X28" s="60">
        <v>-192085</v>
      </c>
      <c r="Y28" s="61">
        <v>-1.31</v>
      </c>
      <c r="Z28" s="62">
        <v>29267000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21822996</v>
      </c>
      <c r="C31" s="19">
        <v>0</v>
      </c>
      <c r="D31" s="59">
        <v>42224000</v>
      </c>
      <c r="E31" s="60">
        <v>42224000</v>
      </c>
      <c r="F31" s="60">
        <v>603</v>
      </c>
      <c r="G31" s="60">
        <v>17017</v>
      </c>
      <c r="H31" s="60">
        <v>235533</v>
      </c>
      <c r="I31" s="60">
        <v>253153</v>
      </c>
      <c r="J31" s="60">
        <v>741680</v>
      </c>
      <c r="K31" s="60">
        <v>110080</v>
      </c>
      <c r="L31" s="60">
        <v>202055</v>
      </c>
      <c r="M31" s="60">
        <v>1053815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1306968</v>
      </c>
      <c r="W31" s="60">
        <v>21112000</v>
      </c>
      <c r="X31" s="60">
        <v>-19805032</v>
      </c>
      <c r="Y31" s="61">
        <v>-93.81</v>
      </c>
      <c r="Z31" s="62">
        <v>42224000</v>
      </c>
    </row>
    <row r="32" spans="1:26" ht="12.75">
      <c r="A32" s="70" t="s">
        <v>54</v>
      </c>
      <c r="B32" s="22">
        <f>SUM(B28:B31)</f>
        <v>54500798</v>
      </c>
      <c r="C32" s="22">
        <f>SUM(C28:C31)</f>
        <v>0</v>
      </c>
      <c r="D32" s="99">
        <f aca="true" t="shared" si="5" ref="D32:Z32">SUM(D28:D31)</f>
        <v>71491000</v>
      </c>
      <c r="E32" s="100">
        <f t="shared" si="5"/>
        <v>71491000</v>
      </c>
      <c r="F32" s="100">
        <f t="shared" si="5"/>
        <v>2365575</v>
      </c>
      <c r="G32" s="100">
        <f t="shared" si="5"/>
        <v>2737340</v>
      </c>
      <c r="H32" s="100">
        <f t="shared" si="5"/>
        <v>4143836</v>
      </c>
      <c r="I32" s="100">
        <f t="shared" si="5"/>
        <v>9246751</v>
      </c>
      <c r="J32" s="100">
        <f t="shared" si="5"/>
        <v>4529176</v>
      </c>
      <c r="K32" s="100">
        <f t="shared" si="5"/>
        <v>826842</v>
      </c>
      <c r="L32" s="100">
        <f t="shared" si="5"/>
        <v>1145614</v>
      </c>
      <c r="M32" s="100">
        <f t="shared" si="5"/>
        <v>6501632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15748383</v>
      </c>
      <c r="W32" s="100">
        <f t="shared" si="5"/>
        <v>35745500</v>
      </c>
      <c r="X32" s="100">
        <f t="shared" si="5"/>
        <v>-19997117</v>
      </c>
      <c r="Y32" s="101">
        <f>+IF(W32&lt;&gt;0,(X32/W32)*100,0)</f>
        <v>-55.94303338881817</v>
      </c>
      <c r="Z32" s="102">
        <f t="shared" si="5"/>
        <v>71491000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133347253</v>
      </c>
      <c r="C35" s="19">
        <v>0</v>
      </c>
      <c r="D35" s="59">
        <v>121691000</v>
      </c>
      <c r="E35" s="60">
        <v>121691000</v>
      </c>
      <c r="F35" s="60">
        <v>138863458</v>
      </c>
      <c r="G35" s="60">
        <v>202837305</v>
      </c>
      <c r="H35" s="60">
        <v>195034585</v>
      </c>
      <c r="I35" s="60">
        <v>195034585</v>
      </c>
      <c r="J35" s="60">
        <v>179560476</v>
      </c>
      <c r="K35" s="60">
        <v>157459776</v>
      </c>
      <c r="L35" s="60">
        <v>192122439</v>
      </c>
      <c r="M35" s="60">
        <v>192122439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192122439</v>
      </c>
      <c r="W35" s="60">
        <v>60845500</v>
      </c>
      <c r="X35" s="60">
        <v>131276939</v>
      </c>
      <c r="Y35" s="61">
        <v>215.75</v>
      </c>
      <c r="Z35" s="62">
        <v>121691000</v>
      </c>
    </row>
    <row r="36" spans="1:26" ht="12.75">
      <c r="A36" s="58" t="s">
        <v>57</v>
      </c>
      <c r="B36" s="19">
        <v>276515376</v>
      </c>
      <c r="C36" s="19">
        <v>0</v>
      </c>
      <c r="D36" s="59">
        <v>243368000</v>
      </c>
      <c r="E36" s="60">
        <v>243368000</v>
      </c>
      <c r="F36" s="60">
        <v>270713478</v>
      </c>
      <c r="G36" s="60">
        <v>286328380</v>
      </c>
      <c r="H36" s="60">
        <v>289633006</v>
      </c>
      <c r="I36" s="60">
        <v>289633006</v>
      </c>
      <c r="J36" s="60">
        <v>290522989</v>
      </c>
      <c r="K36" s="60">
        <v>288699749</v>
      </c>
      <c r="L36" s="60">
        <v>292299530</v>
      </c>
      <c r="M36" s="60">
        <v>292299530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292299530</v>
      </c>
      <c r="W36" s="60">
        <v>121684000</v>
      </c>
      <c r="X36" s="60">
        <v>170615530</v>
      </c>
      <c r="Y36" s="61">
        <v>140.21</v>
      </c>
      <c r="Z36" s="62">
        <v>243368000</v>
      </c>
    </row>
    <row r="37" spans="1:26" ht="12.75">
      <c r="A37" s="58" t="s">
        <v>58</v>
      </c>
      <c r="B37" s="19">
        <v>30976157</v>
      </c>
      <c r="C37" s="19">
        <v>0</v>
      </c>
      <c r="D37" s="59">
        <v>21495000</v>
      </c>
      <c r="E37" s="60">
        <v>21495000</v>
      </c>
      <c r="F37" s="60">
        <v>47936122</v>
      </c>
      <c r="G37" s="60">
        <v>55578704</v>
      </c>
      <c r="H37" s="60">
        <v>54759997</v>
      </c>
      <c r="I37" s="60">
        <v>54759997</v>
      </c>
      <c r="J37" s="60">
        <v>59226212</v>
      </c>
      <c r="K37" s="60">
        <v>39997218</v>
      </c>
      <c r="L37" s="60">
        <v>49875138</v>
      </c>
      <c r="M37" s="60">
        <v>49875138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49875138</v>
      </c>
      <c r="W37" s="60">
        <v>10747500</v>
      </c>
      <c r="X37" s="60">
        <v>39127638</v>
      </c>
      <c r="Y37" s="61">
        <v>364.06</v>
      </c>
      <c r="Z37" s="62">
        <v>21495000</v>
      </c>
    </row>
    <row r="38" spans="1:26" ht="12.75">
      <c r="A38" s="58" t="s">
        <v>59</v>
      </c>
      <c r="B38" s="19">
        <v>1396538</v>
      </c>
      <c r="C38" s="19">
        <v>0</v>
      </c>
      <c r="D38" s="59">
        <v>1091000</v>
      </c>
      <c r="E38" s="60">
        <v>1091000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545500</v>
      </c>
      <c r="X38" s="60">
        <v>-545500</v>
      </c>
      <c r="Y38" s="61">
        <v>-100</v>
      </c>
      <c r="Z38" s="62">
        <v>1091000</v>
      </c>
    </row>
    <row r="39" spans="1:26" ht="12.75">
      <c r="A39" s="58" t="s">
        <v>60</v>
      </c>
      <c r="B39" s="19">
        <v>377489934</v>
      </c>
      <c r="C39" s="19">
        <v>0</v>
      </c>
      <c r="D39" s="59">
        <v>342473000</v>
      </c>
      <c r="E39" s="60">
        <v>342473000</v>
      </c>
      <c r="F39" s="60">
        <v>361640814</v>
      </c>
      <c r="G39" s="60">
        <v>433586981</v>
      </c>
      <c r="H39" s="60">
        <v>429907594</v>
      </c>
      <c r="I39" s="60">
        <v>429907594</v>
      </c>
      <c r="J39" s="60">
        <v>410857253</v>
      </c>
      <c r="K39" s="60">
        <v>406162307</v>
      </c>
      <c r="L39" s="60">
        <v>434546831</v>
      </c>
      <c r="M39" s="60">
        <v>434546831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434546831</v>
      </c>
      <c r="W39" s="60">
        <v>171236500</v>
      </c>
      <c r="X39" s="60">
        <v>263310331</v>
      </c>
      <c r="Y39" s="61">
        <v>153.77</v>
      </c>
      <c r="Z39" s="62">
        <v>342473000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65052924</v>
      </c>
      <c r="C42" s="19">
        <v>0</v>
      </c>
      <c r="D42" s="59">
        <v>24636022</v>
      </c>
      <c r="E42" s="60">
        <v>24636022</v>
      </c>
      <c r="F42" s="60">
        <v>47567464</v>
      </c>
      <c r="G42" s="60">
        <v>-7246603</v>
      </c>
      <c r="H42" s="60">
        <v>-11409506</v>
      </c>
      <c r="I42" s="60">
        <v>28911355</v>
      </c>
      <c r="J42" s="60">
        <v>8376006</v>
      </c>
      <c r="K42" s="60">
        <v>-14597490</v>
      </c>
      <c r="L42" s="60">
        <v>34140873</v>
      </c>
      <c r="M42" s="60">
        <v>27919389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56830744</v>
      </c>
      <c r="W42" s="60">
        <v>11322000</v>
      </c>
      <c r="X42" s="60">
        <v>45508744</v>
      </c>
      <c r="Y42" s="61">
        <v>401.95</v>
      </c>
      <c r="Z42" s="62">
        <v>24636022</v>
      </c>
    </row>
    <row r="43" spans="1:26" ht="12.75">
      <c r="A43" s="58" t="s">
        <v>63</v>
      </c>
      <c r="B43" s="19">
        <v>-54500798</v>
      </c>
      <c r="C43" s="19">
        <v>0</v>
      </c>
      <c r="D43" s="59">
        <v>-71491260</v>
      </c>
      <c r="E43" s="60">
        <v>-71491260</v>
      </c>
      <c r="F43" s="60">
        <v>-3030337</v>
      </c>
      <c r="G43" s="60">
        <v>-2763523</v>
      </c>
      <c r="H43" s="60">
        <v>-2692739</v>
      </c>
      <c r="I43" s="60">
        <v>-8486599</v>
      </c>
      <c r="J43" s="60">
        <v>-1527900</v>
      </c>
      <c r="K43" s="60">
        <v>-6945213</v>
      </c>
      <c r="L43" s="60">
        <v>-1145614</v>
      </c>
      <c r="M43" s="60">
        <v>-9618727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-18105326</v>
      </c>
      <c r="W43" s="60">
        <v>-35742000</v>
      </c>
      <c r="X43" s="60">
        <v>17636674</v>
      </c>
      <c r="Y43" s="61">
        <v>-49.34</v>
      </c>
      <c r="Z43" s="62">
        <v>-71491260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122282923</v>
      </c>
      <c r="C45" s="22">
        <v>0</v>
      </c>
      <c r="D45" s="99">
        <v>64875558</v>
      </c>
      <c r="E45" s="100">
        <v>64875558</v>
      </c>
      <c r="F45" s="100">
        <v>166820049</v>
      </c>
      <c r="G45" s="100">
        <v>156809923</v>
      </c>
      <c r="H45" s="100">
        <v>142707678</v>
      </c>
      <c r="I45" s="100">
        <v>142707678</v>
      </c>
      <c r="J45" s="100">
        <v>149555784</v>
      </c>
      <c r="K45" s="100">
        <v>128013081</v>
      </c>
      <c r="L45" s="100">
        <v>161008340</v>
      </c>
      <c r="M45" s="100">
        <v>161008340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161008340</v>
      </c>
      <c r="W45" s="100">
        <v>87310796</v>
      </c>
      <c r="X45" s="100">
        <v>73697544</v>
      </c>
      <c r="Y45" s="101">
        <v>84.41</v>
      </c>
      <c r="Z45" s="102">
        <v>64875558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174560</v>
      </c>
      <c r="C49" s="52">
        <v>0</v>
      </c>
      <c r="D49" s="129">
        <v>175967</v>
      </c>
      <c r="E49" s="54">
        <v>22538</v>
      </c>
      <c r="F49" s="54">
        <v>0</v>
      </c>
      <c r="G49" s="54">
        <v>0</v>
      </c>
      <c r="H49" s="54">
        <v>0</v>
      </c>
      <c r="I49" s="54">
        <v>263296</v>
      </c>
      <c r="J49" s="54">
        <v>0</v>
      </c>
      <c r="K49" s="54">
        <v>0</v>
      </c>
      <c r="L49" s="54">
        <v>0</v>
      </c>
      <c r="M49" s="54">
        <v>159240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3347745</v>
      </c>
      <c r="W49" s="54">
        <v>1839718</v>
      </c>
      <c r="X49" s="54">
        <v>11831537</v>
      </c>
      <c r="Y49" s="54">
        <v>17814601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-79314</v>
      </c>
      <c r="C51" s="52">
        <v>0</v>
      </c>
      <c r="D51" s="129">
        <v>-1288920</v>
      </c>
      <c r="E51" s="54">
        <v>889168</v>
      </c>
      <c r="F51" s="54">
        <v>0</v>
      </c>
      <c r="G51" s="54">
        <v>0</v>
      </c>
      <c r="H51" s="54">
        <v>0</v>
      </c>
      <c r="I51" s="54">
        <v>176982</v>
      </c>
      <c r="J51" s="54">
        <v>0</v>
      </c>
      <c r="K51" s="54">
        <v>0</v>
      </c>
      <c r="L51" s="54">
        <v>0</v>
      </c>
      <c r="M51" s="54">
        <v>-663650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149747</v>
      </c>
      <c r="W51" s="54">
        <v>1006919</v>
      </c>
      <c r="X51" s="54">
        <v>-19019</v>
      </c>
      <c r="Y51" s="54">
        <v>171913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85.090415296316</v>
      </c>
      <c r="C58" s="5">
        <f>IF(C67=0,0,+(C76/C67)*100)</f>
        <v>0</v>
      </c>
      <c r="D58" s="6">
        <f aca="true" t="shared" si="6" ref="D58:Z58">IF(D67=0,0,+(D76/D67)*100)</f>
        <v>52.37887546622685</v>
      </c>
      <c r="E58" s="7">
        <f t="shared" si="6"/>
        <v>52.37887546622685</v>
      </c>
      <c r="F58" s="7">
        <f t="shared" si="6"/>
        <v>4.370237982247717</v>
      </c>
      <c r="G58" s="7">
        <f t="shared" si="6"/>
        <v>173.0284127128677</v>
      </c>
      <c r="H58" s="7">
        <f t="shared" si="6"/>
        <v>126.71887806210727</v>
      </c>
      <c r="I58" s="7">
        <f t="shared" si="6"/>
        <v>7.249593831632108</v>
      </c>
      <c r="J58" s="7">
        <f t="shared" si="6"/>
        <v>2630.503239472664</v>
      </c>
      <c r="K58" s="7">
        <f t="shared" si="6"/>
        <v>377.0209149136387</v>
      </c>
      <c r="L58" s="7">
        <f t="shared" si="6"/>
        <v>278.40672934190997</v>
      </c>
      <c r="M58" s="7">
        <f t="shared" si="6"/>
        <v>1709.3584676193373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87.36429248989289</v>
      </c>
      <c r="W58" s="7">
        <f t="shared" si="6"/>
        <v>52.39651416122004</v>
      </c>
      <c r="X58" s="7">
        <f t="shared" si="6"/>
        <v>0</v>
      </c>
      <c r="Y58" s="7">
        <f t="shared" si="6"/>
        <v>0</v>
      </c>
      <c r="Z58" s="8">
        <f t="shared" si="6"/>
        <v>52.37887546622685</v>
      </c>
    </row>
    <row r="59" spans="1:26" ht="12.75">
      <c r="A59" s="37" t="s">
        <v>31</v>
      </c>
      <c r="B59" s="9">
        <f aca="true" t="shared" si="7" ref="B59:Z66">IF(B68=0,0,+(B77/B68)*100)</f>
        <v>89.41892599975388</v>
      </c>
      <c r="C59" s="9">
        <f t="shared" si="7"/>
        <v>0</v>
      </c>
      <c r="D59" s="2">
        <f t="shared" si="7"/>
        <v>50.00000317837101</v>
      </c>
      <c r="E59" s="10">
        <f t="shared" si="7"/>
        <v>50.00000317837101</v>
      </c>
      <c r="F59" s="10">
        <f t="shared" si="7"/>
        <v>0.49045484104015796</v>
      </c>
      <c r="G59" s="10">
        <f t="shared" si="7"/>
        <v>126.71887806210727</v>
      </c>
      <c r="H59" s="10">
        <f t="shared" si="7"/>
        <v>126.71887806210727</v>
      </c>
      <c r="I59" s="10">
        <f t="shared" si="7"/>
        <v>2.9883794961507397</v>
      </c>
      <c r="J59" s="10">
        <f t="shared" si="7"/>
        <v>7498.970190935859</v>
      </c>
      <c r="K59" s="10">
        <f t="shared" si="7"/>
        <v>377.0209149136387</v>
      </c>
      <c r="L59" s="10">
        <f t="shared" si="7"/>
        <v>278.40672934190997</v>
      </c>
      <c r="M59" s="10">
        <f t="shared" si="7"/>
        <v>2720.647035139741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81.25384407491411</v>
      </c>
      <c r="W59" s="10">
        <f t="shared" si="7"/>
        <v>50</v>
      </c>
      <c r="X59" s="10">
        <f t="shared" si="7"/>
        <v>0</v>
      </c>
      <c r="Y59" s="10">
        <f t="shared" si="7"/>
        <v>0</v>
      </c>
      <c r="Z59" s="11">
        <f t="shared" si="7"/>
        <v>50.00000317837101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190.22332449570354</v>
      </c>
      <c r="K66" s="16">
        <f t="shared" si="7"/>
        <v>0</v>
      </c>
      <c r="L66" s="16">
        <f t="shared" si="7"/>
        <v>0</v>
      </c>
      <c r="M66" s="16">
        <f t="shared" si="7"/>
        <v>190.22332449570354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406.09149799726885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14363720</v>
      </c>
      <c r="C67" s="24"/>
      <c r="D67" s="25">
        <v>16517174</v>
      </c>
      <c r="E67" s="26">
        <v>16517174</v>
      </c>
      <c r="F67" s="26">
        <v>13054209</v>
      </c>
      <c r="G67" s="26">
        <v>131772</v>
      </c>
      <c r="H67" s="26">
        <v>131772</v>
      </c>
      <c r="I67" s="26">
        <v>13317753</v>
      </c>
      <c r="J67" s="26">
        <v>394663</v>
      </c>
      <c r="K67" s="26">
        <v>131772</v>
      </c>
      <c r="L67" s="26">
        <v>131365</v>
      </c>
      <c r="M67" s="26">
        <v>657800</v>
      </c>
      <c r="N67" s="26"/>
      <c r="O67" s="26"/>
      <c r="P67" s="26"/>
      <c r="Q67" s="26"/>
      <c r="R67" s="26"/>
      <c r="S67" s="26"/>
      <c r="T67" s="26"/>
      <c r="U67" s="26"/>
      <c r="V67" s="26">
        <v>13975553</v>
      </c>
      <c r="W67" s="26">
        <v>8262000</v>
      </c>
      <c r="X67" s="26"/>
      <c r="Y67" s="25"/>
      <c r="Z67" s="27">
        <v>16517174</v>
      </c>
    </row>
    <row r="68" spans="1:26" ht="12.75" hidden="1">
      <c r="A68" s="37" t="s">
        <v>31</v>
      </c>
      <c r="B68" s="19">
        <v>13668414</v>
      </c>
      <c r="C68" s="19"/>
      <c r="D68" s="20">
        <v>15731329</v>
      </c>
      <c r="E68" s="21">
        <v>15731329</v>
      </c>
      <c r="F68" s="21">
        <v>13054209</v>
      </c>
      <c r="G68" s="21">
        <v>131772</v>
      </c>
      <c r="H68" s="21">
        <v>131772</v>
      </c>
      <c r="I68" s="21">
        <v>13317753</v>
      </c>
      <c r="J68" s="21">
        <v>131772</v>
      </c>
      <c r="K68" s="21">
        <v>131772</v>
      </c>
      <c r="L68" s="21">
        <v>131365</v>
      </c>
      <c r="M68" s="21">
        <v>394909</v>
      </c>
      <c r="N68" s="21"/>
      <c r="O68" s="21"/>
      <c r="P68" s="21"/>
      <c r="Q68" s="21"/>
      <c r="R68" s="21"/>
      <c r="S68" s="21"/>
      <c r="T68" s="21"/>
      <c r="U68" s="21"/>
      <c r="V68" s="21">
        <v>13712662</v>
      </c>
      <c r="W68" s="21">
        <v>7866000</v>
      </c>
      <c r="X68" s="21"/>
      <c r="Y68" s="20"/>
      <c r="Z68" s="23">
        <v>15731329</v>
      </c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695306</v>
      </c>
      <c r="C75" s="28"/>
      <c r="D75" s="29">
        <v>785845</v>
      </c>
      <c r="E75" s="30">
        <v>785845</v>
      </c>
      <c r="F75" s="30"/>
      <c r="G75" s="30"/>
      <c r="H75" s="30"/>
      <c r="I75" s="30"/>
      <c r="J75" s="30">
        <v>262891</v>
      </c>
      <c r="K75" s="30"/>
      <c r="L75" s="30"/>
      <c r="M75" s="30">
        <v>262891</v>
      </c>
      <c r="N75" s="30"/>
      <c r="O75" s="30"/>
      <c r="P75" s="30"/>
      <c r="Q75" s="30"/>
      <c r="R75" s="30"/>
      <c r="S75" s="30"/>
      <c r="T75" s="30"/>
      <c r="U75" s="30"/>
      <c r="V75" s="30">
        <v>262891</v>
      </c>
      <c r="W75" s="30">
        <v>396000</v>
      </c>
      <c r="X75" s="30"/>
      <c r="Y75" s="29"/>
      <c r="Z75" s="31">
        <v>785845</v>
      </c>
    </row>
    <row r="76" spans="1:26" ht="12.75" hidden="1">
      <c r="A76" s="42" t="s">
        <v>288</v>
      </c>
      <c r="B76" s="32">
        <v>12222149</v>
      </c>
      <c r="C76" s="32"/>
      <c r="D76" s="33">
        <v>8651510</v>
      </c>
      <c r="E76" s="34">
        <v>8651510</v>
      </c>
      <c r="F76" s="34">
        <v>570500</v>
      </c>
      <c r="G76" s="34">
        <v>228003</v>
      </c>
      <c r="H76" s="34">
        <v>166980</v>
      </c>
      <c r="I76" s="34">
        <v>965483</v>
      </c>
      <c r="J76" s="34">
        <v>10381623</v>
      </c>
      <c r="K76" s="34">
        <v>496808</v>
      </c>
      <c r="L76" s="34">
        <v>365729</v>
      </c>
      <c r="M76" s="34">
        <v>11244160</v>
      </c>
      <c r="N76" s="34"/>
      <c r="O76" s="34"/>
      <c r="P76" s="34"/>
      <c r="Q76" s="34"/>
      <c r="R76" s="34"/>
      <c r="S76" s="34"/>
      <c r="T76" s="34"/>
      <c r="U76" s="34"/>
      <c r="V76" s="34">
        <v>12209643</v>
      </c>
      <c r="W76" s="34">
        <v>4329000</v>
      </c>
      <c r="X76" s="34"/>
      <c r="Y76" s="33"/>
      <c r="Z76" s="35">
        <v>8651510</v>
      </c>
    </row>
    <row r="77" spans="1:26" ht="12.75" hidden="1">
      <c r="A77" s="37" t="s">
        <v>31</v>
      </c>
      <c r="B77" s="19">
        <v>12222149</v>
      </c>
      <c r="C77" s="19"/>
      <c r="D77" s="20">
        <v>7865665</v>
      </c>
      <c r="E77" s="21">
        <v>7865665</v>
      </c>
      <c r="F77" s="21">
        <v>64025</v>
      </c>
      <c r="G77" s="21">
        <v>166980</v>
      </c>
      <c r="H77" s="21">
        <v>166980</v>
      </c>
      <c r="I77" s="21">
        <v>397985</v>
      </c>
      <c r="J77" s="21">
        <v>9881543</v>
      </c>
      <c r="K77" s="21">
        <v>496808</v>
      </c>
      <c r="L77" s="21">
        <v>365729</v>
      </c>
      <c r="M77" s="21">
        <v>10744080</v>
      </c>
      <c r="N77" s="21"/>
      <c r="O77" s="21"/>
      <c r="P77" s="21"/>
      <c r="Q77" s="21"/>
      <c r="R77" s="21"/>
      <c r="S77" s="21"/>
      <c r="T77" s="21"/>
      <c r="U77" s="21"/>
      <c r="V77" s="21">
        <v>11142065</v>
      </c>
      <c r="W77" s="21">
        <v>3933000</v>
      </c>
      <c r="X77" s="21"/>
      <c r="Y77" s="20"/>
      <c r="Z77" s="23">
        <v>7865665</v>
      </c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785845</v>
      </c>
      <c r="E84" s="30">
        <v>785845</v>
      </c>
      <c r="F84" s="30">
        <v>506475</v>
      </c>
      <c r="G84" s="30">
        <v>61023</v>
      </c>
      <c r="H84" s="30"/>
      <c r="I84" s="30">
        <v>567498</v>
      </c>
      <c r="J84" s="30">
        <v>500080</v>
      </c>
      <c r="K84" s="30"/>
      <c r="L84" s="30"/>
      <c r="M84" s="30">
        <v>500080</v>
      </c>
      <c r="N84" s="30"/>
      <c r="O84" s="30"/>
      <c r="P84" s="30"/>
      <c r="Q84" s="30"/>
      <c r="R84" s="30"/>
      <c r="S84" s="30"/>
      <c r="T84" s="30"/>
      <c r="U84" s="30"/>
      <c r="V84" s="30">
        <v>1067578</v>
      </c>
      <c r="W84" s="30">
        <v>396000</v>
      </c>
      <c r="X84" s="30"/>
      <c r="Y84" s="29"/>
      <c r="Z84" s="31">
        <v>785845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996070</v>
      </c>
      <c r="D5" s="357">
        <f t="shared" si="0"/>
        <v>0</v>
      </c>
      <c r="E5" s="356">
        <f t="shared" si="0"/>
        <v>1200000</v>
      </c>
      <c r="F5" s="358">
        <f t="shared" si="0"/>
        <v>1200000</v>
      </c>
      <c r="G5" s="358">
        <f t="shared" si="0"/>
        <v>0</v>
      </c>
      <c r="H5" s="356">
        <f t="shared" si="0"/>
        <v>0</v>
      </c>
      <c r="I5" s="356">
        <f t="shared" si="0"/>
        <v>62870</v>
      </c>
      <c r="J5" s="358">
        <f t="shared" si="0"/>
        <v>62870</v>
      </c>
      <c r="K5" s="358">
        <f t="shared" si="0"/>
        <v>0</v>
      </c>
      <c r="L5" s="356">
        <f t="shared" si="0"/>
        <v>0</v>
      </c>
      <c r="M5" s="356">
        <f t="shared" si="0"/>
        <v>3977</v>
      </c>
      <c r="N5" s="358">
        <f t="shared" si="0"/>
        <v>3977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66847</v>
      </c>
      <c r="X5" s="356">
        <f t="shared" si="0"/>
        <v>600000</v>
      </c>
      <c r="Y5" s="358">
        <f t="shared" si="0"/>
        <v>-533153</v>
      </c>
      <c r="Z5" s="359">
        <f>+IF(X5&lt;&gt;0,+(Y5/X5)*100,0)</f>
        <v>-88.85883333333334</v>
      </c>
      <c r="AA5" s="360">
        <f>+AA6+AA8+AA11+AA13+AA15</f>
        <v>1200000</v>
      </c>
    </row>
    <row r="6" spans="1:27" ht="12.75">
      <c r="A6" s="361" t="s">
        <v>206</v>
      </c>
      <c r="B6" s="142"/>
      <c r="C6" s="60">
        <f>+C7</f>
        <v>996070</v>
      </c>
      <c r="D6" s="340">
        <f aca="true" t="shared" si="1" ref="D6:AA6">+D7</f>
        <v>0</v>
      </c>
      <c r="E6" s="60">
        <f t="shared" si="1"/>
        <v>1200000</v>
      </c>
      <c r="F6" s="59">
        <f t="shared" si="1"/>
        <v>1200000</v>
      </c>
      <c r="G6" s="59">
        <f t="shared" si="1"/>
        <v>0</v>
      </c>
      <c r="H6" s="60">
        <f t="shared" si="1"/>
        <v>0</v>
      </c>
      <c r="I6" s="60">
        <f t="shared" si="1"/>
        <v>62870</v>
      </c>
      <c r="J6" s="59">
        <f t="shared" si="1"/>
        <v>62870</v>
      </c>
      <c r="K6" s="59">
        <f t="shared" si="1"/>
        <v>0</v>
      </c>
      <c r="L6" s="60">
        <f t="shared" si="1"/>
        <v>0</v>
      </c>
      <c r="M6" s="60">
        <f t="shared" si="1"/>
        <v>3977</v>
      </c>
      <c r="N6" s="59">
        <f t="shared" si="1"/>
        <v>3977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66847</v>
      </c>
      <c r="X6" s="60">
        <f t="shared" si="1"/>
        <v>600000</v>
      </c>
      <c r="Y6" s="59">
        <f t="shared" si="1"/>
        <v>-533153</v>
      </c>
      <c r="Z6" s="61">
        <f>+IF(X6&lt;&gt;0,+(Y6/X6)*100,0)</f>
        <v>-88.85883333333334</v>
      </c>
      <c r="AA6" s="62">
        <f t="shared" si="1"/>
        <v>1200000</v>
      </c>
    </row>
    <row r="7" spans="1:27" ht="12.75">
      <c r="A7" s="291" t="s">
        <v>230</v>
      </c>
      <c r="B7" s="142"/>
      <c r="C7" s="60">
        <v>996070</v>
      </c>
      <c r="D7" s="340"/>
      <c r="E7" s="60">
        <v>1200000</v>
      </c>
      <c r="F7" s="59">
        <v>1200000</v>
      </c>
      <c r="G7" s="59"/>
      <c r="H7" s="60"/>
      <c r="I7" s="60">
        <v>62870</v>
      </c>
      <c r="J7" s="59">
        <v>62870</v>
      </c>
      <c r="K7" s="59"/>
      <c r="L7" s="60"/>
      <c r="M7" s="60">
        <v>3977</v>
      </c>
      <c r="N7" s="59">
        <v>3977</v>
      </c>
      <c r="O7" s="59"/>
      <c r="P7" s="60"/>
      <c r="Q7" s="60"/>
      <c r="R7" s="59"/>
      <c r="S7" s="59"/>
      <c r="T7" s="60"/>
      <c r="U7" s="60"/>
      <c r="V7" s="59"/>
      <c r="W7" s="59">
        <v>66847</v>
      </c>
      <c r="X7" s="60">
        <v>600000</v>
      </c>
      <c r="Y7" s="59">
        <v>-533153</v>
      </c>
      <c r="Z7" s="61">
        <v>-88.86</v>
      </c>
      <c r="AA7" s="62">
        <v>1200000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428058</v>
      </c>
      <c r="D22" s="344">
        <f t="shared" si="6"/>
        <v>0</v>
      </c>
      <c r="E22" s="343">
        <f t="shared" si="6"/>
        <v>1800000</v>
      </c>
      <c r="F22" s="345">
        <f t="shared" si="6"/>
        <v>1800000</v>
      </c>
      <c r="G22" s="345">
        <f t="shared" si="6"/>
        <v>0</v>
      </c>
      <c r="H22" s="343">
        <f t="shared" si="6"/>
        <v>7948</v>
      </c>
      <c r="I22" s="343">
        <f t="shared" si="6"/>
        <v>7656</v>
      </c>
      <c r="J22" s="345">
        <f t="shared" si="6"/>
        <v>15604</v>
      </c>
      <c r="K22" s="345">
        <f t="shared" si="6"/>
        <v>0</v>
      </c>
      <c r="L22" s="343">
        <f t="shared" si="6"/>
        <v>200</v>
      </c>
      <c r="M22" s="343">
        <f t="shared" si="6"/>
        <v>48240</v>
      </c>
      <c r="N22" s="345">
        <f t="shared" si="6"/>
        <v>48440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64044</v>
      </c>
      <c r="X22" s="343">
        <f t="shared" si="6"/>
        <v>900000</v>
      </c>
      <c r="Y22" s="345">
        <f t="shared" si="6"/>
        <v>-835956</v>
      </c>
      <c r="Z22" s="336">
        <f>+IF(X22&lt;&gt;0,+(Y22/X22)*100,0)</f>
        <v>-92.884</v>
      </c>
      <c r="AA22" s="350">
        <f>SUM(AA23:AA32)</f>
        <v>1800000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428058</v>
      </c>
      <c r="D24" s="340"/>
      <c r="E24" s="60">
        <v>1800000</v>
      </c>
      <c r="F24" s="59">
        <v>1800000</v>
      </c>
      <c r="G24" s="59"/>
      <c r="H24" s="60">
        <v>7948</v>
      </c>
      <c r="I24" s="60">
        <v>7656</v>
      </c>
      <c r="J24" s="59">
        <v>15604</v>
      </c>
      <c r="K24" s="59"/>
      <c r="L24" s="60">
        <v>200</v>
      </c>
      <c r="M24" s="60">
        <v>48240</v>
      </c>
      <c r="N24" s="59">
        <v>48440</v>
      </c>
      <c r="O24" s="59"/>
      <c r="P24" s="60"/>
      <c r="Q24" s="60"/>
      <c r="R24" s="59"/>
      <c r="S24" s="59"/>
      <c r="T24" s="60"/>
      <c r="U24" s="60"/>
      <c r="V24" s="59"/>
      <c r="W24" s="59">
        <v>64044</v>
      </c>
      <c r="X24" s="60">
        <v>900000</v>
      </c>
      <c r="Y24" s="59">
        <v>-835956</v>
      </c>
      <c r="Z24" s="61">
        <v>-92.88</v>
      </c>
      <c r="AA24" s="62">
        <v>1800000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1429929</v>
      </c>
      <c r="D40" s="344">
        <f t="shared" si="9"/>
        <v>0</v>
      </c>
      <c r="E40" s="343">
        <f t="shared" si="9"/>
        <v>4570000</v>
      </c>
      <c r="F40" s="345">
        <f t="shared" si="9"/>
        <v>4570000</v>
      </c>
      <c r="G40" s="345">
        <f t="shared" si="9"/>
        <v>7028</v>
      </c>
      <c r="H40" s="343">
        <f t="shared" si="9"/>
        <v>67798</v>
      </c>
      <c r="I40" s="343">
        <f t="shared" si="9"/>
        <v>1474507</v>
      </c>
      <c r="J40" s="345">
        <f t="shared" si="9"/>
        <v>1549333</v>
      </c>
      <c r="K40" s="345">
        <f t="shared" si="9"/>
        <v>168312</v>
      </c>
      <c r="L40" s="343">
        <f t="shared" si="9"/>
        <v>981776</v>
      </c>
      <c r="M40" s="343">
        <f t="shared" si="9"/>
        <v>-133767</v>
      </c>
      <c r="N40" s="345">
        <f t="shared" si="9"/>
        <v>1016321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2565654</v>
      </c>
      <c r="X40" s="343">
        <f t="shared" si="9"/>
        <v>2285000</v>
      </c>
      <c r="Y40" s="345">
        <f t="shared" si="9"/>
        <v>280654</v>
      </c>
      <c r="Z40" s="336">
        <f>+IF(X40&lt;&gt;0,+(Y40/X40)*100,0)</f>
        <v>12.282450765864333</v>
      </c>
      <c r="AA40" s="350">
        <f>SUM(AA41:AA49)</f>
        <v>4570000</v>
      </c>
    </row>
    <row r="41" spans="1:27" ht="12.75">
      <c r="A41" s="361" t="s">
        <v>249</v>
      </c>
      <c r="B41" s="142"/>
      <c r="C41" s="362">
        <v>969255</v>
      </c>
      <c r="D41" s="363"/>
      <c r="E41" s="362">
        <v>1200000</v>
      </c>
      <c r="F41" s="364">
        <v>1200000</v>
      </c>
      <c r="G41" s="364">
        <v>7028</v>
      </c>
      <c r="H41" s="362">
        <v>45454</v>
      </c>
      <c r="I41" s="362">
        <v>40392</v>
      </c>
      <c r="J41" s="364">
        <v>92874</v>
      </c>
      <c r="K41" s="364">
        <v>97971</v>
      </c>
      <c r="L41" s="362">
        <v>12059</v>
      </c>
      <c r="M41" s="362">
        <v>-138567</v>
      </c>
      <c r="N41" s="364">
        <v>-28537</v>
      </c>
      <c r="O41" s="364"/>
      <c r="P41" s="362"/>
      <c r="Q41" s="362"/>
      <c r="R41" s="364"/>
      <c r="S41" s="364"/>
      <c r="T41" s="362"/>
      <c r="U41" s="362"/>
      <c r="V41" s="364"/>
      <c r="W41" s="364">
        <v>64337</v>
      </c>
      <c r="X41" s="362">
        <v>600000</v>
      </c>
      <c r="Y41" s="364">
        <v>-535663</v>
      </c>
      <c r="Z41" s="365">
        <v>-89.28</v>
      </c>
      <c r="AA41" s="366">
        <v>1200000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7159</v>
      </c>
      <c r="D44" s="368"/>
      <c r="E44" s="54">
        <v>70000</v>
      </c>
      <c r="F44" s="53">
        <v>70000</v>
      </c>
      <c r="G44" s="53"/>
      <c r="H44" s="54">
        <v>2800</v>
      </c>
      <c r="I44" s="54">
        <v>8500</v>
      </c>
      <c r="J44" s="53">
        <v>11300</v>
      </c>
      <c r="K44" s="53">
        <v>15638</v>
      </c>
      <c r="L44" s="54">
        <v>13447</v>
      </c>
      <c r="M44" s="54"/>
      <c r="N44" s="53">
        <v>29085</v>
      </c>
      <c r="O44" s="53"/>
      <c r="P44" s="54"/>
      <c r="Q44" s="54"/>
      <c r="R44" s="53"/>
      <c r="S44" s="53"/>
      <c r="T44" s="54"/>
      <c r="U44" s="54"/>
      <c r="V44" s="53"/>
      <c r="W44" s="53">
        <v>40385</v>
      </c>
      <c r="X44" s="54">
        <v>35000</v>
      </c>
      <c r="Y44" s="53">
        <v>5385</v>
      </c>
      <c r="Z44" s="94">
        <v>15.39</v>
      </c>
      <c r="AA44" s="95">
        <v>70000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453515</v>
      </c>
      <c r="D47" s="368"/>
      <c r="E47" s="54"/>
      <c r="F47" s="53"/>
      <c r="G47" s="53"/>
      <c r="H47" s="54">
        <v>19544</v>
      </c>
      <c r="I47" s="54">
        <v>1425615</v>
      </c>
      <c r="J47" s="53">
        <v>1445159</v>
      </c>
      <c r="K47" s="53">
        <v>54703</v>
      </c>
      <c r="L47" s="54">
        <v>956270</v>
      </c>
      <c r="M47" s="54">
        <v>4800</v>
      </c>
      <c r="N47" s="53">
        <v>1015773</v>
      </c>
      <c r="O47" s="53"/>
      <c r="P47" s="54"/>
      <c r="Q47" s="54"/>
      <c r="R47" s="53"/>
      <c r="S47" s="53"/>
      <c r="T47" s="54"/>
      <c r="U47" s="54"/>
      <c r="V47" s="53"/>
      <c r="W47" s="53">
        <v>2460932</v>
      </c>
      <c r="X47" s="54"/>
      <c r="Y47" s="53">
        <v>2460932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3300000</v>
      </c>
      <c r="F48" s="53">
        <v>3300000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1650000</v>
      </c>
      <c r="Y48" s="53">
        <v>-1650000</v>
      </c>
      <c r="Z48" s="94">
        <v>-100</v>
      </c>
      <c r="AA48" s="95">
        <v>3300000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2854057</v>
      </c>
      <c r="D60" s="346">
        <f t="shared" si="14"/>
        <v>0</v>
      </c>
      <c r="E60" s="219">
        <f t="shared" si="14"/>
        <v>7570000</v>
      </c>
      <c r="F60" s="264">
        <f t="shared" si="14"/>
        <v>7570000</v>
      </c>
      <c r="G60" s="264">
        <f t="shared" si="14"/>
        <v>7028</v>
      </c>
      <c r="H60" s="219">
        <f t="shared" si="14"/>
        <v>75746</v>
      </c>
      <c r="I60" s="219">
        <f t="shared" si="14"/>
        <v>1545033</v>
      </c>
      <c r="J60" s="264">
        <f t="shared" si="14"/>
        <v>1627807</v>
      </c>
      <c r="K60" s="264">
        <f t="shared" si="14"/>
        <v>168312</v>
      </c>
      <c r="L60" s="219">
        <f t="shared" si="14"/>
        <v>981976</v>
      </c>
      <c r="M60" s="219">
        <f t="shared" si="14"/>
        <v>-81550</v>
      </c>
      <c r="N60" s="264">
        <f t="shared" si="14"/>
        <v>1068738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2696545</v>
      </c>
      <c r="X60" s="219">
        <f t="shared" si="14"/>
        <v>3785000</v>
      </c>
      <c r="Y60" s="264">
        <f t="shared" si="14"/>
        <v>-1088455</v>
      </c>
      <c r="Z60" s="337">
        <f>+IF(X60&lt;&gt;0,+(Y60/X60)*100,0)</f>
        <v>-28.757067371202115</v>
      </c>
      <c r="AA60" s="232">
        <f>+AA57+AA54+AA51+AA40+AA37+AA34+AA22+AA5</f>
        <v>7570000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145899739</v>
      </c>
      <c r="D5" s="153">
        <f>SUM(D6:D8)</f>
        <v>0</v>
      </c>
      <c r="E5" s="154">
        <f t="shared" si="0"/>
        <v>161388174</v>
      </c>
      <c r="F5" s="100">
        <f t="shared" si="0"/>
        <v>161388174</v>
      </c>
      <c r="G5" s="100">
        <f t="shared" si="0"/>
        <v>68568240</v>
      </c>
      <c r="H5" s="100">
        <f t="shared" si="0"/>
        <v>2058058</v>
      </c>
      <c r="I5" s="100">
        <f t="shared" si="0"/>
        <v>1502746</v>
      </c>
      <c r="J5" s="100">
        <f t="shared" si="0"/>
        <v>72129044</v>
      </c>
      <c r="K5" s="100">
        <f t="shared" si="0"/>
        <v>954950</v>
      </c>
      <c r="L5" s="100">
        <f t="shared" si="0"/>
        <v>1476559</v>
      </c>
      <c r="M5" s="100">
        <f t="shared" si="0"/>
        <v>39794977</v>
      </c>
      <c r="N5" s="100">
        <f t="shared" si="0"/>
        <v>42226486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114355530</v>
      </c>
      <c r="X5" s="100">
        <f t="shared" si="0"/>
        <v>80694000</v>
      </c>
      <c r="Y5" s="100">
        <f t="shared" si="0"/>
        <v>33661530</v>
      </c>
      <c r="Z5" s="137">
        <f>+IF(X5&lt;&gt;0,+(Y5/X5)*100,0)</f>
        <v>41.715034575061345</v>
      </c>
      <c r="AA5" s="153">
        <f>SUM(AA6:AA8)</f>
        <v>161388174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304596</v>
      </c>
      <c r="H6" s="60">
        <v>483493</v>
      </c>
      <c r="I6" s="60">
        <v>203052</v>
      </c>
      <c r="J6" s="60">
        <v>991141</v>
      </c>
      <c r="K6" s="60">
        <v>186337</v>
      </c>
      <c r="L6" s="60">
        <v>221136</v>
      </c>
      <c r="M6" s="60">
        <v>-153528</v>
      </c>
      <c r="N6" s="60">
        <v>253945</v>
      </c>
      <c r="O6" s="60"/>
      <c r="P6" s="60"/>
      <c r="Q6" s="60"/>
      <c r="R6" s="60"/>
      <c r="S6" s="60"/>
      <c r="T6" s="60"/>
      <c r="U6" s="60"/>
      <c r="V6" s="60"/>
      <c r="W6" s="60">
        <v>1245086</v>
      </c>
      <c r="X6" s="60"/>
      <c r="Y6" s="60">
        <v>1245086</v>
      </c>
      <c r="Z6" s="140">
        <v>0</v>
      </c>
      <c r="AA6" s="155"/>
    </row>
    <row r="7" spans="1:27" ht="12.75">
      <c r="A7" s="138" t="s">
        <v>76</v>
      </c>
      <c r="B7" s="136"/>
      <c r="C7" s="157">
        <v>145899739</v>
      </c>
      <c r="D7" s="157"/>
      <c r="E7" s="158">
        <v>161388174</v>
      </c>
      <c r="F7" s="159">
        <v>161388174</v>
      </c>
      <c r="G7" s="159">
        <v>68263644</v>
      </c>
      <c r="H7" s="159">
        <v>1574565</v>
      </c>
      <c r="I7" s="159">
        <v>1299694</v>
      </c>
      <c r="J7" s="159">
        <v>71137903</v>
      </c>
      <c r="K7" s="159">
        <v>768613</v>
      </c>
      <c r="L7" s="159">
        <v>1255423</v>
      </c>
      <c r="M7" s="159">
        <v>39948505</v>
      </c>
      <c r="N7" s="159">
        <v>41972541</v>
      </c>
      <c r="O7" s="159"/>
      <c r="P7" s="159"/>
      <c r="Q7" s="159"/>
      <c r="R7" s="159"/>
      <c r="S7" s="159"/>
      <c r="T7" s="159"/>
      <c r="U7" s="159"/>
      <c r="V7" s="159"/>
      <c r="W7" s="159">
        <v>113110444</v>
      </c>
      <c r="X7" s="159">
        <v>80694000</v>
      </c>
      <c r="Y7" s="159">
        <v>32416444</v>
      </c>
      <c r="Z7" s="141">
        <v>40.17</v>
      </c>
      <c r="AA7" s="157">
        <v>161388174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1325000</v>
      </c>
      <c r="D9" s="153">
        <f>SUM(D10:D14)</f>
        <v>0</v>
      </c>
      <c r="E9" s="154">
        <f t="shared" si="1"/>
        <v>1392000</v>
      </c>
      <c r="F9" s="100">
        <f t="shared" si="1"/>
        <v>1392000</v>
      </c>
      <c r="G9" s="100">
        <f t="shared" si="1"/>
        <v>212166</v>
      </c>
      <c r="H9" s="100">
        <f t="shared" si="1"/>
        <v>108460</v>
      </c>
      <c r="I9" s="100">
        <f t="shared" si="1"/>
        <v>384712</v>
      </c>
      <c r="J9" s="100">
        <f t="shared" si="1"/>
        <v>705338</v>
      </c>
      <c r="K9" s="100">
        <f t="shared" si="1"/>
        <v>178307</v>
      </c>
      <c r="L9" s="100">
        <f t="shared" si="1"/>
        <v>290827</v>
      </c>
      <c r="M9" s="100">
        <f t="shared" si="1"/>
        <v>89998</v>
      </c>
      <c r="N9" s="100">
        <f t="shared" si="1"/>
        <v>559132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1264470</v>
      </c>
      <c r="X9" s="100">
        <f t="shared" si="1"/>
        <v>696000</v>
      </c>
      <c r="Y9" s="100">
        <f t="shared" si="1"/>
        <v>568470</v>
      </c>
      <c r="Z9" s="137">
        <f>+IF(X9&lt;&gt;0,+(Y9/X9)*100,0)</f>
        <v>81.67672413793103</v>
      </c>
      <c r="AA9" s="153">
        <f>SUM(AA10:AA14)</f>
        <v>1392000</v>
      </c>
    </row>
    <row r="10" spans="1:27" ht="12.75">
      <c r="A10" s="138" t="s">
        <v>79</v>
      </c>
      <c r="B10" s="136"/>
      <c r="C10" s="155">
        <v>1325000</v>
      </c>
      <c r="D10" s="155"/>
      <c r="E10" s="156">
        <v>1392000</v>
      </c>
      <c r="F10" s="60">
        <v>1392000</v>
      </c>
      <c r="G10" s="60">
        <v>212166</v>
      </c>
      <c r="H10" s="60">
        <v>108460</v>
      </c>
      <c r="I10" s="60">
        <v>384712</v>
      </c>
      <c r="J10" s="60">
        <v>705338</v>
      </c>
      <c r="K10" s="60">
        <v>178307</v>
      </c>
      <c r="L10" s="60">
        <v>290827</v>
      </c>
      <c r="M10" s="60">
        <v>89998</v>
      </c>
      <c r="N10" s="60">
        <v>559132</v>
      </c>
      <c r="O10" s="60"/>
      <c r="P10" s="60"/>
      <c r="Q10" s="60"/>
      <c r="R10" s="60"/>
      <c r="S10" s="60"/>
      <c r="T10" s="60"/>
      <c r="U10" s="60"/>
      <c r="V10" s="60"/>
      <c r="W10" s="60">
        <v>1264470</v>
      </c>
      <c r="X10" s="60">
        <v>696000</v>
      </c>
      <c r="Y10" s="60">
        <v>568470</v>
      </c>
      <c r="Z10" s="140">
        <v>81.68</v>
      </c>
      <c r="AA10" s="155">
        <v>1392000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35029831</v>
      </c>
      <c r="D15" s="153">
        <f>SUM(D16:D18)</f>
        <v>0</v>
      </c>
      <c r="E15" s="154">
        <f t="shared" si="2"/>
        <v>30462000</v>
      </c>
      <c r="F15" s="100">
        <f t="shared" si="2"/>
        <v>30462000</v>
      </c>
      <c r="G15" s="100">
        <f t="shared" si="2"/>
        <v>3619946</v>
      </c>
      <c r="H15" s="100">
        <f t="shared" si="2"/>
        <v>3128599</v>
      </c>
      <c r="I15" s="100">
        <f t="shared" si="2"/>
        <v>4494548</v>
      </c>
      <c r="J15" s="100">
        <f t="shared" si="2"/>
        <v>11243093</v>
      </c>
      <c r="K15" s="100">
        <f t="shared" si="2"/>
        <v>1533330</v>
      </c>
      <c r="L15" s="100">
        <f t="shared" si="2"/>
        <v>824276</v>
      </c>
      <c r="M15" s="100">
        <f t="shared" si="2"/>
        <v>155909</v>
      </c>
      <c r="N15" s="100">
        <f t="shared" si="2"/>
        <v>2513515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13756608</v>
      </c>
      <c r="X15" s="100">
        <f t="shared" si="2"/>
        <v>15228000</v>
      </c>
      <c r="Y15" s="100">
        <f t="shared" si="2"/>
        <v>-1471392</v>
      </c>
      <c r="Z15" s="137">
        <f>+IF(X15&lt;&gt;0,+(Y15/X15)*100,0)</f>
        <v>-9.66241134751773</v>
      </c>
      <c r="AA15" s="153">
        <f>SUM(AA16:AA18)</f>
        <v>30462000</v>
      </c>
    </row>
    <row r="16" spans="1:27" ht="12.75">
      <c r="A16" s="138" t="s">
        <v>85</v>
      </c>
      <c r="B16" s="136"/>
      <c r="C16" s="155">
        <v>740007</v>
      </c>
      <c r="D16" s="155"/>
      <c r="E16" s="156"/>
      <c r="F16" s="60"/>
      <c r="G16" s="60">
        <v>228</v>
      </c>
      <c r="H16" s="60">
        <v>228</v>
      </c>
      <c r="I16" s="60"/>
      <c r="J16" s="60">
        <v>456</v>
      </c>
      <c r="K16" s="60"/>
      <c r="L16" s="60"/>
      <c r="M16" s="60">
        <v>824</v>
      </c>
      <c r="N16" s="60">
        <v>824</v>
      </c>
      <c r="O16" s="60"/>
      <c r="P16" s="60"/>
      <c r="Q16" s="60"/>
      <c r="R16" s="60"/>
      <c r="S16" s="60"/>
      <c r="T16" s="60"/>
      <c r="U16" s="60"/>
      <c r="V16" s="60"/>
      <c r="W16" s="60">
        <v>1280</v>
      </c>
      <c r="X16" s="60"/>
      <c r="Y16" s="60">
        <v>1280</v>
      </c>
      <c r="Z16" s="140">
        <v>0</v>
      </c>
      <c r="AA16" s="155"/>
    </row>
    <row r="17" spans="1:27" ht="12.75">
      <c r="A17" s="138" t="s">
        <v>86</v>
      </c>
      <c r="B17" s="136"/>
      <c r="C17" s="155">
        <v>34289824</v>
      </c>
      <c r="D17" s="155"/>
      <c r="E17" s="156">
        <v>30462000</v>
      </c>
      <c r="F17" s="60">
        <v>30462000</v>
      </c>
      <c r="G17" s="60">
        <v>3619718</v>
      </c>
      <c r="H17" s="60">
        <v>3128371</v>
      </c>
      <c r="I17" s="60">
        <v>4494548</v>
      </c>
      <c r="J17" s="60">
        <v>11242637</v>
      </c>
      <c r="K17" s="60">
        <v>1533330</v>
      </c>
      <c r="L17" s="60">
        <v>824276</v>
      </c>
      <c r="M17" s="60">
        <v>155085</v>
      </c>
      <c r="N17" s="60">
        <v>2512691</v>
      </c>
      <c r="O17" s="60"/>
      <c r="P17" s="60"/>
      <c r="Q17" s="60"/>
      <c r="R17" s="60"/>
      <c r="S17" s="60"/>
      <c r="T17" s="60"/>
      <c r="U17" s="60"/>
      <c r="V17" s="60"/>
      <c r="W17" s="60">
        <v>13755328</v>
      </c>
      <c r="X17" s="60">
        <v>15228000</v>
      </c>
      <c r="Y17" s="60">
        <v>-1472672</v>
      </c>
      <c r="Z17" s="140">
        <v>-9.67</v>
      </c>
      <c r="AA17" s="155">
        <v>30462000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3389384</v>
      </c>
      <c r="H19" s="100">
        <f t="shared" si="3"/>
        <v>189137</v>
      </c>
      <c r="I19" s="100">
        <f t="shared" si="3"/>
        <v>0</v>
      </c>
      <c r="J19" s="100">
        <f t="shared" si="3"/>
        <v>3578521</v>
      </c>
      <c r="K19" s="100">
        <f t="shared" si="3"/>
        <v>0</v>
      </c>
      <c r="L19" s="100">
        <f t="shared" si="3"/>
        <v>2472244</v>
      </c>
      <c r="M19" s="100">
        <f t="shared" si="3"/>
        <v>0</v>
      </c>
      <c r="N19" s="100">
        <f t="shared" si="3"/>
        <v>2472244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6050765</v>
      </c>
      <c r="X19" s="100">
        <f t="shared" si="3"/>
        <v>0</v>
      </c>
      <c r="Y19" s="100">
        <f t="shared" si="3"/>
        <v>6050765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>
        <v>3389384</v>
      </c>
      <c r="H20" s="60">
        <v>189137</v>
      </c>
      <c r="I20" s="60"/>
      <c r="J20" s="60">
        <v>3578521</v>
      </c>
      <c r="K20" s="60"/>
      <c r="L20" s="60">
        <v>2472244</v>
      </c>
      <c r="M20" s="60"/>
      <c r="N20" s="60">
        <v>2472244</v>
      </c>
      <c r="O20" s="60"/>
      <c r="P20" s="60"/>
      <c r="Q20" s="60"/>
      <c r="R20" s="60"/>
      <c r="S20" s="60"/>
      <c r="T20" s="60"/>
      <c r="U20" s="60"/>
      <c r="V20" s="60"/>
      <c r="W20" s="60">
        <v>6050765</v>
      </c>
      <c r="X20" s="60"/>
      <c r="Y20" s="60">
        <v>6050765</v>
      </c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182254570</v>
      </c>
      <c r="D25" s="168">
        <f>+D5+D9+D15+D19+D24</f>
        <v>0</v>
      </c>
      <c r="E25" s="169">
        <f t="shared" si="4"/>
        <v>193242174</v>
      </c>
      <c r="F25" s="73">
        <f t="shared" si="4"/>
        <v>193242174</v>
      </c>
      <c r="G25" s="73">
        <f t="shared" si="4"/>
        <v>75789736</v>
      </c>
      <c r="H25" s="73">
        <f t="shared" si="4"/>
        <v>5484254</v>
      </c>
      <c r="I25" s="73">
        <f t="shared" si="4"/>
        <v>6382006</v>
      </c>
      <c r="J25" s="73">
        <f t="shared" si="4"/>
        <v>87655996</v>
      </c>
      <c r="K25" s="73">
        <f t="shared" si="4"/>
        <v>2666587</v>
      </c>
      <c r="L25" s="73">
        <f t="shared" si="4"/>
        <v>5063906</v>
      </c>
      <c r="M25" s="73">
        <f t="shared" si="4"/>
        <v>40040884</v>
      </c>
      <c r="N25" s="73">
        <f t="shared" si="4"/>
        <v>47771377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135427373</v>
      </c>
      <c r="X25" s="73">
        <f t="shared" si="4"/>
        <v>96618000</v>
      </c>
      <c r="Y25" s="73">
        <f t="shared" si="4"/>
        <v>38809373</v>
      </c>
      <c r="Z25" s="170">
        <f>+IF(X25&lt;&gt;0,+(Y25/X25)*100,0)</f>
        <v>40.1678496760438</v>
      </c>
      <c r="AA25" s="168">
        <f>+AA5+AA9+AA15+AA19+AA24</f>
        <v>193242174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112060821</v>
      </c>
      <c r="D28" s="153">
        <f>SUM(D29:D31)</f>
        <v>0</v>
      </c>
      <c r="E28" s="154">
        <f t="shared" si="5"/>
        <v>122807000</v>
      </c>
      <c r="F28" s="100">
        <f t="shared" si="5"/>
        <v>122807000</v>
      </c>
      <c r="G28" s="100">
        <f t="shared" si="5"/>
        <v>8231612</v>
      </c>
      <c r="H28" s="100">
        <f t="shared" si="5"/>
        <v>6905592</v>
      </c>
      <c r="I28" s="100">
        <f t="shared" si="5"/>
        <v>6804838</v>
      </c>
      <c r="J28" s="100">
        <f t="shared" si="5"/>
        <v>21942042</v>
      </c>
      <c r="K28" s="100">
        <f t="shared" si="5"/>
        <v>7376157</v>
      </c>
      <c r="L28" s="100">
        <f t="shared" si="5"/>
        <v>9207064</v>
      </c>
      <c r="M28" s="100">
        <f t="shared" si="5"/>
        <v>19899944</v>
      </c>
      <c r="N28" s="100">
        <f t="shared" si="5"/>
        <v>36483165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58425207</v>
      </c>
      <c r="X28" s="100">
        <f t="shared" si="5"/>
        <v>61398000</v>
      </c>
      <c r="Y28" s="100">
        <f t="shared" si="5"/>
        <v>-2972793</v>
      </c>
      <c r="Z28" s="137">
        <f>+IF(X28&lt;&gt;0,+(Y28/X28)*100,0)</f>
        <v>-4.841840125085508</v>
      </c>
      <c r="AA28" s="153">
        <f>SUM(AA29:AA31)</f>
        <v>122807000</v>
      </c>
    </row>
    <row r="29" spans="1:27" ht="12.75">
      <c r="A29" s="138" t="s">
        <v>75</v>
      </c>
      <c r="B29" s="136"/>
      <c r="C29" s="155">
        <v>47763721</v>
      </c>
      <c r="D29" s="155"/>
      <c r="E29" s="156">
        <v>36932000</v>
      </c>
      <c r="F29" s="60">
        <v>36932000</v>
      </c>
      <c r="G29" s="60">
        <v>4130921</v>
      </c>
      <c r="H29" s="60">
        <v>2744817</v>
      </c>
      <c r="I29" s="60">
        <v>2999427</v>
      </c>
      <c r="J29" s="60">
        <v>9875165</v>
      </c>
      <c r="K29" s="60">
        <v>3582337</v>
      </c>
      <c r="L29" s="60">
        <v>4272787</v>
      </c>
      <c r="M29" s="60">
        <v>5144230</v>
      </c>
      <c r="N29" s="60">
        <v>12999354</v>
      </c>
      <c r="O29" s="60"/>
      <c r="P29" s="60"/>
      <c r="Q29" s="60"/>
      <c r="R29" s="60"/>
      <c r="S29" s="60"/>
      <c r="T29" s="60"/>
      <c r="U29" s="60"/>
      <c r="V29" s="60"/>
      <c r="W29" s="60">
        <v>22874519</v>
      </c>
      <c r="X29" s="60">
        <v>18462000</v>
      </c>
      <c r="Y29" s="60">
        <v>4412519</v>
      </c>
      <c r="Z29" s="140">
        <v>23.9</v>
      </c>
      <c r="AA29" s="155">
        <v>36932000</v>
      </c>
    </row>
    <row r="30" spans="1:27" ht="12.75">
      <c r="A30" s="138" t="s">
        <v>76</v>
      </c>
      <c r="B30" s="136"/>
      <c r="C30" s="157">
        <v>39233310</v>
      </c>
      <c r="D30" s="157"/>
      <c r="E30" s="158">
        <v>48367000</v>
      </c>
      <c r="F30" s="159">
        <v>48367000</v>
      </c>
      <c r="G30" s="159">
        <v>3153752</v>
      </c>
      <c r="H30" s="159">
        <v>3041336</v>
      </c>
      <c r="I30" s="159">
        <v>2904984</v>
      </c>
      <c r="J30" s="159">
        <v>9100072</v>
      </c>
      <c r="K30" s="159">
        <v>2771424</v>
      </c>
      <c r="L30" s="159">
        <v>3380713</v>
      </c>
      <c r="M30" s="159">
        <v>13859226</v>
      </c>
      <c r="N30" s="159">
        <v>20011363</v>
      </c>
      <c r="O30" s="159"/>
      <c r="P30" s="159"/>
      <c r="Q30" s="159"/>
      <c r="R30" s="159"/>
      <c r="S30" s="159"/>
      <c r="T30" s="159"/>
      <c r="U30" s="159"/>
      <c r="V30" s="159"/>
      <c r="W30" s="159">
        <v>29111435</v>
      </c>
      <c r="X30" s="159">
        <v>42936000</v>
      </c>
      <c r="Y30" s="159">
        <v>-13824565</v>
      </c>
      <c r="Z30" s="141">
        <v>-32.2</v>
      </c>
      <c r="AA30" s="157">
        <v>48367000</v>
      </c>
    </row>
    <row r="31" spans="1:27" ht="12.75">
      <c r="A31" s="138" t="s">
        <v>77</v>
      </c>
      <c r="B31" s="136"/>
      <c r="C31" s="155">
        <v>25063790</v>
      </c>
      <c r="D31" s="155"/>
      <c r="E31" s="156">
        <v>37508000</v>
      </c>
      <c r="F31" s="60">
        <v>37508000</v>
      </c>
      <c r="G31" s="60">
        <v>946939</v>
      </c>
      <c r="H31" s="60">
        <v>1119439</v>
      </c>
      <c r="I31" s="60">
        <v>900427</v>
      </c>
      <c r="J31" s="60">
        <v>2966805</v>
      </c>
      <c r="K31" s="60">
        <v>1022396</v>
      </c>
      <c r="L31" s="60">
        <v>1553564</v>
      </c>
      <c r="M31" s="60">
        <v>896488</v>
      </c>
      <c r="N31" s="60">
        <v>3472448</v>
      </c>
      <c r="O31" s="60"/>
      <c r="P31" s="60"/>
      <c r="Q31" s="60"/>
      <c r="R31" s="60"/>
      <c r="S31" s="60"/>
      <c r="T31" s="60"/>
      <c r="U31" s="60"/>
      <c r="V31" s="60"/>
      <c r="W31" s="60">
        <v>6439253</v>
      </c>
      <c r="X31" s="60"/>
      <c r="Y31" s="60">
        <v>6439253</v>
      </c>
      <c r="Z31" s="140">
        <v>0</v>
      </c>
      <c r="AA31" s="155">
        <v>37508000</v>
      </c>
    </row>
    <row r="32" spans="1:27" ht="12.75">
      <c r="A32" s="135" t="s">
        <v>78</v>
      </c>
      <c r="B32" s="136"/>
      <c r="C32" s="153">
        <f aca="true" t="shared" si="6" ref="C32:Y32">SUM(C33:C37)</f>
        <v>1422146</v>
      </c>
      <c r="D32" s="153">
        <f>SUM(D33:D37)</f>
        <v>0</v>
      </c>
      <c r="E32" s="154">
        <f t="shared" si="6"/>
        <v>19370392</v>
      </c>
      <c r="F32" s="100">
        <f t="shared" si="6"/>
        <v>19370392</v>
      </c>
      <c r="G32" s="100">
        <f t="shared" si="6"/>
        <v>106429</v>
      </c>
      <c r="H32" s="100">
        <f t="shared" si="6"/>
        <v>184751</v>
      </c>
      <c r="I32" s="100">
        <f t="shared" si="6"/>
        <v>2305014</v>
      </c>
      <c r="J32" s="100">
        <f t="shared" si="6"/>
        <v>2596194</v>
      </c>
      <c r="K32" s="100">
        <f t="shared" si="6"/>
        <v>474367</v>
      </c>
      <c r="L32" s="100">
        <f t="shared" si="6"/>
        <v>2015578</v>
      </c>
      <c r="M32" s="100">
        <f t="shared" si="6"/>
        <v>3503797</v>
      </c>
      <c r="N32" s="100">
        <f t="shared" si="6"/>
        <v>5993742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8589936</v>
      </c>
      <c r="X32" s="100">
        <f t="shared" si="6"/>
        <v>9684000</v>
      </c>
      <c r="Y32" s="100">
        <f t="shared" si="6"/>
        <v>-1094064</v>
      </c>
      <c r="Z32" s="137">
        <f>+IF(X32&lt;&gt;0,+(Y32/X32)*100,0)</f>
        <v>-11.297645600991325</v>
      </c>
      <c r="AA32" s="153">
        <f>SUM(AA33:AA37)</f>
        <v>19370392</v>
      </c>
    </row>
    <row r="33" spans="1:27" ht="12.75">
      <c r="A33" s="138" t="s">
        <v>79</v>
      </c>
      <c r="B33" s="136"/>
      <c r="C33" s="155">
        <v>1422146</v>
      </c>
      <c r="D33" s="155"/>
      <c r="E33" s="156">
        <v>19370392</v>
      </c>
      <c r="F33" s="60">
        <v>19370392</v>
      </c>
      <c r="G33" s="60">
        <v>106429</v>
      </c>
      <c r="H33" s="60">
        <v>176803</v>
      </c>
      <c r="I33" s="60">
        <v>2297358</v>
      </c>
      <c r="J33" s="60">
        <v>2580590</v>
      </c>
      <c r="K33" s="60">
        <v>474367</v>
      </c>
      <c r="L33" s="60">
        <v>2015378</v>
      </c>
      <c r="M33" s="60">
        <v>3455557</v>
      </c>
      <c r="N33" s="60">
        <v>5945302</v>
      </c>
      <c r="O33" s="60"/>
      <c r="P33" s="60"/>
      <c r="Q33" s="60"/>
      <c r="R33" s="60"/>
      <c r="S33" s="60"/>
      <c r="T33" s="60"/>
      <c r="U33" s="60"/>
      <c r="V33" s="60"/>
      <c r="W33" s="60">
        <v>8525892</v>
      </c>
      <c r="X33" s="60">
        <v>9684000</v>
      </c>
      <c r="Y33" s="60">
        <v>-1158108</v>
      </c>
      <c r="Z33" s="140">
        <v>-11.96</v>
      </c>
      <c r="AA33" s="155">
        <v>19370392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7948</v>
      </c>
      <c r="I34" s="60">
        <v>7656</v>
      </c>
      <c r="J34" s="60">
        <v>15604</v>
      </c>
      <c r="K34" s="60"/>
      <c r="L34" s="60">
        <v>200</v>
      </c>
      <c r="M34" s="60">
        <v>48240</v>
      </c>
      <c r="N34" s="60">
        <v>48440</v>
      </c>
      <c r="O34" s="60"/>
      <c r="P34" s="60"/>
      <c r="Q34" s="60"/>
      <c r="R34" s="60"/>
      <c r="S34" s="60"/>
      <c r="T34" s="60"/>
      <c r="U34" s="60"/>
      <c r="V34" s="60"/>
      <c r="W34" s="60">
        <v>64044</v>
      </c>
      <c r="X34" s="60"/>
      <c r="Y34" s="60">
        <v>64044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23189190</v>
      </c>
      <c r="D38" s="153">
        <f>SUM(D39:D41)</f>
        <v>0</v>
      </c>
      <c r="E38" s="154">
        <f t="shared" si="7"/>
        <v>49394002</v>
      </c>
      <c r="F38" s="100">
        <f t="shared" si="7"/>
        <v>49394002</v>
      </c>
      <c r="G38" s="100">
        <f t="shared" si="7"/>
        <v>953191</v>
      </c>
      <c r="H38" s="100">
        <f t="shared" si="7"/>
        <v>1344118</v>
      </c>
      <c r="I38" s="100">
        <f t="shared" si="7"/>
        <v>2459760</v>
      </c>
      <c r="J38" s="100">
        <f t="shared" si="7"/>
        <v>4757069</v>
      </c>
      <c r="K38" s="100">
        <f t="shared" si="7"/>
        <v>1798485</v>
      </c>
      <c r="L38" s="100">
        <f t="shared" si="7"/>
        <v>2006807</v>
      </c>
      <c r="M38" s="100">
        <f t="shared" si="7"/>
        <v>1933220</v>
      </c>
      <c r="N38" s="100">
        <f t="shared" si="7"/>
        <v>5738512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10495581</v>
      </c>
      <c r="X38" s="100">
        <f t="shared" si="7"/>
        <v>24690000</v>
      </c>
      <c r="Y38" s="100">
        <f t="shared" si="7"/>
        <v>-14194419</v>
      </c>
      <c r="Z38" s="137">
        <f>+IF(X38&lt;&gt;0,+(Y38/X38)*100,0)</f>
        <v>-57.49055893074119</v>
      </c>
      <c r="AA38" s="153">
        <f>SUM(AA39:AA41)</f>
        <v>49394002</v>
      </c>
    </row>
    <row r="39" spans="1:27" ht="12.75">
      <c r="A39" s="138" t="s">
        <v>85</v>
      </c>
      <c r="B39" s="136"/>
      <c r="C39" s="155">
        <v>8139102</v>
      </c>
      <c r="D39" s="155"/>
      <c r="E39" s="156">
        <v>11716785</v>
      </c>
      <c r="F39" s="60">
        <v>11716785</v>
      </c>
      <c r="G39" s="60">
        <v>312095</v>
      </c>
      <c r="H39" s="60">
        <v>687390</v>
      </c>
      <c r="I39" s="60">
        <v>1290636</v>
      </c>
      <c r="J39" s="60">
        <v>2290121</v>
      </c>
      <c r="K39" s="60">
        <v>921895</v>
      </c>
      <c r="L39" s="60">
        <v>1241916</v>
      </c>
      <c r="M39" s="60">
        <v>1625998</v>
      </c>
      <c r="N39" s="60">
        <v>3789809</v>
      </c>
      <c r="O39" s="60"/>
      <c r="P39" s="60"/>
      <c r="Q39" s="60"/>
      <c r="R39" s="60"/>
      <c r="S39" s="60"/>
      <c r="T39" s="60"/>
      <c r="U39" s="60"/>
      <c r="V39" s="60"/>
      <c r="W39" s="60">
        <v>6079930</v>
      </c>
      <c r="X39" s="60">
        <v>5856000</v>
      </c>
      <c r="Y39" s="60">
        <v>223930</v>
      </c>
      <c r="Z39" s="140">
        <v>3.82</v>
      </c>
      <c r="AA39" s="155">
        <v>11716785</v>
      </c>
    </row>
    <row r="40" spans="1:27" ht="12.75">
      <c r="A40" s="138" t="s">
        <v>86</v>
      </c>
      <c r="B40" s="136"/>
      <c r="C40" s="155">
        <v>15050088</v>
      </c>
      <c r="D40" s="155"/>
      <c r="E40" s="156">
        <v>37677217</v>
      </c>
      <c r="F40" s="60">
        <v>37677217</v>
      </c>
      <c r="G40" s="60">
        <v>641096</v>
      </c>
      <c r="H40" s="60">
        <v>656728</v>
      </c>
      <c r="I40" s="60">
        <v>1169124</v>
      </c>
      <c r="J40" s="60">
        <v>2466948</v>
      </c>
      <c r="K40" s="60">
        <v>876590</v>
      </c>
      <c r="L40" s="60">
        <v>764891</v>
      </c>
      <c r="M40" s="60">
        <v>307222</v>
      </c>
      <c r="N40" s="60">
        <v>1948703</v>
      </c>
      <c r="O40" s="60"/>
      <c r="P40" s="60"/>
      <c r="Q40" s="60"/>
      <c r="R40" s="60"/>
      <c r="S40" s="60"/>
      <c r="T40" s="60"/>
      <c r="U40" s="60"/>
      <c r="V40" s="60"/>
      <c r="W40" s="60">
        <v>4415651</v>
      </c>
      <c r="X40" s="60">
        <v>18834000</v>
      </c>
      <c r="Y40" s="60">
        <v>-14418349</v>
      </c>
      <c r="Z40" s="140">
        <v>-76.55</v>
      </c>
      <c r="AA40" s="155">
        <v>37677217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8458765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4628958</v>
      </c>
      <c r="H42" s="100">
        <f t="shared" si="8"/>
        <v>351508</v>
      </c>
      <c r="I42" s="100">
        <f t="shared" si="8"/>
        <v>2066513</v>
      </c>
      <c r="J42" s="100">
        <f t="shared" si="8"/>
        <v>7046979</v>
      </c>
      <c r="K42" s="100">
        <f t="shared" si="8"/>
        <v>186337</v>
      </c>
      <c r="L42" s="100">
        <f t="shared" si="8"/>
        <v>3199199</v>
      </c>
      <c r="M42" s="100">
        <f t="shared" si="8"/>
        <v>564395</v>
      </c>
      <c r="N42" s="100">
        <f t="shared" si="8"/>
        <v>3949931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10996910</v>
      </c>
      <c r="X42" s="100">
        <f t="shared" si="8"/>
        <v>0</v>
      </c>
      <c r="Y42" s="100">
        <f t="shared" si="8"/>
        <v>10996910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>
        <v>8410768</v>
      </c>
      <c r="D43" s="155"/>
      <c r="E43" s="156"/>
      <c r="F43" s="60"/>
      <c r="G43" s="60">
        <v>4501112</v>
      </c>
      <c r="H43" s="60">
        <v>-131985</v>
      </c>
      <c r="I43" s="60">
        <v>1754486</v>
      </c>
      <c r="J43" s="60">
        <v>6123613</v>
      </c>
      <c r="K43" s="60"/>
      <c r="L43" s="60">
        <v>2978064</v>
      </c>
      <c r="M43" s="60">
        <v>541172</v>
      </c>
      <c r="N43" s="60">
        <v>3519236</v>
      </c>
      <c r="O43" s="60"/>
      <c r="P43" s="60"/>
      <c r="Q43" s="60"/>
      <c r="R43" s="60"/>
      <c r="S43" s="60"/>
      <c r="T43" s="60"/>
      <c r="U43" s="60"/>
      <c r="V43" s="60"/>
      <c r="W43" s="60">
        <v>9642849</v>
      </c>
      <c r="X43" s="60"/>
      <c r="Y43" s="60">
        <v>9642849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47997</v>
      </c>
      <c r="D46" s="155"/>
      <c r="E46" s="156"/>
      <c r="F46" s="60"/>
      <c r="G46" s="60">
        <v>127846</v>
      </c>
      <c r="H46" s="60">
        <v>483493</v>
      </c>
      <c r="I46" s="60">
        <v>312027</v>
      </c>
      <c r="J46" s="60">
        <v>923366</v>
      </c>
      <c r="K46" s="60">
        <v>186337</v>
      </c>
      <c r="L46" s="60">
        <v>221135</v>
      </c>
      <c r="M46" s="60">
        <v>23223</v>
      </c>
      <c r="N46" s="60">
        <v>430695</v>
      </c>
      <c r="O46" s="60"/>
      <c r="P46" s="60"/>
      <c r="Q46" s="60"/>
      <c r="R46" s="60"/>
      <c r="S46" s="60"/>
      <c r="T46" s="60"/>
      <c r="U46" s="60"/>
      <c r="V46" s="60"/>
      <c r="W46" s="60">
        <v>1354061</v>
      </c>
      <c r="X46" s="60"/>
      <c r="Y46" s="60">
        <v>1354061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145130922</v>
      </c>
      <c r="D48" s="168">
        <f>+D28+D32+D38+D42+D47</f>
        <v>0</v>
      </c>
      <c r="E48" s="169">
        <f t="shared" si="9"/>
        <v>191571394</v>
      </c>
      <c r="F48" s="73">
        <f t="shared" si="9"/>
        <v>191571394</v>
      </c>
      <c r="G48" s="73">
        <f t="shared" si="9"/>
        <v>13920190</v>
      </c>
      <c r="H48" s="73">
        <f t="shared" si="9"/>
        <v>8785969</v>
      </c>
      <c r="I48" s="73">
        <f t="shared" si="9"/>
        <v>13636125</v>
      </c>
      <c r="J48" s="73">
        <f t="shared" si="9"/>
        <v>36342284</v>
      </c>
      <c r="K48" s="73">
        <f t="shared" si="9"/>
        <v>9835346</v>
      </c>
      <c r="L48" s="73">
        <f t="shared" si="9"/>
        <v>16428648</v>
      </c>
      <c r="M48" s="73">
        <f t="shared" si="9"/>
        <v>25901356</v>
      </c>
      <c r="N48" s="73">
        <f t="shared" si="9"/>
        <v>52165350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88507634</v>
      </c>
      <c r="X48" s="73">
        <f t="shared" si="9"/>
        <v>95772000</v>
      </c>
      <c r="Y48" s="73">
        <f t="shared" si="9"/>
        <v>-7264366</v>
      </c>
      <c r="Z48" s="170">
        <f>+IF(X48&lt;&gt;0,+(Y48/X48)*100,0)</f>
        <v>-7.5850624399615745</v>
      </c>
      <c r="AA48" s="168">
        <f>+AA28+AA32+AA38+AA42+AA47</f>
        <v>191571394</v>
      </c>
    </row>
    <row r="49" spans="1:27" ht="12.75">
      <c r="A49" s="148" t="s">
        <v>49</v>
      </c>
      <c r="B49" s="149"/>
      <c r="C49" s="171">
        <f aca="true" t="shared" si="10" ref="C49:Y49">+C25-C48</f>
        <v>37123648</v>
      </c>
      <c r="D49" s="171">
        <f>+D25-D48</f>
        <v>0</v>
      </c>
      <c r="E49" s="172">
        <f t="shared" si="10"/>
        <v>1670780</v>
      </c>
      <c r="F49" s="173">
        <f t="shared" si="10"/>
        <v>1670780</v>
      </c>
      <c r="G49" s="173">
        <f t="shared" si="10"/>
        <v>61869546</v>
      </c>
      <c r="H49" s="173">
        <f t="shared" si="10"/>
        <v>-3301715</v>
      </c>
      <c r="I49" s="173">
        <f t="shared" si="10"/>
        <v>-7254119</v>
      </c>
      <c r="J49" s="173">
        <f t="shared" si="10"/>
        <v>51313712</v>
      </c>
      <c r="K49" s="173">
        <f t="shared" si="10"/>
        <v>-7168759</v>
      </c>
      <c r="L49" s="173">
        <f t="shared" si="10"/>
        <v>-11364742</v>
      </c>
      <c r="M49" s="173">
        <f t="shared" si="10"/>
        <v>14139528</v>
      </c>
      <c r="N49" s="173">
        <f t="shared" si="10"/>
        <v>-4393973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46919739</v>
      </c>
      <c r="X49" s="173">
        <f>IF(F25=F48,0,X25-X48)</f>
        <v>846000</v>
      </c>
      <c r="Y49" s="173">
        <f t="shared" si="10"/>
        <v>46073739</v>
      </c>
      <c r="Z49" s="174">
        <f>+IF(X49&lt;&gt;0,+(Y49/X49)*100,0)</f>
        <v>5446.068439716312</v>
      </c>
      <c r="AA49" s="171">
        <f>+AA25-AA48</f>
        <v>1670780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13668414</v>
      </c>
      <c r="D5" s="155">
        <v>0</v>
      </c>
      <c r="E5" s="156">
        <v>15731329</v>
      </c>
      <c r="F5" s="60">
        <v>15731329</v>
      </c>
      <c r="G5" s="60">
        <v>13054209</v>
      </c>
      <c r="H5" s="60">
        <v>131772</v>
      </c>
      <c r="I5" s="60">
        <v>131772</v>
      </c>
      <c r="J5" s="60">
        <v>13317753</v>
      </c>
      <c r="K5" s="60">
        <v>131772</v>
      </c>
      <c r="L5" s="60">
        <v>131772</v>
      </c>
      <c r="M5" s="60">
        <v>131365</v>
      </c>
      <c r="N5" s="60">
        <v>394909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13712662</v>
      </c>
      <c r="X5" s="60">
        <v>7866000</v>
      </c>
      <c r="Y5" s="60">
        <v>5846662</v>
      </c>
      <c r="Z5" s="140">
        <v>74.33</v>
      </c>
      <c r="AA5" s="155">
        <v>15731329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641286</v>
      </c>
      <c r="D12" s="155">
        <v>0</v>
      </c>
      <c r="E12" s="156">
        <v>426000</v>
      </c>
      <c r="F12" s="60">
        <v>426000</v>
      </c>
      <c r="G12" s="60">
        <v>39146</v>
      </c>
      <c r="H12" s="60">
        <v>36624</v>
      </c>
      <c r="I12" s="60">
        <v>37200</v>
      </c>
      <c r="J12" s="60">
        <v>112970</v>
      </c>
      <c r="K12" s="60">
        <v>36405</v>
      </c>
      <c r="L12" s="60">
        <v>43498</v>
      </c>
      <c r="M12" s="60">
        <v>28140</v>
      </c>
      <c r="N12" s="60">
        <v>108043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221013</v>
      </c>
      <c r="X12" s="60">
        <v>213000</v>
      </c>
      <c r="Y12" s="60">
        <v>8013</v>
      </c>
      <c r="Z12" s="140">
        <v>3.76</v>
      </c>
      <c r="AA12" s="155">
        <v>426000</v>
      </c>
    </row>
    <row r="13" spans="1:27" ht="12.75">
      <c r="A13" s="181" t="s">
        <v>109</v>
      </c>
      <c r="B13" s="185"/>
      <c r="C13" s="155">
        <v>10483658</v>
      </c>
      <c r="D13" s="155">
        <v>0</v>
      </c>
      <c r="E13" s="156">
        <v>12500000</v>
      </c>
      <c r="F13" s="60">
        <v>12500000</v>
      </c>
      <c r="G13" s="60">
        <v>507363</v>
      </c>
      <c r="H13" s="60">
        <v>1271667</v>
      </c>
      <c r="I13" s="60">
        <v>924692</v>
      </c>
      <c r="J13" s="60">
        <v>2703722</v>
      </c>
      <c r="K13" s="60">
        <v>237188</v>
      </c>
      <c r="L13" s="60">
        <v>1004312</v>
      </c>
      <c r="M13" s="60">
        <v>819411</v>
      </c>
      <c r="N13" s="60">
        <v>2060911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4764633</v>
      </c>
      <c r="X13" s="60">
        <v>6252000</v>
      </c>
      <c r="Y13" s="60">
        <v>-1487367</v>
      </c>
      <c r="Z13" s="140">
        <v>-23.79</v>
      </c>
      <c r="AA13" s="155">
        <v>12500000</v>
      </c>
    </row>
    <row r="14" spans="1:27" ht="12.75">
      <c r="A14" s="181" t="s">
        <v>110</v>
      </c>
      <c r="B14" s="185"/>
      <c r="C14" s="155">
        <v>695306</v>
      </c>
      <c r="D14" s="155">
        <v>0</v>
      </c>
      <c r="E14" s="156">
        <v>785845</v>
      </c>
      <c r="F14" s="60">
        <v>785845</v>
      </c>
      <c r="G14" s="60">
        <v>0</v>
      </c>
      <c r="H14" s="60">
        <v>0</v>
      </c>
      <c r="I14" s="60">
        <v>0</v>
      </c>
      <c r="J14" s="60">
        <v>0</v>
      </c>
      <c r="K14" s="60">
        <v>262891</v>
      </c>
      <c r="L14" s="60">
        <v>0</v>
      </c>
      <c r="M14" s="60">
        <v>0</v>
      </c>
      <c r="N14" s="60">
        <v>262891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262891</v>
      </c>
      <c r="X14" s="60">
        <v>396000</v>
      </c>
      <c r="Y14" s="60">
        <v>-133109</v>
      </c>
      <c r="Z14" s="140">
        <v>-33.61</v>
      </c>
      <c r="AA14" s="155">
        <v>785845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1140</v>
      </c>
      <c r="N17" s="60">
        <v>1140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1140</v>
      </c>
      <c r="X17" s="60"/>
      <c r="Y17" s="60">
        <v>1140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123976007</v>
      </c>
      <c r="D19" s="155">
        <v>0</v>
      </c>
      <c r="E19" s="156">
        <v>134412000</v>
      </c>
      <c r="F19" s="60">
        <v>134412000</v>
      </c>
      <c r="G19" s="60">
        <v>54672650</v>
      </c>
      <c r="H19" s="60">
        <v>823637</v>
      </c>
      <c r="I19" s="60">
        <v>686690</v>
      </c>
      <c r="J19" s="60">
        <v>56182977</v>
      </c>
      <c r="K19" s="60">
        <v>224318</v>
      </c>
      <c r="L19" s="60">
        <v>558867</v>
      </c>
      <c r="M19" s="60">
        <v>38843010</v>
      </c>
      <c r="N19" s="60">
        <v>39626195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95809172</v>
      </c>
      <c r="X19" s="60">
        <v>59781000</v>
      </c>
      <c r="Y19" s="60">
        <v>36028172</v>
      </c>
      <c r="Z19" s="140">
        <v>60.27</v>
      </c>
      <c r="AA19" s="155">
        <v>134412000</v>
      </c>
    </row>
    <row r="20" spans="1:27" ht="12.75">
      <c r="A20" s="181" t="s">
        <v>35</v>
      </c>
      <c r="B20" s="185"/>
      <c r="C20" s="155">
        <v>112098</v>
      </c>
      <c r="D20" s="155">
        <v>0</v>
      </c>
      <c r="E20" s="156">
        <v>120000</v>
      </c>
      <c r="F20" s="54">
        <v>120000</v>
      </c>
      <c r="G20" s="54">
        <v>507266</v>
      </c>
      <c r="H20" s="54">
        <v>92183</v>
      </c>
      <c r="I20" s="54">
        <v>107104</v>
      </c>
      <c r="J20" s="54">
        <v>706553</v>
      </c>
      <c r="K20" s="54">
        <v>51546</v>
      </c>
      <c r="L20" s="54">
        <v>28937</v>
      </c>
      <c r="M20" s="54">
        <v>62733</v>
      </c>
      <c r="N20" s="54">
        <v>143216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849769</v>
      </c>
      <c r="X20" s="54">
        <v>60000</v>
      </c>
      <c r="Y20" s="54">
        <v>789769</v>
      </c>
      <c r="Z20" s="184">
        <v>1316.28</v>
      </c>
      <c r="AA20" s="130">
        <v>120000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149576769</v>
      </c>
      <c r="D22" s="188">
        <f>SUM(D5:D21)</f>
        <v>0</v>
      </c>
      <c r="E22" s="189">
        <f t="shared" si="0"/>
        <v>163975174</v>
      </c>
      <c r="F22" s="190">
        <f t="shared" si="0"/>
        <v>163975174</v>
      </c>
      <c r="G22" s="190">
        <f t="shared" si="0"/>
        <v>68780634</v>
      </c>
      <c r="H22" s="190">
        <f t="shared" si="0"/>
        <v>2355883</v>
      </c>
      <c r="I22" s="190">
        <f t="shared" si="0"/>
        <v>1887458</v>
      </c>
      <c r="J22" s="190">
        <f t="shared" si="0"/>
        <v>73023975</v>
      </c>
      <c r="K22" s="190">
        <f t="shared" si="0"/>
        <v>944120</v>
      </c>
      <c r="L22" s="190">
        <f t="shared" si="0"/>
        <v>1767386</v>
      </c>
      <c r="M22" s="190">
        <f t="shared" si="0"/>
        <v>39885799</v>
      </c>
      <c r="N22" s="190">
        <f t="shared" si="0"/>
        <v>42597305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115621280</v>
      </c>
      <c r="X22" s="190">
        <f t="shared" si="0"/>
        <v>74568000</v>
      </c>
      <c r="Y22" s="190">
        <f t="shared" si="0"/>
        <v>41053280</v>
      </c>
      <c r="Z22" s="191">
        <f>+IF(X22&lt;&gt;0,+(Y22/X22)*100,0)</f>
        <v>55.054822443943785</v>
      </c>
      <c r="AA22" s="188">
        <f>SUM(AA5:AA21)</f>
        <v>163975174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35407462</v>
      </c>
      <c r="D25" s="155">
        <v>0</v>
      </c>
      <c r="E25" s="156">
        <v>62306809</v>
      </c>
      <c r="F25" s="60">
        <v>62306809</v>
      </c>
      <c r="G25" s="60">
        <v>3147764</v>
      </c>
      <c r="H25" s="60">
        <v>3351434</v>
      </c>
      <c r="I25" s="60">
        <v>4174699</v>
      </c>
      <c r="J25" s="60">
        <v>10673897</v>
      </c>
      <c r="K25" s="60">
        <v>3744479</v>
      </c>
      <c r="L25" s="60">
        <v>5883758</v>
      </c>
      <c r="M25" s="60">
        <v>4092525</v>
      </c>
      <c r="N25" s="60">
        <v>13720762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24394659</v>
      </c>
      <c r="X25" s="60">
        <v>30113000</v>
      </c>
      <c r="Y25" s="60">
        <v>-5718341</v>
      </c>
      <c r="Z25" s="140">
        <v>-18.99</v>
      </c>
      <c r="AA25" s="155">
        <v>62306809</v>
      </c>
    </row>
    <row r="26" spans="1:27" ht="12.75">
      <c r="A26" s="183" t="s">
        <v>38</v>
      </c>
      <c r="B26" s="182"/>
      <c r="C26" s="155">
        <v>17011364</v>
      </c>
      <c r="D26" s="155">
        <v>0</v>
      </c>
      <c r="E26" s="156">
        <v>14324378</v>
      </c>
      <c r="F26" s="60">
        <v>14324378</v>
      </c>
      <c r="G26" s="60">
        <v>1226266</v>
      </c>
      <c r="H26" s="60">
        <v>1219031</v>
      </c>
      <c r="I26" s="60">
        <v>1238656</v>
      </c>
      <c r="J26" s="60">
        <v>3683953</v>
      </c>
      <c r="K26" s="60">
        <v>1530237</v>
      </c>
      <c r="L26" s="60">
        <v>1223336</v>
      </c>
      <c r="M26" s="60">
        <v>1261120</v>
      </c>
      <c r="N26" s="60">
        <v>4014693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7698646</v>
      </c>
      <c r="X26" s="60">
        <v>7164000</v>
      </c>
      <c r="Y26" s="60">
        <v>534646</v>
      </c>
      <c r="Z26" s="140">
        <v>7.46</v>
      </c>
      <c r="AA26" s="155">
        <v>14324378</v>
      </c>
    </row>
    <row r="27" spans="1:27" ht="12.75">
      <c r="A27" s="183" t="s">
        <v>118</v>
      </c>
      <c r="B27" s="182"/>
      <c r="C27" s="155">
        <v>2371628</v>
      </c>
      <c r="D27" s="155">
        <v>0</v>
      </c>
      <c r="E27" s="156">
        <v>2600000</v>
      </c>
      <c r="F27" s="60">
        <v>2600000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765603</v>
      </c>
      <c r="N27" s="60">
        <v>765603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765603</v>
      </c>
      <c r="X27" s="60">
        <v>1302000</v>
      </c>
      <c r="Y27" s="60">
        <v>-536397</v>
      </c>
      <c r="Z27" s="140">
        <v>-41.2</v>
      </c>
      <c r="AA27" s="155">
        <v>2600000</v>
      </c>
    </row>
    <row r="28" spans="1:27" ht="12.75">
      <c r="A28" s="183" t="s">
        <v>39</v>
      </c>
      <c r="B28" s="182"/>
      <c r="C28" s="155">
        <v>17760443</v>
      </c>
      <c r="D28" s="155">
        <v>0</v>
      </c>
      <c r="E28" s="156">
        <v>20000000</v>
      </c>
      <c r="F28" s="60">
        <v>20000000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8867836</v>
      </c>
      <c r="N28" s="60">
        <v>8867836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8867836</v>
      </c>
      <c r="X28" s="60">
        <v>9999996</v>
      </c>
      <c r="Y28" s="60">
        <v>-1132160</v>
      </c>
      <c r="Z28" s="140">
        <v>-11.32</v>
      </c>
      <c r="AA28" s="155">
        <v>20000000</v>
      </c>
    </row>
    <row r="29" spans="1:27" ht="12.75">
      <c r="A29" s="183" t="s">
        <v>40</v>
      </c>
      <c r="B29" s="182"/>
      <c r="C29" s="155">
        <v>116671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104188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34002778</v>
      </c>
      <c r="D32" s="155">
        <v>0</v>
      </c>
      <c r="E32" s="156">
        <v>41046150</v>
      </c>
      <c r="F32" s="60">
        <v>41046150</v>
      </c>
      <c r="G32" s="60">
        <v>6469069</v>
      </c>
      <c r="H32" s="60">
        <v>2627719</v>
      </c>
      <c r="I32" s="60">
        <v>4360693</v>
      </c>
      <c r="J32" s="60">
        <v>13457481</v>
      </c>
      <c r="K32" s="60">
        <v>2912007</v>
      </c>
      <c r="L32" s="60">
        <v>8008858</v>
      </c>
      <c r="M32" s="60">
        <v>8886524</v>
      </c>
      <c r="N32" s="60">
        <v>19807389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33264870</v>
      </c>
      <c r="X32" s="60">
        <v>27022800</v>
      </c>
      <c r="Y32" s="60">
        <v>6242070</v>
      </c>
      <c r="Z32" s="140">
        <v>23.1</v>
      </c>
      <c r="AA32" s="155">
        <v>41046150</v>
      </c>
    </row>
    <row r="33" spans="1:27" ht="12.75">
      <c r="A33" s="183" t="s">
        <v>42</v>
      </c>
      <c r="B33" s="182"/>
      <c r="C33" s="155">
        <v>1620491</v>
      </c>
      <c r="D33" s="155">
        <v>0</v>
      </c>
      <c r="E33" s="156">
        <v>13000000</v>
      </c>
      <c r="F33" s="60">
        <v>13000000</v>
      </c>
      <c r="G33" s="60">
        <v>0</v>
      </c>
      <c r="H33" s="60">
        <v>0</v>
      </c>
      <c r="I33" s="60">
        <v>1215704</v>
      </c>
      <c r="J33" s="60">
        <v>1215704</v>
      </c>
      <c r="K33" s="60">
        <v>125689</v>
      </c>
      <c r="L33" s="60">
        <v>532728</v>
      </c>
      <c r="M33" s="60">
        <v>601458</v>
      </c>
      <c r="N33" s="60">
        <v>1259875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2475579</v>
      </c>
      <c r="X33" s="60"/>
      <c r="Y33" s="60">
        <v>2475579</v>
      </c>
      <c r="Z33" s="140">
        <v>0</v>
      </c>
      <c r="AA33" s="155">
        <v>13000000</v>
      </c>
    </row>
    <row r="34" spans="1:27" ht="12.75">
      <c r="A34" s="183" t="s">
        <v>43</v>
      </c>
      <c r="B34" s="182"/>
      <c r="C34" s="155">
        <v>36102911</v>
      </c>
      <c r="D34" s="155">
        <v>0</v>
      </c>
      <c r="E34" s="156">
        <v>38294057</v>
      </c>
      <c r="F34" s="60">
        <v>38294057</v>
      </c>
      <c r="G34" s="60">
        <v>3077091</v>
      </c>
      <c r="H34" s="60">
        <v>1587785</v>
      </c>
      <c r="I34" s="60">
        <v>2646373</v>
      </c>
      <c r="J34" s="60">
        <v>7311249</v>
      </c>
      <c r="K34" s="60">
        <v>1522934</v>
      </c>
      <c r="L34" s="60">
        <v>779968</v>
      </c>
      <c r="M34" s="60">
        <v>1426290</v>
      </c>
      <c r="N34" s="60">
        <v>3729192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11040441</v>
      </c>
      <c r="X34" s="60">
        <v>19146000</v>
      </c>
      <c r="Y34" s="60">
        <v>-8105559</v>
      </c>
      <c r="Z34" s="140">
        <v>-42.34</v>
      </c>
      <c r="AA34" s="155">
        <v>38294057</v>
      </c>
    </row>
    <row r="35" spans="1:27" ht="12.75">
      <c r="A35" s="181" t="s">
        <v>122</v>
      </c>
      <c r="B35" s="185"/>
      <c r="C35" s="155">
        <v>632986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145130922</v>
      </c>
      <c r="D36" s="188">
        <f>SUM(D25:D35)</f>
        <v>0</v>
      </c>
      <c r="E36" s="189">
        <f t="shared" si="1"/>
        <v>191571394</v>
      </c>
      <c r="F36" s="190">
        <f t="shared" si="1"/>
        <v>191571394</v>
      </c>
      <c r="G36" s="190">
        <f t="shared" si="1"/>
        <v>13920190</v>
      </c>
      <c r="H36" s="190">
        <f t="shared" si="1"/>
        <v>8785969</v>
      </c>
      <c r="I36" s="190">
        <f t="shared" si="1"/>
        <v>13636125</v>
      </c>
      <c r="J36" s="190">
        <f t="shared" si="1"/>
        <v>36342284</v>
      </c>
      <c r="K36" s="190">
        <f t="shared" si="1"/>
        <v>9835346</v>
      </c>
      <c r="L36" s="190">
        <f t="shared" si="1"/>
        <v>16428648</v>
      </c>
      <c r="M36" s="190">
        <f t="shared" si="1"/>
        <v>25901356</v>
      </c>
      <c r="N36" s="190">
        <f t="shared" si="1"/>
        <v>52165350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88507634</v>
      </c>
      <c r="X36" s="190">
        <f t="shared" si="1"/>
        <v>94747796</v>
      </c>
      <c r="Y36" s="190">
        <f t="shared" si="1"/>
        <v>-6240162</v>
      </c>
      <c r="Z36" s="191">
        <f>+IF(X36&lt;&gt;0,+(Y36/X36)*100,0)</f>
        <v>-6.586076155270145</v>
      </c>
      <c r="AA36" s="188">
        <f>SUM(AA25:AA35)</f>
        <v>191571394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4445847</v>
      </c>
      <c r="D38" s="199">
        <f>+D22-D36</f>
        <v>0</v>
      </c>
      <c r="E38" s="200">
        <f t="shared" si="2"/>
        <v>-27596220</v>
      </c>
      <c r="F38" s="106">
        <f t="shared" si="2"/>
        <v>-27596220</v>
      </c>
      <c r="G38" s="106">
        <f t="shared" si="2"/>
        <v>54860444</v>
      </c>
      <c r="H38" s="106">
        <f t="shared" si="2"/>
        <v>-6430086</v>
      </c>
      <c r="I38" s="106">
        <f t="shared" si="2"/>
        <v>-11748667</v>
      </c>
      <c r="J38" s="106">
        <f t="shared" si="2"/>
        <v>36681691</v>
      </c>
      <c r="K38" s="106">
        <f t="shared" si="2"/>
        <v>-8891226</v>
      </c>
      <c r="L38" s="106">
        <f t="shared" si="2"/>
        <v>-14661262</v>
      </c>
      <c r="M38" s="106">
        <f t="shared" si="2"/>
        <v>13984443</v>
      </c>
      <c r="N38" s="106">
        <f t="shared" si="2"/>
        <v>-9568045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27113646</v>
      </c>
      <c r="X38" s="106">
        <f>IF(F22=F36,0,X22-X36)</f>
        <v>-20179796</v>
      </c>
      <c r="Y38" s="106">
        <f t="shared" si="2"/>
        <v>47293442</v>
      </c>
      <c r="Z38" s="201">
        <f>+IF(X38&lt;&gt;0,+(Y38/X38)*100,0)</f>
        <v>-234.36035726030133</v>
      </c>
      <c r="AA38" s="199">
        <f>+AA22-AA36</f>
        <v>-27596220</v>
      </c>
    </row>
    <row r="39" spans="1:27" ht="12.75">
      <c r="A39" s="181" t="s">
        <v>46</v>
      </c>
      <c r="B39" s="185"/>
      <c r="C39" s="155">
        <v>32677801</v>
      </c>
      <c r="D39" s="155">
        <v>0</v>
      </c>
      <c r="E39" s="156">
        <v>29267000</v>
      </c>
      <c r="F39" s="60">
        <v>29267000</v>
      </c>
      <c r="G39" s="60">
        <v>7009102</v>
      </c>
      <c r="H39" s="60">
        <v>3128371</v>
      </c>
      <c r="I39" s="60">
        <v>4494548</v>
      </c>
      <c r="J39" s="60">
        <v>14632021</v>
      </c>
      <c r="K39" s="60">
        <v>1722467</v>
      </c>
      <c r="L39" s="60">
        <v>3296520</v>
      </c>
      <c r="M39" s="60">
        <v>155085</v>
      </c>
      <c r="N39" s="60">
        <v>5174072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19806093</v>
      </c>
      <c r="X39" s="60">
        <v>12030000</v>
      </c>
      <c r="Y39" s="60">
        <v>7776093</v>
      </c>
      <c r="Z39" s="140">
        <v>64.64</v>
      </c>
      <c r="AA39" s="155">
        <v>29267000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37123648</v>
      </c>
      <c r="D42" s="206">
        <f>SUM(D38:D41)</f>
        <v>0</v>
      </c>
      <c r="E42" s="207">
        <f t="shared" si="3"/>
        <v>1670780</v>
      </c>
      <c r="F42" s="88">
        <f t="shared" si="3"/>
        <v>1670780</v>
      </c>
      <c r="G42" s="88">
        <f t="shared" si="3"/>
        <v>61869546</v>
      </c>
      <c r="H42" s="88">
        <f t="shared" si="3"/>
        <v>-3301715</v>
      </c>
      <c r="I42" s="88">
        <f t="shared" si="3"/>
        <v>-7254119</v>
      </c>
      <c r="J42" s="88">
        <f t="shared" si="3"/>
        <v>51313712</v>
      </c>
      <c r="K42" s="88">
        <f t="shared" si="3"/>
        <v>-7168759</v>
      </c>
      <c r="L42" s="88">
        <f t="shared" si="3"/>
        <v>-11364742</v>
      </c>
      <c r="M42" s="88">
        <f t="shared" si="3"/>
        <v>14139528</v>
      </c>
      <c r="N42" s="88">
        <f t="shared" si="3"/>
        <v>-4393973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46919739</v>
      </c>
      <c r="X42" s="88">
        <f t="shared" si="3"/>
        <v>-8149796</v>
      </c>
      <c r="Y42" s="88">
        <f t="shared" si="3"/>
        <v>55069535</v>
      </c>
      <c r="Z42" s="208">
        <f>+IF(X42&lt;&gt;0,+(Y42/X42)*100,0)</f>
        <v>-675.7167295966673</v>
      </c>
      <c r="AA42" s="206">
        <f>SUM(AA38:AA41)</f>
        <v>1670780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37123648</v>
      </c>
      <c r="D44" s="210">
        <f>+D42-D43</f>
        <v>0</v>
      </c>
      <c r="E44" s="211">
        <f t="shared" si="4"/>
        <v>1670780</v>
      </c>
      <c r="F44" s="77">
        <f t="shared" si="4"/>
        <v>1670780</v>
      </c>
      <c r="G44" s="77">
        <f t="shared" si="4"/>
        <v>61869546</v>
      </c>
      <c r="H44" s="77">
        <f t="shared" si="4"/>
        <v>-3301715</v>
      </c>
      <c r="I44" s="77">
        <f t="shared" si="4"/>
        <v>-7254119</v>
      </c>
      <c r="J44" s="77">
        <f t="shared" si="4"/>
        <v>51313712</v>
      </c>
      <c r="K44" s="77">
        <f t="shared" si="4"/>
        <v>-7168759</v>
      </c>
      <c r="L44" s="77">
        <f t="shared" si="4"/>
        <v>-11364742</v>
      </c>
      <c r="M44" s="77">
        <f t="shared" si="4"/>
        <v>14139528</v>
      </c>
      <c r="N44" s="77">
        <f t="shared" si="4"/>
        <v>-4393973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46919739</v>
      </c>
      <c r="X44" s="77">
        <f t="shared" si="4"/>
        <v>-8149796</v>
      </c>
      <c r="Y44" s="77">
        <f t="shared" si="4"/>
        <v>55069535</v>
      </c>
      <c r="Z44" s="212">
        <f>+IF(X44&lt;&gt;0,+(Y44/X44)*100,0)</f>
        <v>-675.7167295966673</v>
      </c>
      <c r="AA44" s="210">
        <f>+AA42-AA43</f>
        <v>1670780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37123648</v>
      </c>
      <c r="D46" s="206">
        <f>SUM(D44:D45)</f>
        <v>0</v>
      </c>
      <c r="E46" s="207">
        <f t="shared" si="5"/>
        <v>1670780</v>
      </c>
      <c r="F46" s="88">
        <f t="shared" si="5"/>
        <v>1670780</v>
      </c>
      <c r="G46" s="88">
        <f t="shared" si="5"/>
        <v>61869546</v>
      </c>
      <c r="H46" s="88">
        <f t="shared" si="5"/>
        <v>-3301715</v>
      </c>
      <c r="I46" s="88">
        <f t="shared" si="5"/>
        <v>-7254119</v>
      </c>
      <c r="J46" s="88">
        <f t="shared" si="5"/>
        <v>51313712</v>
      </c>
      <c r="K46" s="88">
        <f t="shared" si="5"/>
        <v>-7168759</v>
      </c>
      <c r="L46" s="88">
        <f t="shared" si="5"/>
        <v>-11364742</v>
      </c>
      <c r="M46" s="88">
        <f t="shared" si="5"/>
        <v>14139528</v>
      </c>
      <c r="N46" s="88">
        <f t="shared" si="5"/>
        <v>-4393973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46919739</v>
      </c>
      <c r="X46" s="88">
        <f t="shared" si="5"/>
        <v>-8149796</v>
      </c>
      <c r="Y46" s="88">
        <f t="shared" si="5"/>
        <v>55069535</v>
      </c>
      <c r="Z46" s="208">
        <f>+IF(X46&lt;&gt;0,+(Y46/X46)*100,0)</f>
        <v>-675.7167295966673</v>
      </c>
      <c r="AA46" s="206">
        <f>SUM(AA44:AA45)</f>
        <v>1670780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37123648</v>
      </c>
      <c r="D48" s="217">
        <f>SUM(D46:D47)</f>
        <v>0</v>
      </c>
      <c r="E48" s="218">
        <f t="shared" si="6"/>
        <v>1670780</v>
      </c>
      <c r="F48" s="219">
        <f t="shared" si="6"/>
        <v>1670780</v>
      </c>
      <c r="G48" s="219">
        <f t="shared" si="6"/>
        <v>61869546</v>
      </c>
      <c r="H48" s="220">
        <f t="shared" si="6"/>
        <v>-3301715</v>
      </c>
      <c r="I48" s="220">
        <f t="shared" si="6"/>
        <v>-7254119</v>
      </c>
      <c r="J48" s="220">
        <f t="shared" si="6"/>
        <v>51313712</v>
      </c>
      <c r="K48" s="220">
        <f t="shared" si="6"/>
        <v>-7168759</v>
      </c>
      <c r="L48" s="220">
        <f t="shared" si="6"/>
        <v>-11364742</v>
      </c>
      <c r="M48" s="219">
        <f t="shared" si="6"/>
        <v>14139528</v>
      </c>
      <c r="N48" s="219">
        <f t="shared" si="6"/>
        <v>-4393973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46919739</v>
      </c>
      <c r="X48" s="220">
        <f t="shared" si="6"/>
        <v>-8149796</v>
      </c>
      <c r="Y48" s="220">
        <f t="shared" si="6"/>
        <v>55069535</v>
      </c>
      <c r="Z48" s="221">
        <f>+IF(X48&lt;&gt;0,+(Y48/X48)*100,0)</f>
        <v>-675.7167295966673</v>
      </c>
      <c r="AA48" s="222">
        <f>SUM(AA46:AA47)</f>
        <v>1670780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1462853</v>
      </c>
      <c r="D5" s="153">
        <f>SUM(D6:D8)</f>
        <v>0</v>
      </c>
      <c r="E5" s="154">
        <f t="shared" si="0"/>
        <v>1380000</v>
      </c>
      <c r="F5" s="100">
        <f t="shared" si="0"/>
        <v>1380000</v>
      </c>
      <c r="G5" s="100">
        <f t="shared" si="0"/>
        <v>603</v>
      </c>
      <c r="H5" s="100">
        <f t="shared" si="0"/>
        <v>-3007</v>
      </c>
      <c r="I5" s="100">
        <f t="shared" si="0"/>
        <v>16813</v>
      </c>
      <c r="J5" s="100">
        <f t="shared" si="0"/>
        <v>14409</v>
      </c>
      <c r="K5" s="100">
        <f t="shared" si="0"/>
        <v>314177</v>
      </c>
      <c r="L5" s="100">
        <f t="shared" si="0"/>
        <v>90243</v>
      </c>
      <c r="M5" s="100">
        <f t="shared" si="0"/>
        <v>0</v>
      </c>
      <c r="N5" s="100">
        <f t="shared" si="0"/>
        <v>404420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418829</v>
      </c>
      <c r="X5" s="100">
        <f t="shared" si="0"/>
        <v>690000</v>
      </c>
      <c r="Y5" s="100">
        <f t="shared" si="0"/>
        <v>-271171</v>
      </c>
      <c r="Z5" s="137">
        <f>+IF(X5&lt;&gt;0,+(Y5/X5)*100,0)</f>
        <v>-39.30014492753623</v>
      </c>
      <c r="AA5" s="153">
        <f>SUM(AA6:AA8)</f>
        <v>1380000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>
        <v>-2622</v>
      </c>
      <c r="I6" s="60"/>
      <c r="J6" s="60">
        <v>-2622</v>
      </c>
      <c r="K6" s="60"/>
      <c r="L6" s="60">
        <v>2622</v>
      </c>
      <c r="M6" s="60"/>
      <c r="N6" s="60">
        <v>2622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1380000</v>
      </c>
      <c r="F7" s="159">
        <v>1380000</v>
      </c>
      <c r="G7" s="159"/>
      <c r="H7" s="159">
        <v>6994</v>
      </c>
      <c r="I7" s="159"/>
      <c r="J7" s="159">
        <v>6994</v>
      </c>
      <c r="K7" s="159">
        <v>10840</v>
      </c>
      <c r="L7" s="159">
        <v>46480</v>
      </c>
      <c r="M7" s="159"/>
      <c r="N7" s="159">
        <v>57320</v>
      </c>
      <c r="O7" s="159"/>
      <c r="P7" s="159"/>
      <c r="Q7" s="159"/>
      <c r="R7" s="159"/>
      <c r="S7" s="159"/>
      <c r="T7" s="159"/>
      <c r="U7" s="159"/>
      <c r="V7" s="159"/>
      <c r="W7" s="159">
        <v>64314</v>
      </c>
      <c r="X7" s="159">
        <v>690000</v>
      </c>
      <c r="Y7" s="159">
        <v>-625686</v>
      </c>
      <c r="Z7" s="141">
        <v>-90.68</v>
      </c>
      <c r="AA7" s="225">
        <v>1380000</v>
      </c>
    </row>
    <row r="8" spans="1:27" ht="12.75">
      <c r="A8" s="138" t="s">
        <v>77</v>
      </c>
      <c r="B8" s="136"/>
      <c r="C8" s="155">
        <v>1462853</v>
      </c>
      <c r="D8" s="155"/>
      <c r="E8" s="156"/>
      <c r="F8" s="60"/>
      <c r="G8" s="60">
        <v>603</v>
      </c>
      <c r="H8" s="60">
        <v>-7379</v>
      </c>
      <c r="I8" s="60">
        <v>16813</v>
      </c>
      <c r="J8" s="60">
        <v>10037</v>
      </c>
      <c r="K8" s="60">
        <v>303337</v>
      </c>
      <c r="L8" s="60">
        <v>41141</v>
      </c>
      <c r="M8" s="60"/>
      <c r="N8" s="60">
        <v>344478</v>
      </c>
      <c r="O8" s="60"/>
      <c r="P8" s="60"/>
      <c r="Q8" s="60"/>
      <c r="R8" s="60"/>
      <c r="S8" s="60"/>
      <c r="T8" s="60"/>
      <c r="U8" s="60"/>
      <c r="V8" s="60"/>
      <c r="W8" s="60">
        <v>354515</v>
      </c>
      <c r="X8" s="60"/>
      <c r="Y8" s="60">
        <v>354515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77188</v>
      </c>
      <c r="D9" s="153">
        <f>SUM(D10:D14)</f>
        <v>0</v>
      </c>
      <c r="E9" s="154">
        <f t="shared" si="1"/>
        <v>5270000</v>
      </c>
      <c r="F9" s="100">
        <f t="shared" si="1"/>
        <v>5270000</v>
      </c>
      <c r="G9" s="100">
        <f t="shared" si="1"/>
        <v>0</v>
      </c>
      <c r="H9" s="100">
        <f t="shared" si="1"/>
        <v>0</v>
      </c>
      <c r="I9" s="100">
        <f t="shared" si="1"/>
        <v>21061</v>
      </c>
      <c r="J9" s="100">
        <f t="shared" si="1"/>
        <v>21061</v>
      </c>
      <c r="K9" s="100">
        <f t="shared" si="1"/>
        <v>34606</v>
      </c>
      <c r="L9" s="100">
        <f t="shared" si="1"/>
        <v>10000</v>
      </c>
      <c r="M9" s="100">
        <f t="shared" si="1"/>
        <v>150392</v>
      </c>
      <c r="N9" s="100">
        <f t="shared" si="1"/>
        <v>194998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216059</v>
      </c>
      <c r="X9" s="100">
        <f t="shared" si="1"/>
        <v>2634000</v>
      </c>
      <c r="Y9" s="100">
        <f t="shared" si="1"/>
        <v>-2417941</v>
      </c>
      <c r="Z9" s="137">
        <f>+IF(X9&lt;&gt;0,+(Y9/X9)*100,0)</f>
        <v>-91.79730447987852</v>
      </c>
      <c r="AA9" s="102">
        <f>SUM(AA10:AA14)</f>
        <v>5270000</v>
      </c>
    </row>
    <row r="10" spans="1:27" ht="12.75">
      <c r="A10" s="138" t="s">
        <v>79</v>
      </c>
      <c r="B10" s="136"/>
      <c r="C10" s="155">
        <v>77188</v>
      </c>
      <c r="D10" s="155"/>
      <c r="E10" s="156">
        <v>5270000</v>
      </c>
      <c r="F10" s="60">
        <v>5270000</v>
      </c>
      <c r="G10" s="60"/>
      <c r="H10" s="60"/>
      <c r="I10" s="60">
        <v>21061</v>
      </c>
      <c r="J10" s="60">
        <v>21061</v>
      </c>
      <c r="K10" s="60">
        <v>34606</v>
      </c>
      <c r="L10" s="60">
        <v>10000</v>
      </c>
      <c r="M10" s="60">
        <v>150392</v>
      </c>
      <c r="N10" s="60">
        <v>194998</v>
      </c>
      <c r="O10" s="60"/>
      <c r="P10" s="60"/>
      <c r="Q10" s="60"/>
      <c r="R10" s="60"/>
      <c r="S10" s="60"/>
      <c r="T10" s="60"/>
      <c r="U10" s="60"/>
      <c r="V10" s="60"/>
      <c r="W10" s="60">
        <v>216059</v>
      </c>
      <c r="X10" s="60">
        <v>2484000</v>
      </c>
      <c r="Y10" s="60">
        <v>-2267941</v>
      </c>
      <c r="Z10" s="140">
        <v>-91.3</v>
      </c>
      <c r="AA10" s="62">
        <v>5270000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150000</v>
      </c>
      <c r="Y11" s="60">
        <v>-150000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52960757</v>
      </c>
      <c r="D15" s="153">
        <f>SUM(D16:D18)</f>
        <v>0</v>
      </c>
      <c r="E15" s="154">
        <f t="shared" si="2"/>
        <v>34467000</v>
      </c>
      <c r="F15" s="100">
        <f t="shared" si="2"/>
        <v>34467000</v>
      </c>
      <c r="G15" s="100">
        <f t="shared" si="2"/>
        <v>2364972</v>
      </c>
      <c r="H15" s="100">
        <f t="shared" si="2"/>
        <v>2740348</v>
      </c>
      <c r="I15" s="100">
        <f t="shared" si="2"/>
        <v>4105962</v>
      </c>
      <c r="J15" s="100">
        <f t="shared" si="2"/>
        <v>9211282</v>
      </c>
      <c r="K15" s="100">
        <f t="shared" si="2"/>
        <v>3992353</v>
      </c>
      <c r="L15" s="100">
        <f t="shared" si="2"/>
        <v>726599</v>
      </c>
      <c r="M15" s="100">
        <f t="shared" si="2"/>
        <v>995222</v>
      </c>
      <c r="N15" s="100">
        <f t="shared" si="2"/>
        <v>5714174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14925456</v>
      </c>
      <c r="X15" s="100">
        <f t="shared" si="2"/>
        <v>17232000</v>
      </c>
      <c r="Y15" s="100">
        <f t="shared" si="2"/>
        <v>-2306544</v>
      </c>
      <c r="Z15" s="137">
        <f>+IF(X15&lt;&gt;0,+(Y15/X15)*100,0)</f>
        <v>-13.385236768802228</v>
      </c>
      <c r="AA15" s="102">
        <f>SUM(AA16:AA18)</f>
        <v>34467000</v>
      </c>
    </row>
    <row r="16" spans="1:27" ht="12.75">
      <c r="A16" s="138" t="s">
        <v>85</v>
      </c>
      <c r="B16" s="136"/>
      <c r="C16" s="155"/>
      <c r="D16" s="155"/>
      <c r="E16" s="156">
        <v>4200000</v>
      </c>
      <c r="F16" s="60">
        <v>4200000</v>
      </c>
      <c r="G16" s="60"/>
      <c r="H16" s="60">
        <v>-5200</v>
      </c>
      <c r="I16" s="60"/>
      <c r="J16" s="60">
        <v>-5200</v>
      </c>
      <c r="K16" s="60">
        <v>204857</v>
      </c>
      <c r="L16" s="60">
        <v>5200</v>
      </c>
      <c r="M16" s="60">
        <v>25913</v>
      </c>
      <c r="N16" s="60">
        <v>235970</v>
      </c>
      <c r="O16" s="60"/>
      <c r="P16" s="60"/>
      <c r="Q16" s="60"/>
      <c r="R16" s="60"/>
      <c r="S16" s="60"/>
      <c r="T16" s="60"/>
      <c r="U16" s="60"/>
      <c r="V16" s="60"/>
      <c r="W16" s="60">
        <v>230770</v>
      </c>
      <c r="X16" s="60">
        <v>2100000</v>
      </c>
      <c r="Y16" s="60">
        <v>-1869230</v>
      </c>
      <c r="Z16" s="140">
        <v>-89.01</v>
      </c>
      <c r="AA16" s="62">
        <v>4200000</v>
      </c>
    </row>
    <row r="17" spans="1:27" ht="12.75">
      <c r="A17" s="138" t="s">
        <v>86</v>
      </c>
      <c r="B17" s="136"/>
      <c r="C17" s="155">
        <v>52960757</v>
      </c>
      <c r="D17" s="155"/>
      <c r="E17" s="156">
        <v>30267000</v>
      </c>
      <c r="F17" s="60">
        <v>30267000</v>
      </c>
      <c r="G17" s="60">
        <v>2364972</v>
      </c>
      <c r="H17" s="60">
        <v>2745548</v>
      </c>
      <c r="I17" s="60">
        <v>4105962</v>
      </c>
      <c r="J17" s="60">
        <v>9216482</v>
      </c>
      <c r="K17" s="60">
        <v>3787496</v>
      </c>
      <c r="L17" s="60">
        <v>721399</v>
      </c>
      <c r="M17" s="60">
        <v>969309</v>
      </c>
      <c r="N17" s="60">
        <v>5478204</v>
      </c>
      <c r="O17" s="60"/>
      <c r="P17" s="60"/>
      <c r="Q17" s="60"/>
      <c r="R17" s="60"/>
      <c r="S17" s="60"/>
      <c r="T17" s="60"/>
      <c r="U17" s="60"/>
      <c r="V17" s="60"/>
      <c r="W17" s="60">
        <v>14694686</v>
      </c>
      <c r="X17" s="60">
        <v>15132000</v>
      </c>
      <c r="Y17" s="60">
        <v>-437314</v>
      </c>
      <c r="Z17" s="140">
        <v>-2.89</v>
      </c>
      <c r="AA17" s="62">
        <v>30267000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188040</v>
      </c>
      <c r="L19" s="100">
        <f t="shared" si="3"/>
        <v>0</v>
      </c>
      <c r="M19" s="100">
        <f t="shared" si="3"/>
        <v>0</v>
      </c>
      <c r="N19" s="100">
        <f t="shared" si="3"/>
        <v>188040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188040</v>
      </c>
      <c r="X19" s="100">
        <f t="shared" si="3"/>
        <v>0</v>
      </c>
      <c r="Y19" s="100">
        <f t="shared" si="3"/>
        <v>188040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>
        <v>188040</v>
      </c>
      <c r="L23" s="60"/>
      <c r="M23" s="60"/>
      <c r="N23" s="60">
        <v>188040</v>
      </c>
      <c r="O23" s="60"/>
      <c r="P23" s="60"/>
      <c r="Q23" s="60"/>
      <c r="R23" s="60"/>
      <c r="S23" s="60"/>
      <c r="T23" s="60"/>
      <c r="U23" s="60"/>
      <c r="V23" s="60"/>
      <c r="W23" s="60">
        <v>188040</v>
      </c>
      <c r="X23" s="60"/>
      <c r="Y23" s="60">
        <v>188040</v>
      </c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30374000</v>
      </c>
      <c r="F24" s="100">
        <v>30374000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14910000</v>
      </c>
      <c r="Y24" s="100">
        <v>-14910000</v>
      </c>
      <c r="Z24" s="137">
        <v>-100</v>
      </c>
      <c r="AA24" s="102">
        <v>30374000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54500798</v>
      </c>
      <c r="D25" s="217">
        <f>+D5+D9+D15+D19+D24</f>
        <v>0</v>
      </c>
      <c r="E25" s="230">
        <f t="shared" si="4"/>
        <v>71491000</v>
      </c>
      <c r="F25" s="219">
        <f t="shared" si="4"/>
        <v>71491000</v>
      </c>
      <c r="G25" s="219">
        <f t="shared" si="4"/>
        <v>2365575</v>
      </c>
      <c r="H25" s="219">
        <f t="shared" si="4"/>
        <v>2737341</v>
      </c>
      <c r="I25" s="219">
        <f t="shared" si="4"/>
        <v>4143836</v>
      </c>
      <c r="J25" s="219">
        <f t="shared" si="4"/>
        <v>9246752</v>
      </c>
      <c r="K25" s="219">
        <f t="shared" si="4"/>
        <v>4529176</v>
      </c>
      <c r="L25" s="219">
        <f t="shared" si="4"/>
        <v>826842</v>
      </c>
      <c r="M25" s="219">
        <f t="shared" si="4"/>
        <v>1145614</v>
      </c>
      <c r="N25" s="219">
        <f t="shared" si="4"/>
        <v>6501632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15748384</v>
      </c>
      <c r="X25" s="219">
        <f t="shared" si="4"/>
        <v>35466000</v>
      </c>
      <c r="Y25" s="219">
        <f t="shared" si="4"/>
        <v>-19717616</v>
      </c>
      <c r="Z25" s="231">
        <f>+IF(X25&lt;&gt;0,+(Y25/X25)*100,0)</f>
        <v>-55.595826989229124</v>
      </c>
      <c r="AA25" s="232">
        <f>+AA5+AA9+AA15+AA19+AA24</f>
        <v>71491000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32677802</v>
      </c>
      <c r="D28" s="155"/>
      <c r="E28" s="156">
        <v>29267000</v>
      </c>
      <c r="F28" s="60">
        <v>29267000</v>
      </c>
      <c r="G28" s="60">
        <v>2364972</v>
      </c>
      <c r="H28" s="60">
        <v>2720323</v>
      </c>
      <c r="I28" s="60">
        <v>3908303</v>
      </c>
      <c r="J28" s="60">
        <v>8993598</v>
      </c>
      <c r="K28" s="60">
        <v>3787496</v>
      </c>
      <c r="L28" s="60">
        <v>716762</v>
      </c>
      <c r="M28" s="60">
        <v>943559</v>
      </c>
      <c r="N28" s="60">
        <v>5447817</v>
      </c>
      <c r="O28" s="60"/>
      <c r="P28" s="60"/>
      <c r="Q28" s="60"/>
      <c r="R28" s="60"/>
      <c r="S28" s="60"/>
      <c r="T28" s="60"/>
      <c r="U28" s="60"/>
      <c r="V28" s="60"/>
      <c r="W28" s="60">
        <v>14441415</v>
      </c>
      <c r="X28" s="60">
        <v>14628000</v>
      </c>
      <c r="Y28" s="60">
        <v>-186585</v>
      </c>
      <c r="Z28" s="140">
        <v>-1.28</v>
      </c>
      <c r="AA28" s="155">
        <v>29267000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32677802</v>
      </c>
      <c r="D32" s="210">
        <f>SUM(D28:D31)</f>
        <v>0</v>
      </c>
      <c r="E32" s="211">
        <f t="shared" si="5"/>
        <v>29267000</v>
      </c>
      <c r="F32" s="77">
        <f t="shared" si="5"/>
        <v>29267000</v>
      </c>
      <c r="G32" s="77">
        <f t="shared" si="5"/>
        <v>2364972</v>
      </c>
      <c r="H32" s="77">
        <f t="shared" si="5"/>
        <v>2720323</v>
      </c>
      <c r="I32" s="77">
        <f t="shared" si="5"/>
        <v>3908303</v>
      </c>
      <c r="J32" s="77">
        <f t="shared" si="5"/>
        <v>8993598</v>
      </c>
      <c r="K32" s="77">
        <f t="shared" si="5"/>
        <v>3787496</v>
      </c>
      <c r="L32" s="77">
        <f t="shared" si="5"/>
        <v>716762</v>
      </c>
      <c r="M32" s="77">
        <f t="shared" si="5"/>
        <v>943559</v>
      </c>
      <c r="N32" s="77">
        <f t="shared" si="5"/>
        <v>5447817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14441415</v>
      </c>
      <c r="X32" s="77">
        <f t="shared" si="5"/>
        <v>14628000</v>
      </c>
      <c r="Y32" s="77">
        <f t="shared" si="5"/>
        <v>-186585</v>
      </c>
      <c r="Z32" s="212">
        <f>+IF(X32&lt;&gt;0,+(Y32/X32)*100,0)</f>
        <v>-1.2755332239540607</v>
      </c>
      <c r="AA32" s="79">
        <f>SUM(AA28:AA31)</f>
        <v>29267000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21822996</v>
      </c>
      <c r="D35" s="155"/>
      <c r="E35" s="156">
        <v>42224000</v>
      </c>
      <c r="F35" s="60">
        <v>42224000</v>
      </c>
      <c r="G35" s="60">
        <v>603</v>
      </c>
      <c r="H35" s="60">
        <v>17017</v>
      </c>
      <c r="I35" s="60">
        <v>235533</v>
      </c>
      <c r="J35" s="60">
        <v>253153</v>
      </c>
      <c r="K35" s="60">
        <v>741680</v>
      </c>
      <c r="L35" s="60">
        <v>110080</v>
      </c>
      <c r="M35" s="60">
        <v>202055</v>
      </c>
      <c r="N35" s="60">
        <v>1053815</v>
      </c>
      <c r="O35" s="60"/>
      <c r="P35" s="60"/>
      <c r="Q35" s="60"/>
      <c r="R35" s="60"/>
      <c r="S35" s="60"/>
      <c r="T35" s="60"/>
      <c r="U35" s="60"/>
      <c r="V35" s="60"/>
      <c r="W35" s="60">
        <v>1306968</v>
      </c>
      <c r="X35" s="60">
        <v>21108000</v>
      </c>
      <c r="Y35" s="60">
        <v>-19801032</v>
      </c>
      <c r="Z35" s="140">
        <v>-93.81</v>
      </c>
      <c r="AA35" s="62">
        <v>42224000</v>
      </c>
    </row>
    <row r="36" spans="1:27" ht="12.75">
      <c r="A36" s="238" t="s">
        <v>139</v>
      </c>
      <c r="B36" s="149"/>
      <c r="C36" s="222">
        <f aca="true" t="shared" si="6" ref="C36:Y36">SUM(C32:C35)</f>
        <v>54500798</v>
      </c>
      <c r="D36" s="222">
        <f>SUM(D32:D35)</f>
        <v>0</v>
      </c>
      <c r="E36" s="218">
        <f t="shared" si="6"/>
        <v>71491000</v>
      </c>
      <c r="F36" s="220">
        <f t="shared" si="6"/>
        <v>71491000</v>
      </c>
      <c r="G36" s="220">
        <f t="shared" si="6"/>
        <v>2365575</v>
      </c>
      <c r="H36" s="220">
        <f t="shared" si="6"/>
        <v>2737340</v>
      </c>
      <c r="I36" s="220">
        <f t="shared" si="6"/>
        <v>4143836</v>
      </c>
      <c r="J36" s="220">
        <f t="shared" si="6"/>
        <v>9246751</v>
      </c>
      <c r="K36" s="220">
        <f t="shared" si="6"/>
        <v>4529176</v>
      </c>
      <c r="L36" s="220">
        <f t="shared" si="6"/>
        <v>826842</v>
      </c>
      <c r="M36" s="220">
        <f t="shared" si="6"/>
        <v>1145614</v>
      </c>
      <c r="N36" s="220">
        <f t="shared" si="6"/>
        <v>6501632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15748383</v>
      </c>
      <c r="X36" s="220">
        <f t="shared" si="6"/>
        <v>35736000</v>
      </c>
      <c r="Y36" s="220">
        <f t="shared" si="6"/>
        <v>-19987617</v>
      </c>
      <c r="Z36" s="221">
        <f>+IF(X36&lt;&gt;0,+(Y36/X36)*100,0)</f>
        <v>-55.931321356615186</v>
      </c>
      <c r="AA36" s="239">
        <f>SUM(AA32:AA35)</f>
        <v>71491000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17622806</v>
      </c>
      <c r="D6" s="155"/>
      <c r="E6" s="59">
        <v>3122000</v>
      </c>
      <c r="F6" s="60">
        <v>3122000</v>
      </c>
      <c r="G6" s="60">
        <v>101021406</v>
      </c>
      <c r="H6" s="60">
        <v>165022848</v>
      </c>
      <c r="I6" s="60">
        <v>156457771</v>
      </c>
      <c r="J6" s="60">
        <v>156457771</v>
      </c>
      <c r="K6" s="60">
        <v>149555787</v>
      </c>
      <c r="L6" s="60">
        <v>128013086</v>
      </c>
      <c r="M6" s="60">
        <v>156008345</v>
      </c>
      <c r="N6" s="60">
        <v>156008345</v>
      </c>
      <c r="O6" s="60"/>
      <c r="P6" s="60"/>
      <c r="Q6" s="60"/>
      <c r="R6" s="60"/>
      <c r="S6" s="60"/>
      <c r="T6" s="60"/>
      <c r="U6" s="60"/>
      <c r="V6" s="60"/>
      <c r="W6" s="60">
        <v>156008345</v>
      </c>
      <c r="X6" s="60">
        <v>1561000</v>
      </c>
      <c r="Y6" s="60">
        <v>154447345</v>
      </c>
      <c r="Z6" s="140">
        <v>9894.13</v>
      </c>
      <c r="AA6" s="62">
        <v>3122000</v>
      </c>
    </row>
    <row r="7" spans="1:27" ht="12.75">
      <c r="A7" s="249" t="s">
        <v>144</v>
      </c>
      <c r="B7" s="182"/>
      <c r="C7" s="155">
        <v>104660116</v>
      </c>
      <c r="D7" s="155"/>
      <c r="E7" s="59">
        <v>108609000</v>
      </c>
      <c r="F7" s="60">
        <v>108609000</v>
      </c>
      <c r="G7" s="60"/>
      <c r="H7" s="60"/>
      <c r="I7" s="60"/>
      <c r="J7" s="60"/>
      <c r="K7" s="60"/>
      <c r="L7" s="60"/>
      <c r="M7" s="60">
        <v>5000000</v>
      </c>
      <c r="N7" s="60">
        <v>5000000</v>
      </c>
      <c r="O7" s="60"/>
      <c r="P7" s="60"/>
      <c r="Q7" s="60"/>
      <c r="R7" s="60"/>
      <c r="S7" s="60"/>
      <c r="T7" s="60"/>
      <c r="U7" s="60"/>
      <c r="V7" s="60"/>
      <c r="W7" s="60">
        <v>5000000</v>
      </c>
      <c r="X7" s="60">
        <v>54304500</v>
      </c>
      <c r="Y7" s="60">
        <v>-49304500</v>
      </c>
      <c r="Z7" s="140">
        <v>-90.79</v>
      </c>
      <c r="AA7" s="62">
        <v>108609000</v>
      </c>
    </row>
    <row r="8" spans="1:27" ht="12.75">
      <c r="A8" s="249" t="s">
        <v>145</v>
      </c>
      <c r="B8" s="182"/>
      <c r="C8" s="155">
        <v>7892487</v>
      </c>
      <c r="D8" s="155"/>
      <c r="E8" s="59">
        <v>4306000</v>
      </c>
      <c r="F8" s="60">
        <v>4306000</v>
      </c>
      <c r="G8" s="60">
        <v>15740441</v>
      </c>
      <c r="H8" s="60">
        <v>33116012</v>
      </c>
      <c r="I8" s="60">
        <v>33015209</v>
      </c>
      <c r="J8" s="60">
        <v>33015209</v>
      </c>
      <c r="K8" s="60">
        <v>23492088</v>
      </c>
      <c r="L8" s="60">
        <v>23200882</v>
      </c>
      <c r="M8" s="60">
        <v>22995147</v>
      </c>
      <c r="N8" s="60">
        <v>22995147</v>
      </c>
      <c r="O8" s="60"/>
      <c r="P8" s="60"/>
      <c r="Q8" s="60"/>
      <c r="R8" s="60"/>
      <c r="S8" s="60"/>
      <c r="T8" s="60"/>
      <c r="U8" s="60"/>
      <c r="V8" s="60"/>
      <c r="W8" s="60">
        <v>22995147</v>
      </c>
      <c r="X8" s="60">
        <v>2153000</v>
      </c>
      <c r="Y8" s="60">
        <v>20842147</v>
      </c>
      <c r="Z8" s="140">
        <v>968.05</v>
      </c>
      <c r="AA8" s="62">
        <v>4306000</v>
      </c>
    </row>
    <row r="9" spans="1:27" ht="12.75">
      <c r="A9" s="249" t="s">
        <v>146</v>
      </c>
      <c r="B9" s="182"/>
      <c r="C9" s="155">
        <v>3171844</v>
      </c>
      <c r="D9" s="155"/>
      <c r="E9" s="59">
        <v>5654000</v>
      </c>
      <c r="F9" s="60">
        <v>5654000</v>
      </c>
      <c r="G9" s="60">
        <v>22080405</v>
      </c>
      <c r="H9" s="60">
        <v>4677239</v>
      </c>
      <c r="I9" s="60">
        <v>5540399</v>
      </c>
      <c r="J9" s="60">
        <v>5540399</v>
      </c>
      <c r="K9" s="60">
        <v>6491395</v>
      </c>
      <c r="L9" s="60">
        <v>6224602</v>
      </c>
      <c r="M9" s="60">
        <v>8097741</v>
      </c>
      <c r="N9" s="60">
        <v>8097741</v>
      </c>
      <c r="O9" s="60"/>
      <c r="P9" s="60"/>
      <c r="Q9" s="60"/>
      <c r="R9" s="60"/>
      <c r="S9" s="60"/>
      <c r="T9" s="60"/>
      <c r="U9" s="60"/>
      <c r="V9" s="60"/>
      <c r="W9" s="60">
        <v>8097741</v>
      </c>
      <c r="X9" s="60">
        <v>2827000</v>
      </c>
      <c r="Y9" s="60">
        <v>5270741</v>
      </c>
      <c r="Z9" s="140">
        <v>186.44</v>
      </c>
      <c r="AA9" s="62">
        <v>5654000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>
        <v>21206</v>
      </c>
      <c r="H11" s="60">
        <v>21206</v>
      </c>
      <c r="I11" s="60">
        <v>21206</v>
      </c>
      <c r="J11" s="60">
        <v>21206</v>
      </c>
      <c r="K11" s="60">
        <v>21206</v>
      </c>
      <c r="L11" s="60">
        <v>21206</v>
      </c>
      <c r="M11" s="60">
        <v>21206</v>
      </c>
      <c r="N11" s="60">
        <v>21206</v>
      </c>
      <c r="O11" s="60"/>
      <c r="P11" s="60"/>
      <c r="Q11" s="60"/>
      <c r="R11" s="60"/>
      <c r="S11" s="60"/>
      <c r="T11" s="60"/>
      <c r="U11" s="60"/>
      <c r="V11" s="60"/>
      <c r="W11" s="60">
        <v>21206</v>
      </c>
      <c r="X11" s="60"/>
      <c r="Y11" s="60">
        <v>21206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133347253</v>
      </c>
      <c r="D12" s="168">
        <f>SUM(D6:D11)</f>
        <v>0</v>
      </c>
      <c r="E12" s="72">
        <f t="shared" si="0"/>
        <v>121691000</v>
      </c>
      <c r="F12" s="73">
        <f t="shared" si="0"/>
        <v>121691000</v>
      </c>
      <c r="G12" s="73">
        <f t="shared" si="0"/>
        <v>138863458</v>
      </c>
      <c r="H12" s="73">
        <f t="shared" si="0"/>
        <v>202837305</v>
      </c>
      <c r="I12" s="73">
        <f t="shared" si="0"/>
        <v>195034585</v>
      </c>
      <c r="J12" s="73">
        <f t="shared" si="0"/>
        <v>195034585</v>
      </c>
      <c r="K12" s="73">
        <f t="shared" si="0"/>
        <v>179560476</v>
      </c>
      <c r="L12" s="73">
        <f t="shared" si="0"/>
        <v>157459776</v>
      </c>
      <c r="M12" s="73">
        <f t="shared" si="0"/>
        <v>192122439</v>
      </c>
      <c r="N12" s="73">
        <f t="shared" si="0"/>
        <v>192122439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192122439</v>
      </c>
      <c r="X12" s="73">
        <f t="shared" si="0"/>
        <v>60845500</v>
      </c>
      <c r="Y12" s="73">
        <f t="shared" si="0"/>
        <v>131276939</v>
      </c>
      <c r="Z12" s="170">
        <f>+IF(X12&lt;&gt;0,+(Y12/X12)*100,0)</f>
        <v>215.75455703379873</v>
      </c>
      <c r="AA12" s="74">
        <f>SUM(AA6:AA11)</f>
        <v>121691000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275926234</v>
      </c>
      <c r="D19" s="155"/>
      <c r="E19" s="59">
        <v>242605000</v>
      </c>
      <c r="F19" s="60">
        <v>242605000</v>
      </c>
      <c r="G19" s="60">
        <v>269634253</v>
      </c>
      <c r="H19" s="60">
        <v>285565667</v>
      </c>
      <c r="I19" s="60">
        <v>288870293</v>
      </c>
      <c r="J19" s="60">
        <v>288870293</v>
      </c>
      <c r="K19" s="60">
        <v>289760276</v>
      </c>
      <c r="L19" s="60">
        <v>287937036</v>
      </c>
      <c r="M19" s="60">
        <v>291536817</v>
      </c>
      <c r="N19" s="60">
        <v>291536817</v>
      </c>
      <c r="O19" s="60"/>
      <c r="P19" s="60"/>
      <c r="Q19" s="60"/>
      <c r="R19" s="60"/>
      <c r="S19" s="60"/>
      <c r="T19" s="60"/>
      <c r="U19" s="60"/>
      <c r="V19" s="60"/>
      <c r="W19" s="60">
        <v>291536817</v>
      </c>
      <c r="X19" s="60">
        <v>121302500</v>
      </c>
      <c r="Y19" s="60">
        <v>170234317</v>
      </c>
      <c r="Z19" s="140">
        <v>140.34</v>
      </c>
      <c r="AA19" s="62">
        <v>242605000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589142</v>
      </c>
      <c r="D22" s="155"/>
      <c r="E22" s="59">
        <v>763000</v>
      </c>
      <c r="F22" s="60">
        <v>763000</v>
      </c>
      <c r="G22" s="60">
        <v>1079225</v>
      </c>
      <c r="H22" s="60">
        <v>762713</v>
      </c>
      <c r="I22" s="60">
        <v>762713</v>
      </c>
      <c r="J22" s="60">
        <v>762713</v>
      </c>
      <c r="K22" s="60">
        <v>762713</v>
      </c>
      <c r="L22" s="60">
        <v>762713</v>
      </c>
      <c r="M22" s="60">
        <v>762713</v>
      </c>
      <c r="N22" s="60">
        <v>762713</v>
      </c>
      <c r="O22" s="60"/>
      <c r="P22" s="60"/>
      <c r="Q22" s="60"/>
      <c r="R22" s="60"/>
      <c r="S22" s="60"/>
      <c r="T22" s="60"/>
      <c r="U22" s="60"/>
      <c r="V22" s="60"/>
      <c r="W22" s="60">
        <v>762713</v>
      </c>
      <c r="X22" s="60">
        <v>381500</v>
      </c>
      <c r="Y22" s="60">
        <v>381213</v>
      </c>
      <c r="Z22" s="140">
        <v>99.92</v>
      </c>
      <c r="AA22" s="62">
        <v>763000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276515376</v>
      </c>
      <c r="D24" s="168">
        <f>SUM(D15:D23)</f>
        <v>0</v>
      </c>
      <c r="E24" s="76">
        <f t="shared" si="1"/>
        <v>243368000</v>
      </c>
      <c r="F24" s="77">
        <f t="shared" si="1"/>
        <v>243368000</v>
      </c>
      <c r="G24" s="77">
        <f t="shared" si="1"/>
        <v>270713478</v>
      </c>
      <c r="H24" s="77">
        <f t="shared" si="1"/>
        <v>286328380</v>
      </c>
      <c r="I24" s="77">
        <f t="shared" si="1"/>
        <v>289633006</v>
      </c>
      <c r="J24" s="77">
        <f t="shared" si="1"/>
        <v>289633006</v>
      </c>
      <c r="K24" s="77">
        <f t="shared" si="1"/>
        <v>290522989</v>
      </c>
      <c r="L24" s="77">
        <f t="shared" si="1"/>
        <v>288699749</v>
      </c>
      <c r="M24" s="77">
        <f t="shared" si="1"/>
        <v>292299530</v>
      </c>
      <c r="N24" s="77">
        <f t="shared" si="1"/>
        <v>292299530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292299530</v>
      </c>
      <c r="X24" s="77">
        <f t="shared" si="1"/>
        <v>121684000</v>
      </c>
      <c r="Y24" s="77">
        <f t="shared" si="1"/>
        <v>170615530</v>
      </c>
      <c r="Z24" s="212">
        <f>+IF(X24&lt;&gt;0,+(Y24/X24)*100,0)</f>
        <v>140.21196706222676</v>
      </c>
      <c r="AA24" s="79">
        <f>SUM(AA15:AA23)</f>
        <v>243368000</v>
      </c>
    </row>
    <row r="25" spans="1:27" ht="12.75">
      <c r="A25" s="250" t="s">
        <v>159</v>
      </c>
      <c r="B25" s="251"/>
      <c r="C25" s="168">
        <f aca="true" t="shared" si="2" ref="C25:Y25">+C12+C24</f>
        <v>409862629</v>
      </c>
      <c r="D25" s="168">
        <f>+D12+D24</f>
        <v>0</v>
      </c>
      <c r="E25" s="72">
        <f t="shared" si="2"/>
        <v>365059000</v>
      </c>
      <c r="F25" s="73">
        <f t="shared" si="2"/>
        <v>365059000</v>
      </c>
      <c r="G25" s="73">
        <f t="shared" si="2"/>
        <v>409576936</v>
      </c>
      <c r="H25" s="73">
        <f t="shared" si="2"/>
        <v>489165685</v>
      </c>
      <c r="I25" s="73">
        <f t="shared" si="2"/>
        <v>484667591</v>
      </c>
      <c r="J25" s="73">
        <f t="shared" si="2"/>
        <v>484667591</v>
      </c>
      <c r="K25" s="73">
        <f t="shared" si="2"/>
        <v>470083465</v>
      </c>
      <c r="L25" s="73">
        <f t="shared" si="2"/>
        <v>446159525</v>
      </c>
      <c r="M25" s="73">
        <f t="shared" si="2"/>
        <v>484421969</v>
      </c>
      <c r="N25" s="73">
        <f t="shared" si="2"/>
        <v>484421969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484421969</v>
      </c>
      <c r="X25" s="73">
        <f t="shared" si="2"/>
        <v>182529500</v>
      </c>
      <c r="Y25" s="73">
        <f t="shared" si="2"/>
        <v>301892469</v>
      </c>
      <c r="Z25" s="170">
        <f>+IF(X25&lt;&gt;0,+(Y25/X25)*100,0)</f>
        <v>165.39379607132</v>
      </c>
      <c r="AA25" s="74">
        <f>+AA12+AA24</f>
        <v>365059000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>
        <v>-34035</v>
      </c>
      <c r="I31" s="60">
        <v>-34035</v>
      </c>
      <c r="J31" s="60">
        <v>-34035</v>
      </c>
      <c r="K31" s="60">
        <v>-34035</v>
      </c>
      <c r="L31" s="60">
        <v>-34035</v>
      </c>
      <c r="M31" s="60">
        <v>-34035</v>
      </c>
      <c r="N31" s="60">
        <v>-34035</v>
      </c>
      <c r="O31" s="60"/>
      <c r="P31" s="60"/>
      <c r="Q31" s="60"/>
      <c r="R31" s="60"/>
      <c r="S31" s="60"/>
      <c r="T31" s="60"/>
      <c r="U31" s="60"/>
      <c r="V31" s="60"/>
      <c r="W31" s="60">
        <v>-34035</v>
      </c>
      <c r="X31" s="60"/>
      <c r="Y31" s="60">
        <v>-34035</v>
      </c>
      <c r="Z31" s="140"/>
      <c r="AA31" s="62"/>
    </row>
    <row r="32" spans="1:27" ht="12.75">
      <c r="A32" s="249" t="s">
        <v>164</v>
      </c>
      <c r="B32" s="182"/>
      <c r="C32" s="155">
        <v>30956905</v>
      </c>
      <c r="D32" s="155"/>
      <c r="E32" s="59">
        <v>21184000</v>
      </c>
      <c r="F32" s="60">
        <v>21184000</v>
      </c>
      <c r="G32" s="60">
        <v>36338263</v>
      </c>
      <c r="H32" s="60">
        <v>44014909</v>
      </c>
      <c r="I32" s="60">
        <v>43196202</v>
      </c>
      <c r="J32" s="60">
        <v>43196202</v>
      </c>
      <c r="K32" s="60">
        <v>47662417</v>
      </c>
      <c r="L32" s="60">
        <v>28433423</v>
      </c>
      <c r="M32" s="60">
        <v>38311343</v>
      </c>
      <c r="N32" s="60">
        <v>38311343</v>
      </c>
      <c r="O32" s="60"/>
      <c r="P32" s="60"/>
      <c r="Q32" s="60"/>
      <c r="R32" s="60"/>
      <c r="S32" s="60"/>
      <c r="T32" s="60"/>
      <c r="U32" s="60"/>
      <c r="V32" s="60"/>
      <c r="W32" s="60">
        <v>38311343</v>
      </c>
      <c r="X32" s="60">
        <v>10592000</v>
      </c>
      <c r="Y32" s="60">
        <v>27719343</v>
      </c>
      <c r="Z32" s="140">
        <v>261.7</v>
      </c>
      <c r="AA32" s="62">
        <v>21184000</v>
      </c>
    </row>
    <row r="33" spans="1:27" ht="12.75">
      <c r="A33" s="249" t="s">
        <v>165</v>
      </c>
      <c r="B33" s="182"/>
      <c r="C33" s="155">
        <v>19252</v>
      </c>
      <c r="D33" s="155"/>
      <c r="E33" s="59">
        <v>311000</v>
      </c>
      <c r="F33" s="60">
        <v>311000</v>
      </c>
      <c r="G33" s="60">
        <v>11597859</v>
      </c>
      <c r="H33" s="60">
        <v>11597830</v>
      </c>
      <c r="I33" s="60">
        <v>11597830</v>
      </c>
      <c r="J33" s="60">
        <v>11597830</v>
      </c>
      <c r="K33" s="60">
        <v>11597830</v>
      </c>
      <c r="L33" s="60">
        <v>11597830</v>
      </c>
      <c r="M33" s="60">
        <v>11597830</v>
      </c>
      <c r="N33" s="60">
        <v>11597830</v>
      </c>
      <c r="O33" s="60"/>
      <c r="P33" s="60"/>
      <c r="Q33" s="60"/>
      <c r="R33" s="60"/>
      <c r="S33" s="60"/>
      <c r="T33" s="60"/>
      <c r="U33" s="60"/>
      <c r="V33" s="60"/>
      <c r="W33" s="60">
        <v>11597830</v>
      </c>
      <c r="X33" s="60">
        <v>155500</v>
      </c>
      <c r="Y33" s="60">
        <v>11442330</v>
      </c>
      <c r="Z33" s="140">
        <v>7358.41</v>
      </c>
      <c r="AA33" s="62">
        <v>311000</v>
      </c>
    </row>
    <row r="34" spans="1:27" ht="12.75">
      <c r="A34" s="250" t="s">
        <v>58</v>
      </c>
      <c r="B34" s="251"/>
      <c r="C34" s="168">
        <f aca="true" t="shared" si="3" ref="C34:Y34">SUM(C29:C33)</f>
        <v>30976157</v>
      </c>
      <c r="D34" s="168">
        <f>SUM(D29:D33)</f>
        <v>0</v>
      </c>
      <c r="E34" s="72">
        <f t="shared" si="3"/>
        <v>21495000</v>
      </c>
      <c r="F34" s="73">
        <f t="shared" si="3"/>
        <v>21495000</v>
      </c>
      <c r="G34" s="73">
        <f t="shared" si="3"/>
        <v>47936122</v>
      </c>
      <c r="H34" s="73">
        <f t="shared" si="3"/>
        <v>55578704</v>
      </c>
      <c r="I34" s="73">
        <f t="shared" si="3"/>
        <v>54759997</v>
      </c>
      <c r="J34" s="73">
        <f t="shared" si="3"/>
        <v>54759997</v>
      </c>
      <c r="K34" s="73">
        <f t="shared" si="3"/>
        <v>59226212</v>
      </c>
      <c r="L34" s="73">
        <f t="shared" si="3"/>
        <v>39997218</v>
      </c>
      <c r="M34" s="73">
        <f t="shared" si="3"/>
        <v>49875138</v>
      </c>
      <c r="N34" s="73">
        <f t="shared" si="3"/>
        <v>49875138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49875138</v>
      </c>
      <c r="X34" s="73">
        <f t="shared" si="3"/>
        <v>10747500</v>
      </c>
      <c r="Y34" s="73">
        <f t="shared" si="3"/>
        <v>39127638</v>
      </c>
      <c r="Z34" s="170">
        <f>+IF(X34&lt;&gt;0,+(Y34/X34)*100,0)</f>
        <v>364.06269364968597</v>
      </c>
      <c r="AA34" s="74">
        <f>SUM(AA29:AA33)</f>
        <v>21495000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1396538</v>
      </c>
      <c r="D38" s="155"/>
      <c r="E38" s="59">
        <v>1091000</v>
      </c>
      <c r="F38" s="60">
        <v>1091000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545500</v>
      </c>
      <c r="Y38" s="60">
        <v>-545500</v>
      </c>
      <c r="Z38" s="140">
        <v>-100</v>
      </c>
      <c r="AA38" s="62">
        <v>1091000</v>
      </c>
    </row>
    <row r="39" spans="1:27" ht="12.75">
      <c r="A39" s="250" t="s">
        <v>59</v>
      </c>
      <c r="B39" s="253"/>
      <c r="C39" s="168">
        <f aca="true" t="shared" si="4" ref="C39:Y39">SUM(C37:C38)</f>
        <v>1396538</v>
      </c>
      <c r="D39" s="168">
        <f>SUM(D37:D38)</f>
        <v>0</v>
      </c>
      <c r="E39" s="76">
        <f t="shared" si="4"/>
        <v>1091000</v>
      </c>
      <c r="F39" s="77">
        <f t="shared" si="4"/>
        <v>1091000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545500</v>
      </c>
      <c r="Y39" s="77">
        <f t="shared" si="4"/>
        <v>-545500</v>
      </c>
      <c r="Z39" s="212">
        <f>+IF(X39&lt;&gt;0,+(Y39/X39)*100,0)</f>
        <v>-100</v>
      </c>
      <c r="AA39" s="79">
        <f>SUM(AA37:AA38)</f>
        <v>1091000</v>
      </c>
    </row>
    <row r="40" spans="1:27" ht="12.75">
      <c r="A40" s="250" t="s">
        <v>167</v>
      </c>
      <c r="B40" s="251"/>
      <c r="C40" s="168">
        <f aca="true" t="shared" si="5" ref="C40:Y40">+C34+C39</f>
        <v>32372695</v>
      </c>
      <c r="D40" s="168">
        <f>+D34+D39</f>
        <v>0</v>
      </c>
      <c r="E40" s="72">
        <f t="shared" si="5"/>
        <v>22586000</v>
      </c>
      <c r="F40" s="73">
        <f t="shared" si="5"/>
        <v>22586000</v>
      </c>
      <c r="G40" s="73">
        <f t="shared" si="5"/>
        <v>47936122</v>
      </c>
      <c r="H40" s="73">
        <f t="shared" si="5"/>
        <v>55578704</v>
      </c>
      <c r="I40" s="73">
        <f t="shared" si="5"/>
        <v>54759997</v>
      </c>
      <c r="J40" s="73">
        <f t="shared" si="5"/>
        <v>54759997</v>
      </c>
      <c r="K40" s="73">
        <f t="shared" si="5"/>
        <v>59226212</v>
      </c>
      <c r="L40" s="73">
        <f t="shared" si="5"/>
        <v>39997218</v>
      </c>
      <c r="M40" s="73">
        <f t="shared" si="5"/>
        <v>49875138</v>
      </c>
      <c r="N40" s="73">
        <f t="shared" si="5"/>
        <v>49875138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49875138</v>
      </c>
      <c r="X40" s="73">
        <f t="shared" si="5"/>
        <v>11293000</v>
      </c>
      <c r="Y40" s="73">
        <f t="shared" si="5"/>
        <v>38582138</v>
      </c>
      <c r="Z40" s="170">
        <f>+IF(X40&lt;&gt;0,+(Y40/X40)*100,0)</f>
        <v>341.6464889754715</v>
      </c>
      <c r="AA40" s="74">
        <f>+AA34+AA39</f>
        <v>22586000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377489934</v>
      </c>
      <c r="D42" s="257">
        <f>+D25-D40</f>
        <v>0</v>
      </c>
      <c r="E42" s="258">
        <f t="shared" si="6"/>
        <v>342473000</v>
      </c>
      <c r="F42" s="259">
        <f t="shared" si="6"/>
        <v>342473000</v>
      </c>
      <c r="G42" s="259">
        <f t="shared" si="6"/>
        <v>361640814</v>
      </c>
      <c r="H42" s="259">
        <f t="shared" si="6"/>
        <v>433586981</v>
      </c>
      <c r="I42" s="259">
        <f t="shared" si="6"/>
        <v>429907594</v>
      </c>
      <c r="J42" s="259">
        <f t="shared" si="6"/>
        <v>429907594</v>
      </c>
      <c r="K42" s="259">
        <f t="shared" si="6"/>
        <v>410857253</v>
      </c>
      <c r="L42" s="259">
        <f t="shared" si="6"/>
        <v>406162307</v>
      </c>
      <c r="M42" s="259">
        <f t="shared" si="6"/>
        <v>434546831</v>
      </c>
      <c r="N42" s="259">
        <f t="shared" si="6"/>
        <v>434546831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434546831</v>
      </c>
      <c r="X42" s="259">
        <f t="shared" si="6"/>
        <v>171236500</v>
      </c>
      <c r="Y42" s="259">
        <f t="shared" si="6"/>
        <v>263310331</v>
      </c>
      <c r="Z42" s="260">
        <f>+IF(X42&lt;&gt;0,+(Y42/X42)*100,0)</f>
        <v>153.76997953123313</v>
      </c>
      <c r="AA42" s="261">
        <f>+AA25-AA40</f>
        <v>342473000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377489934</v>
      </c>
      <c r="D45" s="155"/>
      <c r="E45" s="59">
        <v>307814000</v>
      </c>
      <c r="F45" s="60">
        <v>307814000</v>
      </c>
      <c r="G45" s="60">
        <v>263595393</v>
      </c>
      <c r="H45" s="60">
        <v>335267663</v>
      </c>
      <c r="I45" s="60">
        <v>331588276</v>
      </c>
      <c r="J45" s="60">
        <v>331588276</v>
      </c>
      <c r="K45" s="60">
        <v>312537935</v>
      </c>
      <c r="L45" s="60">
        <v>307842989</v>
      </c>
      <c r="M45" s="60">
        <v>336227513</v>
      </c>
      <c r="N45" s="60">
        <v>336227513</v>
      </c>
      <c r="O45" s="60"/>
      <c r="P45" s="60"/>
      <c r="Q45" s="60"/>
      <c r="R45" s="60"/>
      <c r="S45" s="60"/>
      <c r="T45" s="60"/>
      <c r="U45" s="60"/>
      <c r="V45" s="60"/>
      <c r="W45" s="60">
        <v>336227513</v>
      </c>
      <c r="X45" s="60">
        <v>153907000</v>
      </c>
      <c r="Y45" s="60">
        <v>182320513</v>
      </c>
      <c r="Z45" s="139">
        <v>118.46</v>
      </c>
      <c r="AA45" s="62">
        <v>307814000</v>
      </c>
    </row>
    <row r="46" spans="1:27" ht="12.75">
      <c r="A46" s="249" t="s">
        <v>171</v>
      </c>
      <c r="B46" s="182"/>
      <c r="C46" s="155"/>
      <c r="D46" s="155"/>
      <c r="E46" s="59">
        <v>34659000</v>
      </c>
      <c r="F46" s="60">
        <v>34659000</v>
      </c>
      <c r="G46" s="60">
        <v>98045421</v>
      </c>
      <c r="H46" s="60">
        <v>98319318</v>
      </c>
      <c r="I46" s="60">
        <v>98319318</v>
      </c>
      <c r="J46" s="60">
        <v>98319318</v>
      </c>
      <c r="K46" s="60">
        <v>98319318</v>
      </c>
      <c r="L46" s="60">
        <v>98319318</v>
      </c>
      <c r="M46" s="60">
        <v>98319318</v>
      </c>
      <c r="N46" s="60">
        <v>98319318</v>
      </c>
      <c r="O46" s="60"/>
      <c r="P46" s="60"/>
      <c r="Q46" s="60"/>
      <c r="R46" s="60"/>
      <c r="S46" s="60"/>
      <c r="T46" s="60"/>
      <c r="U46" s="60"/>
      <c r="V46" s="60"/>
      <c r="W46" s="60">
        <v>98319318</v>
      </c>
      <c r="X46" s="60">
        <v>17329500</v>
      </c>
      <c r="Y46" s="60">
        <v>80989818</v>
      </c>
      <c r="Z46" s="139">
        <v>467.35</v>
      </c>
      <c r="AA46" s="62">
        <v>34659000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377489934</v>
      </c>
      <c r="D48" s="217">
        <f>SUM(D45:D47)</f>
        <v>0</v>
      </c>
      <c r="E48" s="264">
        <f t="shared" si="7"/>
        <v>342473000</v>
      </c>
      <c r="F48" s="219">
        <f t="shared" si="7"/>
        <v>342473000</v>
      </c>
      <c r="G48" s="219">
        <f t="shared" si="7"/>
        <v>361640814</v>
      </c>
      <c r="H48" s="219">
        <f t="shared" si="7"/>
        <v>433586981</v>
      </c>
      <c r="I48" s="219">
        <f t="shared" si="7"/>
        <v>429907594</v>
      </c>
      <c r="J48" s="219">
        <f t="shared" si="7"/>
        <v>429907594</v>
      </c>
      <c r="K48" s="219">
        <f t="shared" si="7"/>
        <v>410857253</v>
      </c>
      <c r="L48" s="219">
        <f t="shared" si="7"/>
        <v>406162307</v>
      </c>
      <c r="M48" s="219">
        <f t="shared" si="7"/>
        <v>434546831</v>
      </c>
      <c r="N48" s="219">
        <f t="shared" si="7"/>
        <v>434546831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434546831</v>
      </c>
      <c r="X48" s="219">
        <f t="shared" si="7"/>
        <v>171236500</v>
      </c>
      <c r="Y48" s="219">
        <f t="shared" si="7"/>
        <v>263310331</v>
      </c>
      <c r="Z48" s="265">
        <f>+IF(X48&lt;&gt;0,+(Y48/X48)*100,0)</f>
        <v>153.76997953123313</v>
      </c>
      <c r="AA48" s="232">
        <f>SUM(AA45:AA47)</f>
        <v>342473000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12222149</v>
      </c>
      <c r="D6" s="155"/>
      <c r="E6" s="59">
        <v>7865665</v>
      </c>
      <c r="F6" s="60">
        <v>7865665</v>
      </c>
      <c r="G6" s="60">
        <v>64025</v>
      </c>
      <c r="H6" s="60">
        <v>166980</v>
      </c>
      <c r="I6" s="60">
        <v>166980</v>
      </c>
      <c r="J6" s="60">
        <v>397985</v>
      </c>
      <c r="K6" s="60">
        <v>9881543</v>
      </c>
      <c r="L6" s="60">
        <v>496808</v>
      </c>
      <c r="M6" s="60">
        <v>365729</v>
      </c>
      <c r="N6" s="60">
        <v>10744080</v>
      </c>
      <c r="O6" s="60"/>
      <c r="P6" s="60"/>
      <c r="Q6" s="60"/>
      <c r="R6" s="60"/>
      <c r="S6" s="60"/>
      <c r="T6" s="60"/>
      <c r="U6" s="60"/>
      <c r="V6" s="60"/>
      <c r="W6" s="60">
        <v>11142065</v>
      </c>
      <c r="X6" s="60">
        <v>3933000</v>
      </c>
      <c r="Y6" s="60">
        <v>7209065</v>
      </c>
      <c r="Z6" s="140">
        <v>183.3</v>
      </c>
      <c r="AA6" s="62">
        <v>7865665</v>
      </c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753384</v>
      </c>
      <c r="D8" s="155"/>
      <c r="E8" s="59">
        <v>546000</v>
      </c>
      <c r="F8" s="60">
        <v>546000</v>
      </c>
      <c r="G8" s="60">
        <v>33937</v>
      </c>
      <c r="H8" s="60">
        <v>128807</v>
      </c>
      <c r="I8" s="60">
        <v>116296</v>
      </c>
      <c r="J8" s="60">
        <v>279040</v>
      </c>
      <c r="K8" s="60">
        <v>3246572</v>
      </c>
      <c r="L8" s="60">
        <v>72435</v>
      </c>
      <c r="M8" s="60">
        <v>92013</v>
      </c>
      <c r="N8" s="60">
        <v>3411020</v>
      </c>
      <c r="O8" s="60"/>
      <c r="P8" s="60"/>
      <c r="Q8" s="60"/>
      <c r="R8" s="60"/>
      <c r="S8" s="60"/>
      <c r="T8" s="60"/>
      <c r="U8" s="60"/>
      <c r="V8" s="60"/>
      <c r="W8" s="60">
        <v>3690060</v>
      </c>
      <c r="X8" s="60">
        <v>273000</v>
      </c>
      <c r="Y8" s="60">
        <v>3417060</v>
      </c>
      <c r="Z8" s="140">
        <v>1251.67</v>
      </c>
      <c r="AA8" s="62">
        <v>546000</v>
      </c>
    </row>
    <row r="9" spans="1:27" ht="12.75">
      <c r="A9" s="249" t="s">
        <v>179</v>
      </c>
      <c r="B9" s="182"/>
      <c r="C9" s="155">
        <v>136555011</v>
      </c>
      <c r="D9" s="155"/>
      <c r="E9" s="59">
        <v>134412000</v>
      </c>
      <c r="F9" s="60">
        <v>134412000</v>
      </c>
      <c r="G9" s="60">
        <v>54106000</v>
      </c>
      <c r="H9" s="60">
        <v>2270000</v>
      </c>
      <c r="I9" s="60"/>
      <c r="J9" s="60">
        <v>56376000</v>
      </c>
      <c r="K9" s="60">
        <v>2154126</v>
      </c>
      <c r="L9" s="60">
        <v>46973</v>
      </c>
      <c r="M9" s="60">
        <v>38843010</v>
      </c>
      <c r="N9" s="60">
        <v>41044109</v>
      </c>
      <c r="O9" s="60"/>
      <c r="P9" s="60"/>
      <c r="Q9" s="60"/>
      <c r="R9" s="60"/>
      <c r="S9" s="60"/>
      <c r="T9" s="60"/>
      <c r="U9" s="60"/>
      <c r="V9" s="60"/>
      <c r="W9" s="60">
        <v>97420109</v>
      </c>
      <c r="X9" s="60">
        <v>67206000</v>
      </c>
      <c r="Y9" s="60">
        <v>30214109</v>
      </c>
      <c r="Z9" s="140">
        <v>44.96</v>
      </c>
      <c r="AA9" s="62">
        <v>134412000</v>
      </c>
    </row>
    <row r="10" spans="1:27" ht="12.75">
      <c r="A10" s="249" t="s">
        <v>180</v>
      </c>
      <c r="B10" s="182"/>
      <c r="C10" s="155">
        <v>32677801</v>
      </c>
      <c r="D10" s="155"/>
      <c r="E10" s="59">
        <v>29267000</v>
      </c>
      <c r="F10" s="60">
        <v>29267000</v>
      </c>
      <c r="G10" s="60">
        <v>19000000</v>
      </c>
      <c r="H10" s="60"/>
      <c r="I10" s="60"/>
      <c r="J10" s="60">
        <v>19000000</v>
      </c>
      <c r="K10" s="60">
        <v>3000000</v>
      </c>
      <c r="L10" s="60"/>
      <c r="M10" s="60">
        <v>13267000</v>
      </c>
      <c r="N10" s="60">
        <v>16267000</v>
      </c>
      <c r="O10" s="60"/>
      <c r="P10" s="60"/>
      <c r="Q10" s="60"/>
      <c r="R10" s="60"/>
      <c r="S10" s="60"/>
      <c r="T10" s="60"/>
      <c r="U10" s="60"/>
      <c r="V10" s="60"/>
      <c r="W10" s="60">
        <v>35267000</v>
      </c>
      <c r="X10" s="60">
        <v>14628000</v>
      </c>
      <c r="Y10" s="60">
        <v>20639000</v>
      </c>
      <c r="Z10" s="140">
        <v>141.09</v>
      </c>
      <c r="AA10" s="62">
        <v>29267000</v>
      </c>
    </row>
    <row r="11" spans="1:27" ht="12.75">
      <c r="A11" s="249" t="s">
        <v>181</v>
      </c>
      <c r="B11" s="182"/>
      <c r="C11" s="155">
        <v>10483658</v>
      </c>
      <c r="D11" s="155"/>
      <c r="E11" s="59">
        <v>13285845</v>
      </c>
      <c r="F11" s="60">
        <v>13285845</v>
      </c>
      <c r="G11" s="60">
        <v>949350</v>
      </c>
      <c r="H11" s="60">
        <v>1271668</v>
      </c>
      <c r="I11" s="60"/>
      <c r="J11" s="60">
        <v>2221018</v>
      </c>
      <c r="K11" s="60">
        <v>2067524</v>
      </c>
      <c r="L11" s="60">
        <v>1004312</v>
      </c>
      <c r="M11" s="60">
        <v>819411</v>
      </c>
      <c r="N11" s="60">
        <v>3891247</v>
      </c>
      <c r="O11" s="60"/>
      <c r="P11" s="60"/>
      <c r="Q11" s="60"/>
      <c r="R11" s="60"/>
      <c r="S11" s="60"/>
      <c r="T11" s="60"/>
      <c r="U11" s="60"/>
      <c r="V11" s="60"/>
      <c r="W11" s="60">
        <v>6112265</v>
      </c>
      <c r="X11" s="60">
        <v>6648000</v>
      </c>
      <c r="Y11" s="60">
        <v>-535735</v>
      </c>
      <c r="Z11" s="140">
        <v>-8.06</v>
      </c>
      <c r="AA11" s="62">
        <v>13285845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-125901917</v>
      </c>
      <c r="D14" s="155"/>
      <c r="E14" s="59">
        <v>-160740488</v>
      </c>
      <c r="F14" s="60">
        <v>-160740488</v>
      </c>
      <c r="G14" s="60">
        <v>-26585848</v>
      </c>
      <c r="H14" s="60">
        <v>-11084058</v>
      </c>
      <c r="I14" s="60">
        <v>-11640738</v>
      </c>
      <c r="J14" s="60">
        <v>-49310644</v>
      </c>
      <c r="K14" s="60">
        <v>-11898560</v>
      </c>
      <c r="L14" s="60">
        <v>-15685290</v>
      </c>
      <c r="M14" s="60">
        <v>-18644833</v>
      </c>
      <c r="N14" s="60">
        <v>-46228683</v>
      </c>
      <c r="O14" s="60"/>
      <c r="P14" s="60"/>
      <c r="Q14" s="60"/>
      <c r="R14" s="60"/>
      <c r="S14" s="60"/>
      <c r="T14" s="60"/>
      <c r="U14" s="60"/>
      <c r="V14" s="60"/>
      <c r="W14" s="60">
        <v>-95539327</v>
      </c>
      <c r="X14" s="60">
        <v>-81366000</v>
      </c>
      <c r="Y14" s="60">
        <v>-14173327</v>
      </c>
      <c r="Z14" s="140">
        <v>17.42</v>
      </c>
      <c r="AA14" s="62">
        <v>-160740488</v>
      </c>
    </row>
    <row r="15" spans="1:27" ht="12.75">
      <c r="A15" s="249" t="s">
        <v>40</v>
      </c>
      <c r="B15" s="182"/>
      <c r="C15" s="155">
        <v>-116671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-1620491</v>
      </c>
      <c r="D16" s="155"/>
      <c r="E16" s="59"/>
      <c r="F16" s="60"/>
      <c r="G16" s="60"/>
      <c r="H16" s="60"/>
      <c r="I16" s="60">
        <v>-52044</v>
      </c>
      <c r="J16" s="60">
        <v>-52044</v>
      </c>
      <c r="K16" s="60">
        <v>-75199</v>
      </c>
      <c r="L16" s="60">
        <v>-532728</v>
      </c>
      <c r="M16" s="60">
        <v>-601457</v>
      </c>
      <c r="N16" s="60">
        <v>-1209384</v>
      </c>
      <c r="O16" s="60"/>
      <c r="P16" s="60"/>
      <c r="Q16" s="60"/>
      <c r="R16" s="60"/>
      <c r="S16" s="60"/>
      <c r="T16" s="60"/>
      <c r="U16" s="60"/>
      <c r="V16" s="60"/>
      <c r="W16" s="60">
        <v>-1261428</v>
      </c>
      <c r="X16" s="60"/>
      <c r="Y16" s="60">
        <v>-1261428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65052924</v>
      </c>
      <c r="D17" s="168">
        <f t="shared" si="0"/>
        <v>0</v>
      </c>
      <c r="E17" s="72">
        <f t="shared" si="0"/>
        <v>24636022</v>
      </c>
      <c r="F17" s="73">
        <f t="shared" si="0"/>
        <v>24636022</v>
      </c>
      <c r="G17" s="73">
        <f t="shared" si="0"/>
        <v>47567464</v>
      </c>
      <c r="H17" s="73">
        <f t="shared" si="0"/>
        <v>-7246603</v>
      </c>
      <c r="I17" s="73">
        <f t="shared" si="0"/>
        <v>-11409506</v>
      </c>
      <c r="J17" s="73">
        <f t="shared" si="0"/>
        <v>28911355</v>
      </c>
      <c r="K17" s="73">
        <f t="shared" si="0"/>
        <v>8376006</v>
      </c>
      <c r="L17" s="73">
        <f t="shared" si="0"/>
        <v>-14597490</v>
      </c>
      <c r="M17" s="73">
        <f t="shared" si="0"/>
        <v>34140873</v>
      </c>
      <c r="N17" s="73">
        <f t="shared" si="0"/>
        <v>27919389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56830744</v>
      </c>
      <c r="X17" s="73">
        <f t="shared" si="0"/>
        <v>11322000</v>
      </c>
      <c r="Y17" s="73">
        <f t="shared" si="0"/>
        <v>45508744</v>
      </c>
      <c r="Z17" s="170">
        <f>+IF(X17&lt;&gt;0,+(Y17/X17)*100,0)</f>
        <v>401.94969086733795</v>
      </c>
      <c r="AA17" s="74">
        <f>SUM(AA6:AA16)</f>
        <v>24636022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-54500798</v>
      </c>
      <c r="D26" s="155"/>
      <c r="E26" s="59">
        <v>-71491260</v>
      </c>
      <c r="F26" s="60">
        <v>-71491260</v>
      </c>
      <c r="G26" s="60">
        <v>-3030337</v>
      </c>
      <c r="H26" s="60">
        <v>-2763523</v>
      </c>
      <c r="I26" s="60">
        <v>-2692739</v>
      </c>
      <c r="J26" s="60">
        <v>-8486599</v>
      </c>
      <c r="K26" s="60">
        <v>-1527900</v>
      </c>
      <c r="L26" s="60">
        <v>-6945213</v>
      </c>
      <c r="M26" s="60">
        <v>-1145614</v>
      </c>
      <c r="N26" s="60">
        <v>-9618727</v>
      </c>
      <c r="O26" s="60"/>
      <c r="P26" s="60"/>
      <c r="Q26" s="60"/>
      <c r="R26" s="60"/>
      <c r="S26" s="60"/>
      <c r="T26" s="60"/>
      <c r="U26" s="60"/>
      <c r="V26" s="60"/>
      <c r="W26" s="60">
        <v>-18105326</v>
      </c>
      <c r="X26" s="60">
        <v>-35742000</v>
      </c>
      <c r="Y26" s="60">
        <v>17636674</v>
      </c>
      <c r="Z26" s="140">
        <v>-49.34</v>
      </c>
      <c r="AA26" s="62">
        <v>-71491260</v>
      </c>
    </row>
    <row r="27" spans="1:27" ht="12.75">
      <c r="A27" s="250" t="s">
        <v>192</v>
      </c>
      <c r="B27" s="251"/>
      <c r="C27" s="168">
        <f aca="true" t="shared" si="1" ref="C27:Y27">SUM(C21:C26)</f>
        <v>-54500798</v>
      </c>
      <c r="D27" s="168">
        <f>SUM(D21:D26)</f>
        <v>0</v>
      </c>
      <c r="E27" s="72">
        <f t="shared" si="1"/>
        <v>-71491260</v>
      </c>
      <c r="F27" s="73">
        <f t="shared" si="1"/>
        <v>-71491260</v>
      </c>
      <c r="G27" s="73">
        <f t="shared" si="1"/>
        <v>-3030337</v>
      </c>
      <c r="H27" s="73">
        <f t="shared" si="1"/>
        <v>-2763523</v>
      </c>
      <c r="I27" s="73">
        <f t="shared" si="1"/>
        <v>-2692739</v>
      </c>
      <c r="J27" s="73">
        <f t="shared" si="1"/>
        <v>-8486599</v>
      </c>
      <c r="K27" s="73">
        <f t="shared" si="1"/>
        <v>-1527900</v>
      </c>
      <c r="L27" s="73">
        <f t="shared" si="1"/>
        <v>-6945213</v>
      </c>
      <c r="M27" s="73">
        <f t="shared" si="1"/>
        <v>-1145614</v>
      </c>
      <c r="N27" s="73">
        <f t="shared" si="1"/>
        <v>-9618727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-18105326</v>
      </c>
      <c r="X27" s="73">
        <f t="shared" si="1"/>
        <v>-35742000</v>
      </c>
      <c r="Y27" s="73">
        <f t="shared" si="1"/>
        <v>17636674</v>
      </c>
      <c r="Z27" s="170">
        <f>+IF(X27&lt;&gt;0,+(Y27/X27)*100,0)</f>
        <v>-49.344395948743774</v>
      </c>
      <c r="AA27" s="74">
        <f>SUM(AA21:AA26)</f>
        <v>-71491260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10552126</v>
      </c>
      <c r="D38" s="153">
        <f>+D17+D27+D36</f>
        <v>0</v>
      </c>
      <c r="E38" s="99">
        <f t="shared" si="3"/>
        <v>-46855238</v>
      </c>
      <c r="F38" s="100">
        <f t="shared" si="3"/>
        <v>-46855238</v>
      </c>
      <c r="G38" s="100">
        <f t="shared" si="3"/>
        <v>44537127</v>
      </c>
      <c r="H38" s="100">
        <f t="shared" si="3"/>
        <v>-10010126</v>
      </c>
      <c r="I38" s="100">
        <f t="shared" si="3"/>
        <v>-14102245</v>
      </c>
      <c r="J38" s="100">
        <f t="shared" si="3"/>
        <v>20424756</v>
      </c>
      <c r="K38" s="100">
        <f t="shared" si="3"/>
        <v>6848106</v>
      </c>
      <c r="L38" s="100">
        <f t="shared" si="3"/>
        <v>-21542703</v>
      </c>
      <c r="M38" s="100">
        <f t="shared" si="3"/>
        <v>32995259</v>
      </c>
      <c r="N38" s="100">
        <f t="shared" si="3"/>
        <v>18300662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38725418</v>
      </c>
      <c r="X38" s="100">
        <f t="shared" si="3"/>
        <v>-24420000</v>
      </c>
      <c r="Y38" s="100">
        <f t="shared" si="3"/>
        <v>63145418</v>
      </c>
      <c r="Z38" s="137">
        <f>+IF(X38&lt;&gt;0,+(Y38/X38)*100,0)</f>
        <v>-258.5807452907453</v>
      </c>
      <c r="AA38" s="102">
        <f>+AA17+AA27+AA36</f>
        <v>-46855238</v>
      </c>
    </row>
    <row r="39" spans="1:27" ht="12.75">
      <c r="A39" s="249" t="s">
        <v>200</v>
      </c>
      <c r="B39" s="182"/>
      <c r="C39" s="153">
        <v>111730796</v>
      </c>
      <c r="D39" s="153"/>
      <c r="E39" s="99">
        <v>111730796</v>
      </c>
      <c r="F39" s="100">
        <v>111730796</v>
      </c>
      <c r="G39" s="100">
        <v>122282922</v>
      </c>
      <c r="H39" s="100">
        <v>166820049</v>
      </c>
      <c r="I39" s="100">
        <v>156809923</v>
      </c>
      <c r="J39" s="100">
        <v>122282922</v>
      </c>
      <c r="K39" s="100">
        <v>142707678</v>
      </c>
      <c r="L39" s="100">
        <v>149555784</v>
      </c>
      <c r="M39" s="100">
        <v>128013081</v>
      </c>
      <c r="N39" s="100">
        <v>142707678</v>
      </c>
      <c r="O39" s="100"/>
      <c r="P39" s="100"/>
      <c r="Q39" s="100"/>
      <c r="R39" s="100"/>
      <c r="S39" s="100"/>
      <c r="T39" s="100"/>
      <c r="U39" s="100"/>
      <c r="V39" s="100"/>
      <c r="W39" s="100">
        <v>122282922</v>
      </c>
      <c r="X39" s="100">
        <v>111730796</v>
      </c>
      <c r="Y39" s="100">
        <v>10552126</v>
      </c>
      <c r="Z39" s="137">
        <v>9.44</v>
      </c>
      <c r="AA39" s="102">
        <v>111730796</v>
      </c>
    </row>
    <row r="40" spans="1:27" ht="12.75">
      <c r="A40" s="269" t="s">
        <v>201</v>
      </c>
      <c r="B40" s="256"/>
      <c r="C40" s="257">
        <v>122282923</v>
      </c>
      <c r="D40" s="257"/>
      <c r="E40" s="258">
        <v>64875558</v>
      </c>
      <c r="F40" s="259">
        <v>64875558</v>
      </c>
      <c r="G40" s="259">
        <v>166820049</v>
      </c>
      <c r="H40" s="259">
        <v>156809923</v>
      </c>
      <c r="I40" s="259">
        <v>142707678</v>
      </c>
      <c r="J40" s="259">
        <v>142707678</v>
      </c>
      <c r="K40" s="259">
        <v>149555784</v>
      </c>
      <c r="L40" s="259">
        <v>128013081</v>
      </c>
      <c r="M40" s="259">
        <v>161008340</v>
      </c>
      <c r="N40" s="259">
        <v>161008340</v>
      </c>
      <c r="O40" s="259"/>
      <c r="P40" s="259"/>
      <c r="Q40" s="259"/>
      <c r="R40" s="259"/>
      <c r="S40" s="259"/>
      <c r="T40" s="259"/>
      <c r="U40" s="259"/>
      <c r="V40" s="259"/>
      <c r="W40" s="259">
        <v>161008340</v>
      </c>
      <c r="X40" s="259">
        <v>87310796</v>
      </c>
      <c r="Y40" s="259">
        <v>73697544</v>
      </c>
      <c r="Z40" s="260">
        <v>84.41</v>
      </c>
      <c r="AA40" s="261">
        <v>64875558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54500798</v>
      </c>
      <c r="D5" s="200">
        <f t="shared" si="0"/>
        <v>0</v>
      </c>
      <c r="E5" s="106">
        <f t="shared" si="0"/>
        <v>71491000</v>
      </c>
      <c r="F5" s="106">
        <f t="shared" si="0"/>
        <v>71491000</v>
      </c>
      <c r="G5" s="106">
        <f t="shared" si="0"/>
        <v>2365575</v>
      </c>
      <c r="H5" s="106">
        <f t="shared" si="0"/>
        <v>2737341</v>
      </c>
      <c r="I5" s="106">
        <f t="shared" si="0"/>
        <v>4143836</v>
      </c>
      <c r="J5" s="106">
        <f t="shared" si="0"/>
        <v>9246752</v>
      </c>
      <c r="K5" s="106">
        <f t="shared" si="0"/>
        <v>4529176</v>
      </c>
      <c r="L5" s="106">
        <f t="shared" si="0"/>
        <v>826842</v>
      </c>
      <c r="M5" s="106">
        <f t="shared" si="0"/>
        <v>1145614</v>
      </c>
      <c r="N5" s="106">
        <f t="shared" si="0"/>
        <v>6501632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15748384</v>
      </c>
      <c r="X5" s="106">
        <f t="shared" si="0"/>
        <v>35745500</v>
      </c>
      <c r="Y5" s="106">
        <f t="shared" si="0"/>
        <v>-19997116</v>
      </c>
      <c r="Z5" s="201">
        <f>+IF(X5&lt;&gt;0,+(Y5/X5)*100,0)</f>
        <v>-55.94303059126323</v>
      </c>
      <c r="AA5" s="199">
        <f>SUM(AA11:AA18)</f>
        <v>71491000</v>
      </c>
    </row>
    <row r="6" spans="1:27" ht="12.75">
      <c r="A6" s="291" t="s">
        <v>206</v>
      </c>
      <c r="B6" s="142"/>
      <c r="C6" s="62">
        <v>51045729</v>
      </c>
      <c r="D6" s="156"/>
      <c r="E6" s="60">
        <v>60641000</v>
      </c>
      <c r="F6" s="60">
        <v>60641000</v>
      </c>
      <c r="G6" s="60">
        <v>679813</v>
      </c>
      <c r="H6" s="60">
        <v>482183</v>
      </c>
      <c r="I6" s="60">
        <v>375693</v>
      </c>
      <c r="J6" s="60">
        <v>1537689</v>
      </c>
      <c r="K6" s="60">
        <v>257643</v>
      </c>
      <c r="L6" s="60">
        <v>92560</v>
      </c>
      <c r="M6" s="60">
        <v>290357</v>
      </c>
      <c r="N6" s="60">
        <v>640560</v>
      </c>
      <c r="O6" s="60"/>
      <c r="P6" s="60"/>
      <c r="Q6" s="60"/>
      <c r="R6" s="60"/>
      <c r="S6" s="60"/>
      <c r="T6" s="60"/>
      <c r="U6" s="60"/>
      <c r="V6" s="60"/>
      <c r="W6" s="60">
        <v>2178249</v>
      </c>
      <c r="X6" s="60">
        <v>30320500</v>
      </c>
      <c r="Y6" s="60">
        <v>-28142251</v>
      </c>
      <c r="Z6" s="140">
        <v>-92.82</v>
      </c>
      <c r="AA6" s="155">
        <v>60641000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>
        <v>188040</v>
      </c>
      <c r="L10" s="60"/>
      <c r="M10" s="60"/>
      <c r="N10" s="60">
        <v>188040</v>
      </c>
      <c r="O10" s="60"/>
      <c r="P10" s="60"/>
      <c r="Q10" s="60"/>
      <c r="R10" s="60"/>
      <c r="S10" s="60"/>
      <c r="T10" s="60"/>
      <c r="U10" s="60"/>
      <c r="V10" s="60"/>
      <c r="W10" s="60">
        <v>188040</v>
      </c>
      <c r="X10" s="60"/>
      <c r="Y10" s="60">
        <v>188040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51045729</v>
      </c>
      <c r="D11" s="294">
        <f t="shared" si="1"/>
        <v>0</v>
      </c>
      <c r="E11" s="295">
        <f t="shared" si="1"/>
        <v>60641000</v>
      </c>
      <c r="F11" s="295">
        <f t="shared" si="1"/>
        <v>60641000</v>
      </c>
      <c r="G11" s="295">
        <f t="shared" si="1"/>
        <v>679813</v>
      </c>
      <c r="H11" s="295">
        <f t="shared" si="1"/>
        <v>482183</v>
      </c>
      <c r="I11" s="295">
        <f t="shared" si="1"/>
        <v>375693</v>
      </c>
      <c r="J11" s="295">
        <f t="shared" si="1"/>
        <v>1537689</v>
      </c>
      <c r="K11" s="295">
        <f t="shared" si="1"/>
        <v>445683</v>
      </c>
      <c r="L11" s="295">
        <f t="shared" si="1"/>
        <v>92560</v>
      </c>
      <c r="M11" s="295">
        <f t="shared" si="1"/>
        <v>290357</v>
      </c>
      <c r="N11" s="295">
        <f t="shared" si="1"/>
        <v>828600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2366289</v>
      </c>
      <c r="X11" s="295">
        <f t="shared" si="1"/>
        <v>30320500</v>
      </c>
      <c r="Y11" s="295">
        <f t="shared" si="1"/>
        <v>-27954211</v>
      </c>
      <c r="Z11" s="296">
        <f>+IF(X11&lt;&gt;0,+(Y11/X11)*100,0)</f>
        <v>-92.1957454527465</v>
      </c>
      <c r="AA11" s="297">
        <f>SUM(AA6:AA10)</f>
        <v>60641000</v>
      </c>
    </row>
    <row r="12" spans="1:27" ht="12.75">
      <c r="A12" s="298" t="s">
        <v>212</v>
      </c>
      <c r="B12" s="136"/>
      <c r="C12" s="62">
        <v>77188</v>
      </c>
      <c r="D12" s="156"/>
      <c r="E12" s="60">
        <v>4500000</v>
      </c>
      <c r="F12" s="60">
        <v>4500000</v>
      </c>
      <c r="G12" s="60">
        <v>1685159</v>
      </c>
      <c r="H12" s="60">
        <v>2238140</v>
      </c>
      <c r="I12" s="60">
        <v>3532610</v>
      </c>
      <c r="J12" s="60">
        <v>7455909</v>
      </c>
      <c r="K12" s="60">
        <v>3529853</v>
      </c>
      <c r="L12" s="60">
        <v>624202</v>
      </c>
      <c r="M12" s="60">
        <v>653202</v>
      </c>
      <c r="N12" s="60">
        <v>4807257</v>
      </c>
      <c r="O12" s="60"/>
      <c r="P12" s="60"/>
      <c r="Q12" s="60"/>
      <c r="R12" s="60"/>
      <c r="S12" s="60"/>
      <c r="T12" s="60"/>
      <c r="U12" s="60"/>
      <c r="V12" s="60"/>
      <c r="W12" s="60">
        <v>12263166</v>
      </c>
      <c r="X12" s="60">
        <v>2250000</v>
      </c>
      <c r="Y12" s="60">
        <v>10013166</v>
      </c>
      <c r="Z12" s="140">
        <v>445.03</v>
      </c>
      <c r="AA12" s="155">
        <v>4500000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3377881</v>
      </c>
      <c r="D15" s="156"/>
      <c r="E15" s="60">
        <v>6350000</v>
      </c>
      <c r="F15" s="60">
        <v>6350000</v>
      </c>
      <c r="G15" s="60">
        <v>603</v>
      </c>
      <c r="H15" s="60">
        <v>17018</v>
      </c>
      <c r="I15" s="60">
        <v>235533</v>
      </c>
      <c r="J15" s="60">
        <v>253154</v>
      </c>
      <c r="K15" s="60">
        <v>553640</v>
      </c>
      <c r="L15" s="60">
        <v>110080</v>
      </c>
      <c r="M15" s="60">
        <v>202055</v>
      </c>
      <c r="N15" s="60">
        <v>865775</v>
      </c>
      <c r="O15" s="60"/>
      <c r="P15" s="60"/>
      <c r="Q15" s="60"/>
      <c r="R15" s="60"/>
      <c r="S15" s="60"/>
      <c r="T15" s="60"/>
      <c r="U15" s="60"/>
      <c r="V15" s="60"/>
      <c r="W15" s="60">
        <v>1118929</v>
      </c>
      <c r="X15" s="60">
        <v>3175000</v>
      </c>
      <c r="Y15" s="60">
        <v>-2056071</v>
      </c>
      <c r="Z15" s="140">
        <v>-64.76</v>
      </c>
      <c r="AA15" s="155">
        <v>6350000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51045729</v>
      </c>
      <c r="D36" s="156">
        <f t="shared" si="4"/>
        <v>0</v>
      </c>
      <c r="E36" s="60">
        <f t="shared" si="4"/>
        <v>60641000</v>
      </c>
      <c r="F36" s="60">
        <f t="shared" si="4"/>
        <v>60641000</v>
      </c>
      <c r="G36" s="60">
        <f t="shared" si="4"/>
        <v>679813</v>
      </c>
      <c r="H36" s="60">
        <f t="shared" si="4"/>
        <v>482183</v>
      </c>
      <c r="I36" s="60">
        <f t="shared" si="4"/>
        <v>375693</v>
      </c>
      <c r="J36" s="60">
        <f t="shared" si="4"/>
        <v>1537689</v>
      </c>
      <c r="K36" s="60">
        <f t="shared" si="4"/>
        <v>257643</v>
      </c>
      <c r="L36" s="60">
        <f t="shared" si="4"/>
        <v>92560</v>
      </c>
      <c r="M36" s="60">
        <f t="shared" si="4"/>
        <v>290357</v>
      </c>
      <c r="N36" s="60">
        <f t="shared" si="4"/>
        <v>640560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2178249</v>
      </c>
      <c r="X36" s="60">
        <f t="shared" si="4"/>
        <v>30320500</v>
      </c>
      <c r="Y36" s="60">
        <f t="shared" si="4"/>
        <v>-28142251</v>
      </c>
      <c r="Z36" s="140">
        <f aca="true" t="shared" si="5" ref="Z36:Z49">+IF(X36&lt;&gt;0,+(Y36/X36)*100,0)</f>
        <v>-92.81591992216487</v>
      </c>
      <c r="AA36" s="155">
        <f>AA6+AA21</f>
        <v>60641000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188040</v>
      </c>
      <c r="L40" s="60">
        <f t="shared" si="4"/>
        <v>0</v>
      </c>
      <c r="M40" s="60">
        <f t="shared" si="4"/>
        <v>0</v>
      </c>
      <c r="N40" s="60">
        <f t="shared" si="4"/>
        <v>188040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188040</v>
      </c>
      <c r="X40" s="60">
        <f t="shared" si="4"/>
        <v>0</v>
      </c>
      <c r="Y40" s="60">
        <f t="shared" si="4"/>
        <v>188040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51045729</v>
      </c>
      <c r="D41" s="294">
        <f t="shared" si="6"/>
        <v>0</v>
      </c>
      <c r="E41" s="295">
        <f t="shared" si="6"/>
        <v>60641000</v>
      </c>
      <c r="F41" s="295">
        <f t="shared" si="6"/>
        <v>60641000</v>
      </c>
      <c r="G41" s="295">
        <f t="shared" si="6"/>
        <v>679813</v>
      </c>
      <c r="H41" s="295">
        <f t="shared" si="6"/>
        <v>482183</v>
      </c>
      <c r="I41" s="295">
        <f t="shared" si="6"/>
        <v>375693</v>
      </c>
      <c r="J41" s="295">
        <f t="shared" si="6"/>
        <v>1537689</v>
      </c>
      <c r="K41" s="295">
        <f t="shared" si="6"/>
        <v>445683</v>
      </c>
      <c r="L41" s="295">
        <f t="shared" si="6"/>
        <v>92560</v>
      </c>
      <c r="M41" s="295">
        <f t="shared" si="6"/>
        <v>290357</v>
      </c>
      <c r="N41" s="295">
        <f t="shared" si="6"/>
        <v>828600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2366289</v>
      </c>
      <c r="X41" s="295">
        <f t="shared" si="6"/>
        <v>30320500</v>
      </c>
      <c r="Y41" s="295">
        <f t="shared" si="6"/>
        <v>-27954211</v>
      </c>
      <c r="Z41" s="296">
        <f t="shared" si="5"/>
        <v>-92.1957454527465</v>
      </c>
      <c r="AA41" s="297">
        <f>SUM(AA36:AA40)</f>
        <v>60641000</v>
      </c>
    </row>
    <row r="42" spans="1:27" ht="12.75">
      <c r="A42" s="298" t="s">
        <v>212</v>
      </c>
      <c r="B42" s="136"/>
      <c r="C42" s="95">
        <f aca="true" t="shared" si="7" ref="C42:Y48">C12+C27</f>
        <v>77188</v>
      </c>
      <c r="D42" s="129">
        <f t="shared" si="7"/>
        <v>0</v>
      </c>
      <c r="E42" s="54">
        <f t="shared" si="7"/>
        <v>4500000</v>
      </c>
      <c r="F42" s="54">
        <f t="shared" si="7"/>
        <v>4500000</v>
      </c>
      <c r="G42" s="54">
        <f t="shared" si="7"/>
        <v>1685159</v>
      </c>
      <c r="H42" s="54">
        <f t="shared" si="7"/>
        <v>2238140</v>
      </c>
      <c r="I42" s="54">
        <f t="shared" si="7"/>
        <v>3532610</v>
      </c>
      <c r="J42" s="54">
        <f t="shared" si="7"/>
        <v>7455909</v>
      </c>
      <c r="K42" s="54">
        <f t="shared" si="7"/>
        <v>3529853</v>
      </c>
      <c r="L42" s="54">
        <f t="shared" si="7"/>
        <v>624202</v>
      </c>
      <c r="M42" s="54">
        <f t="shared" si="7"/>
        <v>653202</v>
      </c>
      <c r="N42" s="54">
        <f t="shared" si="7"/>
        <v>4807257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12263166</v>
      </c>
      <c r="X42" s="54">
        <f t="shared" si="7"/>
        <v>2250000</v>
      </c>
      <c r="Y42" s="54">
        <f t="shared" si="7"/>
        <v>10013166</v>
      </c>
      <c r="Z42" s="184">
        <f t="shared" si="5"/>
        <v>445.02959999999996</v>
      </c>
      <c r="AA42" s="130">
        <f aca="true" t="shared" si="8" ref="AA42:AA48">AA12+AA27</f>
        <v>4500000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3377881</v>
      </c>
      <c r="D45" s="129">
        <f t="shared" si="7"/>
        <v>0</v>
      </c>
      <c r="E45" s="54">
        <f t="shared" si="7"/>
        <v>6350000</v>
      </c>
      <c r="F45" s="54">
        <f t="shared" si="7"/>
        <v>6350000</v>
      </c>
      <c r="G45" s="54">
        <f t="shared" si="7"/>
        <v>603</v>
      </c>
      <c r="H45" s="54">
        <f t="shared" si="7"/>
        <v>17018</v>
      </c>
      <c r="I45" s="54">
        <f t="shared" si="7"/>
        <v>235533</v>
      </c>
      <c r="J45" s="54">
        <f t="shared" si="7"/>
        <v>253154</v>
      </c>
      <c r="K45" s="54">
        <f t="shared" si="7"/>
        <v>553640</v>
      </c>
      <c r="L45" s="54">
        <f t="shared" si="7"/>
        <v>110080</v>
      </c>
      <c r="M45" s="54">
        <f t="shared" si="7"/>
        <v>202055</v>
      </c>
      <c r="N45" s="54">
        <f t="shared" si="7"/>
        <v>865775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1118929</v>
      </c>
      <c r="X45" s="54">
        <f t="shared" si="7"/>
        <v>3175000</v>
      </c>
      <c r="Y45" s="54">
        <f t="shared" si="7"/>
        <v>-2056071</v>
      </c>
      <c r="Z45" s="184">
        <f t="shared" si="5"/>
        <v>-64.75814173228346</v>
      </c>
      <c r="AA45" s="130">
        <f t="shared" si="8"/>
        <v>6350000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54500798</v>
      </c>
      <c r="D49" s="218">
        <f t="shared" si="9"/>
        <v>0</v>
      </c>
      <c r="E49" s="220">
        <f t="shared" si="9"/>
        <v>71491000</v>
      </c>
      <c r="F49" s="220">
        <f t="shared" si="9"/>
        <v>71491000</v>
      </c>
      <c r="G49" s="220">
        <f t="shared" si="9"/>
        <v>2365575</v>
      </c>
      <c r="H49" s="220">
        <f t="shared" si="9"/>
        <v>2737341</v>
      </c>
      <c r="I49" s="220">
        <f t="shared" si="9"/>
        <v>4143836</v>
      </c>
      <c r="J49" s="220">
        <f t="shared" si="9"/>
        <v>9246752</v>
      </c>
      <c r="K49" s="220">
        <f t="shared" si="9"/>
        <v>4529176</v>
      </c>
      <c r="L49" s="220">
        <f t="shared" si="9"/>
        <v>826842</v>
      </c>
      <c r="M49" s="220">
        <f t="shared" si="9"/>
        <v>1145614</v>
      </c>
      <c r="N49" s="220">
        <f t="shared" si="9"/>
        <v>6501632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15748384</v>
      </c>
      <c r="X49" s="220">
        <f t="shared" si="9"/>
        <v>35745500</v>
      </c>
      <c r="Y49" s="220">
        <f t="shared" si="9"/>
        <v>-19997116</v>
      </c>
      <c r="Z49" s="221">
        <f t="shared" si="5"/>
        <v>-55.94303059126323</v>
      </c>
      <c r="AA49" s="222">
        <f>SUM(AA41:AA48)</f>
        <v>71491000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2854057</v>
      </c>
      <c r="D51" s="129">
        <f t="shared" si="10"/>
        <v>0</v>
      </c>
      <c r="E51" s="54">
        <f t="shared" si="10"/>
        <v>7570000</v>
      </c>
      <c r="F51" s="54">
        <f t="shared" si="10"/>
        <v>7570000</v>
      </c>
      <c r="G51" s="54">
        <f t="shared" si="10"/>
        <v>7028</v>
      </c>
      <c r="H51" s="54">
        <f t="shared" si="10"/>
        <v>75746</v>
      </c>
      <c r="I51" s="54">
        <f t="shared" si="10"/>
        <v>1545033</v>
      </c>
      <c r="J51" s="54">
        <f t="shared" si="10"/>
        <v>1627807</v>
      </c>
      <c r="K51" s="54">
        <f t="shared" si="10"/>
        <v>168312</v>
      </c>
      <c r="L51" s="54">
        <f t="shared" si="10"/>
        <v>981976</v>
      </c>
      <c r="M51" s="54">
        <f t="shared" si="10"/>
        <v>-81550</v>
      </c>
      <c r="N51" s="54">
        <f t="shared" si="10"/>
        <v>1068738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2696545</v>
      </c>
      <c r="X51" s="54">
        <f t="shared" si="10"/>
        <v>3785000</v>
      </c>
      <c r="Y51" s="54">
        <f t="shared" si="10"/>
        <v>-1088455</v>
      </c>
      <c r="Z51" s="184">
        <f>+IF(X51&lt;&gt;0,+(Y51/X51)*100,0)</f>
        <v>-28.757067371202115</v>
      </c>
      <c r="AA51" s="130">
        <f>SUM(AA57:AA61)</f>
        <v>7570000</v>
      </c>
    </row>
    <row r="52" spans="1:27" ht="12.75">
      <c r="A52" s="310" t="s">
        <v>206</v>
      </c>
      <c r="B52" s="142"/>
      <c r="C52" s="62">
        <v>996070</v>
      </c>
      <c r="D52" s="156"/>
      <c r="E52" s="60">
        <v>1200000</v>
      </c>
      <c r="F52" s="60">
        <v>1200000</v>
      </c>
      <c r="G52" s="60"/>
      <c r="H52" s="60"/>
      <c r="I52" s="60">
        <v>62870</v>
      </c>
      <c r="J52" s="60">
        <v>62870</v>
      </c>
      <c r="K52" s="60"/>
      <c r="L52" s="60"/>
      <c r="M52" s="60">
        <v>3977</v>
      </c>
      <c r="N52" s="60">
        <v>3977</v>
      </c>
      <c r="O52" s="60"/>
      <c r="P52" s="60"/>
      <c r="Q52" s="60"/>
      <c r="R52" s="60"/>
      <c r="S52" s="60"/>
      <c r="T52" s="60"/>
      <c r="U52" s="60"/>
      <c r="V52" s="60"/>
      <c r="W52" s="60">
        <v>66847</v>
      </c>
      <c r="X52" s="60">
        <v>600000</v>
      </c>
      <c r="Y52" s="60">
        <v>-533153</v>
      </c>
      <c r="Z52" s="140">
        <v>-88.86</v>
      </c>
      <c r="AA52" s="155">
        <v>1200000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996070</v>
      </c>
      <c r="D57" s="294">
        <f t="shared" si="11"/>
        <v>0</v>
      </c>
      <c r="E57" s="295">
        <f t="shared" si="11"/>
        <v>1200000</v>
      </c>
      <c r="F57" s="295">
        <f t="shared" si="11"/>
        <v>1200000</v>
      </c>
      <c r="G57" s="295">
        <f t="shared" si="11"/>
        <v>0</v>
      </c>
      <c r="H57" s="295">
        <f t="shared" si="11"/>
        <v>0</v>
      </c>
      <c r="I57" s="295">
        <f t="shared" si="11"/>
        <v>62870</v>
      </c>
      <c r="J57" s="295">
        <f t="shared" si="11"/>
        <v>62870</v>
      </c>
      <c r="K57" s="295">
        <f t="shared" si="11"/>
        <v>0</v>
      </c>
      <c r="L57" s="295">
        <f t="shared" si="11"/>
        <v>0</v>
      </c>
      <c r="M57" s="295">
        <f t="shared" si="11"/>
        <v>3977</v>
      </c>
      <c r="N57" s="295">
        <f t="shared" si="11"/>
        <v>3977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66847</v>
      </c>
      <c r="X57" s="295">
        <f t="shared" si="11"/>
        <v>600000</v>
      </c>
      <c r="Y57" s="295">
        <f t="shared" si="11"/>
        <v>-533153</v>
      </c>
      <c r="Z57" s="296">
        <f>+IF(X57&lt;&gt;0,+(Y57/X57)*100,0)</f>
        <v>-88.85883333333334</v>
      </c>
      <c r="AA57" s="297">
        <f>SUM(AA52:AA56)</f>
        <v>1200000</v>
      </c>
    </row>
    <row r="58" spans="1:27" ht="12.75">
      <c r="A58" s="311" t="s">
        <v>212</v>
      </c>
      <c r="B58" s="136"/>
      <c r="C58" s="62">
        <v>428058</v>
      </c>
      <c r="D58" s="156"/>
      <c r="E58" s="60">
        <v>1800000</v>
      </c>
      <c r="F58" s="60">
        <v>1800000</v>
      </c>
      <c r="G58" s="60"/>
      <c r="H58" s="60">
        <v>7948</v>
      </c>
      <c r="I58" s="60">
        <v>7656</v>
      </c>
      <c r="J58" s="60">
        <v>15604</v>
      </c>
      <c r="K58" s="60"/>
      <c r="L58" s="60">
        <v>200</v>
      </c>
      <c r="M58" s="60">
        <v>48240</v>
      </c>
      <c r="N58" s="60">
        <v>48440</v>
      </c>
      <c r="O58" s="60"/>
      <c r="P58" s="60"/>
      <c r="Q58" s="60"/>
      <c r="R58" s="60"/>
      <c r="S58" s="60"/>
      <c r="T58" s="60"/>
      <c r="U58" s="60"/>
      <c r="V58" s="60"/>
      <c r="W58" s="60">
        <v>64044</v>
      </c>
      <c r="X58" s="60">
        <v>900000</v>
      </c>
      <c r="Y58" s="60">
        <v>-835956</v>
      </c>
      <c r="Z58" s="140">
        <v>-92.88</v>
      </c>
      <c r="AA58" s="155">
        <v>1800000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1429929</v>
      </c>
      <c r="D61" s="156"/>
      <c r="E61" s="60">
        <v>4570000</v>
      </c>
      <c r="F61" s="60">
        <v>4570000</v>
      </c>
      <c r="G61" s="60">
        <v>7028</v>
      </c>
      <c r="H61" s="60">
        <v>67798</v>
      </c>
      <c r="I61" s="60">
        <v>1474507</v>
      </c>
      <c r="J61" s="60">
        <v>1549333</v>
      </c>
      <c r="K61" s="60">
        <v>168312</v>
      </c>
      <c r="L61" s="60">
        <v>981776</v>
      </c>
      <c r="M61" s="60">
        <v>-133767</v>
      </c>
      <c r="N61" s="60">
        <v>1016321</v>
      </c>
      <c r="O61" s="60"/>
      <c r="P61" s="60"/>
      <c r="Q61" s="60"/>
      <c r="R61" s="60"/>
      <c r="S61" s="60"/>
      <c r="T61" s="60"/>
      <c r="U61" s="60"/>
      <c r="V61" s="60"/>
      <c r="W61" s="60">
        <v>2565654</v>
      </c>
      <c r="X61" s="60">
        <v>2285000</v>
      </c>
      <c r="Y61" s="60">
        <v>280654</v>
      </c>
      <c r="Z61" s="140">
        <v>12.28</v>
      </c>
      <c r="AA61" s="155">
        <v>4570000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217000</v>
      </c>
      <c r="F67" s="60"/>
      <c r="G67" s="60">
        <v>7028</v>
      </c>
      <c r="H67" s="60">
        <v>75746</v>
      </c>
      <c r="I67" s="60">
        <v>1545033</v>
      </c>
      <c r="J67" s="60">
        <v>1627807</v>
      </c>
      <c r="K67" s="60">
        <v>168311</v>
      </c>
      <c r="L67" s="60">
        <v>981976</v>
      </c>
      <c r="M67" s="60">
        <v>-81549</v>
      </c>
      <c r="N67" s="60">
        <v>1068738</v>
      </c>
      <c r="O67" s="60"/>
      <c r="P67" s="60"/>
      <c r="Q67" s="60"/>
      <c r="R67" s="60"/>
      <c r="S67" s="60"/>
      <c r="T67" s="60"/>
      <c r="U67" s="60"/>
      <c r="V67" s="60"/>
      <c r="W67" s="60">
        <v>2696545</v>
      </c>
      <c r="X67" s="60"/>
      <c r="Y67" s="60">
        <v>2696545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38293758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38760758</v>
      </c>
      <c r="F69" s="220">
        <f t="shared" si="12"/>
        <v>0</v>
      </c>
      <c r="G69" s="220">
        <f t="shared" si="12"/>
        <v>7028</v>
      </c>
      <c r="H69" s="220">
        <f t="shared" si="12"/>
        <v>75746</v>
      </c>
      <c r="I69" s="220">
        <f t="shared" si="12"/>
        <v>1545033</v>
      </c>
      <c r="J69" s="220">
        <f t="shared" si="12"/>
        <v>1627807</v>
      </c>
      <c r="K69" s="220">
        <f t="shared" si="12"/>
        <v>168311</v>
      </c>
      <c r="L69" s="220">
        <f t="shared" si="12"/>
        <v>981976</v>
      </c>
      <c r="M69" s="220">
        <f t="shared" si="12"/>
        <v>-81549</v>
      </c>
      <c r="N69" s="220">
        <f t="shared" si="12"/>
        <v>1068738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2696545</v>
      </c>
      <c r="X69" s="220">
        <f t="shared" si="12"/>
        <v>0</v>
      </c>
      <c r="Y69" s="220">
        <f t="shared" si="12"/>
        <v>2696545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51045729</v>
      </c>
      <c r="D5" s="357">
        <f t="shared" si="0"/>
        <v>0</v>
      </c>
      <c r="E5" s="356">
        <f t="shared" si="0"/>
        <v>60641000</v>
      </c>
      <c r="F5" s="358">
        <f t="shared" si="0"/>
        <v>60641000</v>
      </c>
      <c r="G5" s="358">
        <f t="shared" si="0"/>
        <v>679813</v>
      </c>
      <c r="H5" s="356">
        <f t="shared" si="0"/>
        <v>482183</v>
      </c>
      <c r="I5" s="356">
        <f t="shared" si="0"/>
        <v>375693</v>
      </c>
      <c r="J5" s="358">
        <f t="shared" si="0"/>
        <v>1537689</v>
      </c>
      <c r="K5" s="358">
        <f t="shared" si="0"/>
        <v>445683</v>
      </c>
      <c r="L5" s="356">
        <f t="shared" si="0"/>
        <v>92560</v>
      </c>
      <c r="M5" s="356">
        <f t="shared" si="0"/>
        <v>290357</v>
      </c>
      <c r="N5" s="358">
        <f t="shared" si="0"/>
        <v>828600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2366289</v>
      </c>
      <c r="X5" s="356">
        <f t="shared" si="0"/>
        <v>30320500</v>
      </c>
      <c r="Y5" s="358">
        <f t="shared" si="0"/>
        <v>-27954211</v>
      </c>
      <c r="Z5" s="359">
        <f>+IF(X5&lt;&gt;0,+(Y5/X5)*100,0)</f>
        <v>-92.1957454527465</v>
      </c>
      <c r="AA5" s="360">
        <f>+AA6+AA8+AA11+AA13+AA15</f>
        <v>60641000</v>
      </c>
    </row>
    <row r="6" spans="1:27" ht="12.75">
      <c r="A6" s="361" t="s">
        <v>206</v>
      </c>
      <c r="B6" s="142"/>
      <c r="C6" s="60">
        <f>+C7</f>
        <v>51045729</v>
      </c>
      <c r="D6" s="340">
        <f aca="true" t="shared" si="1" ref="D6:AA6">+D7</f>
        <v>0</v>
      </c>
      <c r="E6" s="60">
        <f t="shared" si="1"/>
        <v>60641000</v>
      </c>
      <c r="F6" s="59">
        <f t="shared" si="1"/>
        <v>60641000</v>
      </c>
      <c r="G6" s="59">
        <f t="shared" si="1"/>
        <v>679813</v>
      </c>
      <c r="H6" s="60">
        <f t="shared" si="1"/>
        <v>482183</v>
      </c>
      <c r="I6" s="60">
        <f t="shared" si="1"/>
        <v>375693</v>
      </c>
      <c r="J6" s="59">
        <f t="shared" si="1"/>
        <v>1537689</v>
      </c>
      <c r="K6" s="59">
        <f t="shared" si="1"/>
        <v>257643</v>
      </c>
      <c r="L6" s="60">
        <f t="shared" si="1"/>
        <v>92560</v>
      </c>
      <c r="M6" s="60">
        <f t="shared" si="1"/>
        <v>290357</v>
      </c>
      <c r="N6" s="59">
        <f t="shared" si="1"/>
        <v>640560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2178249</v>
      </c>
      <c r="X6" s="60">
        <f t="shared" si="1"/>
        <v>30320500</v>
      </c>
      <c r="Y6" s="59">
        <f t="shared" si="1"/>
        <v>-28142251</v>
      </c>
      <c r="Z6" s="61">
        <f>+IF(X6&lt;&gt;0,+(Y6/X6)*100,0)</f>
        <v>-92.81591992216487</v>
      </c>
      <c r="AA6" s="62">
        <f t="shared" si="1"/>
        <v>60641000</v>
      </c>
    </row>
    <row r="7" spans="1:27" ht="12.75">
      <c r="A7" s="291" t="s">
        <v>230</v>
      </c>
      <c r="B7" s="142"/>
      <c r="C7" s="60">
        <v>51045729</v>
      </c>
      <c r="D7" s="340"/>
      <c r="E7" s="60">
        <v>60641000</v>
      </c>
      <c r="F7" s="59">
        <v>60641000</v>
      </c>
      <c r="G7" s="59">
        <v>679813</v>
      </c>
      <c r="H7" s="60">
        <v>482183</v>
      </c>
      <c r="I7" s="60">
        <v>375693</v>
      </c>
      <c r="J7" s="59">
        <v>1537689</v>
      </c>
      <c r="K7" s="59">
        <v>257643</v>
      </c>
      <c r="L7" s="60">
        <v>92560</v>
      </c>
      <c r="M7" s="60">
        <v>290357</v>
      </c>
      <c r="N7" s="59">
        <v>640560</v>
      </c>
      <c r="O7" s="59"/>
      <c r="P7" s="60"/>
      <c r="Q7" s="60"/>
      <c r="R7" s="59"/>
      <c r="S7" s="59"/>
      <c r="T7" s="60"/>
      <c r="U7" s="60"/>
      <c r="V7" s="59"/>
      <c r="W7" s="59">
        <v>2178249</v>
      </c>
      <c r="X7" s="60">
        <v>30320500</v>
      </c>
      <c r="Y7" s="59">
        <v>-28142251</v>
      </c>
      <c r="Z7" s="61">
        <v>-92.82</v>
      </c>
      <c r="AA7" s="62">
        <v>60641000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188040</v>
      </c>
      <c r="L15" s="60">
        <f t="shared" si="5"/>
        <v>0</v>
      </c>
      <c r="M15" s="60">
        <f t="shared" si="5"/>
        <v>0</v>
      </c>
      <c r="N15" s="59">
        <f t="shared" si="5"/>
        <v>188040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188040</v>
      </c>
      <c r="X15" s="60">
        <f t="shared" si="5"/>
        <v>0</v>
      </c>
      <c r="Y15" s="59">
        <f t="shared" si="5"/>
        <v>188040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>
        <v>188040</v>
      </c>
      <c r="L16" s="60"/>
      <c r="M16" s="60"/>
      <c r="N16" s="59">
        <v>188040</v>
      </c>
      <c r="O16" s="59"/>
      <c r="P16" s="60"/>
      <c r="Q16" s="60"/>
      <c r="R16" s="59"/>
      <c r="S16" s="59"/>
      <c r="T16" s="60"/>
      <c r="U16" s="60"/>
      <c r="V16" s="59"/>
      <c r="W16" s="59">
        <v>188040</v>
      </c>
      <c r="X16" s="60"/>
      <c r="Y16" s="59">
        <v>188040</v>
      </c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77188</v>
      </c>
      <c r="D22" s="344">
        <f t="shared" si="6"/>
        <v>0</v>
      </c>
      <c r="E22" s="343">
        <f t="shared" si="6"/>
        <v>4500000</v>
      </c>
      <c r="F22" s="345">
        <f t="shared" si="6"/>
        <v>4500000</v>
      </c>
      <c r="G22" s="345">
        <f t="shared" si="6"/>
        <v>1685159</v>
      </c>
      <c r="H22" s="343">
        <f t="shared" si="6"/>
        <v>2238140</v>
      </c>
      <c r="I22" s="343">
        <f t="shared" si="6"/>
        <v>3532610</v>
      </c>
      <c r="J22" s="345">
        <f t="shared" si="6"/>
        <v>7455909</v>
      </c>
      <c r="K22" s="345">
        <f t="shared" si="6"/>
        <v>3529853</v>
      </c>
      <c r="L22" s="343">
        <f t="shared" si="6"/>
        <v>624202</v>
      </c>
      <c r="M22" s="343">
        <f t="shared" si="6"/>
        <v>653202</v>
      </c>
      <c r="N22" s="345">
        <f t="shared" si="6"/>
        <v>4807257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12263166</v>
      </c>
      <c r="X22" s="343">
        <f t="shared" si="6"/>
        <v>2250000</v>
      </c>
      <c r="Y22" s="345">
        <f t="shared" si="6"/>
        <v>10013166</v>
      </c>
      <c r="Z22" s="336">
        <f>+IF(X22&lt;&gt;0,+(Y22/X22)*100,0)</f>
        <v>445.02959999999996</v>
      </c>
      <c r="AA22" s="350">
        <f>SUM(AA23:AA32)</f>
        <v>4500000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300000</v>
      </c>
      <c r="F24" s="59">
        <v>300000</v>
      </c>
      <c r="G24" s="59">
        <v>745200</v>
      </c>
      <c r="H24" s="60">
        <v>1390609</v>
      </c>
      <c r="I24" s="60">
        <v>2384892</v>
      </c>
      <c r="J24" s="59">
        <v>4520701</v>
      </c>
      <c r="K24" s="59">
        <v>1624147</v>
      </c>
      <c r="L24" s="60">
        <v>-346457</v>
      </c>
      <c r="M24" s="60">
        <v>653202</v>
      </c>
      <c r="N24" s="59">
        <v>1930892</v>
      </c>
      <c r="O24" s="59"/>
      <c r="P24" s="60"/>
      <c r="Q24" s="60"/>
      <c r="R24" s="59"/>
      <c r="S24" s="59"/>
      <c r="T24" s="60"/>
      <c r="U24" s="60"/>
      <c r="V24" s="59"/>
      <c r="W24" s="59">
        <v>6451593</v>
      </c>
      <c r="X24" s="60">
        <v>150000</v>
      </c>
      <c r="Y24" s="59">
        <v>6301593</v>
      </c>
      <c r="Z24" s="61">
        <v>4201.06</v>
      </c>
      <c r="AA24" s="62">
        <v>300000</v>
      </c>
    </row>
    <row r="25" spans="1:27" ht="12.75">
      <c r="A25" s="361" t="s">
        <v>240</v>
      </c>
      <c r="B25" s="142"/>
      <c r="C25" s="60">
        <v>77188</v>
      </c>
      <c r="D25" s="340"/>
      <c r="E25" s="60"/>
      <c r="F25" s="59"/>
      <c r="G25" s="59">
        <v>939959</v>
      </c>
      <c r="H25" s="60">
        <v>847531</v>
      </c>
      <c r="I25" s="60">
        <v>1147718</v>
      </c>
      <c r="J25" s="59">
        <v>2935208</v>
      </c>
      <c r="K25" s="59">
        <v>1905706</v>
      </c>
      <c r="L25" s="60">
        <v>970659</v>
      </c>
      <c r="M25" s="60"/>
      <c r="N25" s="59">
        <v>2876365</v>
      </c>
      <c r="O25" s="59"/>
      <c r="P25" s="60"/>
      <c r="Q25" s="60"/>
      <c r="R25" s="59"/>
      <c r="S25" s="59"/>
      <c r="T25" s="60"/>
      <c r="U25" s="60"/>
      <c r="V25" s="59"/>
      <c r="W25" s="59">
        <v>5811573</v>
      </c>
      <c r="X25" s="60"/>
      <c r="Y25" s="59">
        <v>5811573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4200000</v>
      </c>
      <c r="F32" s="59">
        <v>4200000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2100000</v>
      </c>
      <c r="Y32" s="59">
        <v>-2100000</v>
      </c>
      <c r="Z32" s="61">
        <v>-100</v>
      </c>
      <c r="AA32" s="62">
        <v>4200000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3377881</v>
      </c>
      <c r="D40" s="344">
        <f t="shared" si="9"/>
        <v>0</v>
      </c>
      <c r="E40" s="343">
        <f t="shared" si="9"/>
        <v>6350000</v>
      </c>
      <c r="F40" s="345">
        <f t="shared" si="9"/>
        <v>6350000</v>
      </c>
      <c r="G40" s="345">
        <f t="shared" si="9"/>
        <v>603</v>
      </c>
      <c r="H40" s="343">
        <f t="shared" si="9"/>
        <v>17018</v>
      </c>
      <c r="I40" s="343">
        <f t="shared" si="9"/>
        <v>235533</v>
      </c>
      <c r="J40" s="345">
        <f t="shared" si="9"/>
        <v>253154</v>
      </c>
      <c r="K40" s="345">
        <f t="shared" si="9"/>
        <v>553640</v>
      </c>
      <c r="L40" s="343">
        <f t="shared" si="9"/>
        <v>110080</v>
      </c>
      <c r="M40" s="343">
        <f t="shared" si="9"/>
        <v>202055</v>
      </c>
      <c r="N40" s="345">
        <f t="shared" si="9"/>
        <v>865775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1118929</v>
      </c>
      <c r="X40" s="343">
        <f t="shared" si="9"/>
        <v>3175000</v>
      </c>
      <c r="Y40" s="345">
        <f t="shared" si="9"/>
        <v>-2056071</v>
      </c>
      <c r="Z40" s="336">
        <f>+IF(X40&lt;&gt;0,+(Y40/X40)*100,0)</f>
        <v>-64.75814173228346</v>
      </c>
      <c r="AA40" s="350">
        <f>SUM(AA41:AA49)</f>
        <v>6350000</v>
      </c>
    </row>
    <row r="41" spans="1:27" ht="12.75">
      <c r="A41" s="361" t="s">
        <v>249</v>
      </c>
      <c r="B41" s="142"/>
      <c r="C41" s="362">
        <v>1462853</v>
      </c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1500000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1133138</v>
      </c>
      <c r="D43" s="369"/>
      <c r="E43" s="305"/>
      <c r="F43" s="370"/>
      <c r="G43" s="370"/>
      <c r="H43" s="305"/>
      <c r="I43" s="305">
        <v>16300</v>
      </c>
      <c r="J43" s="370">
        <v>16300</v>
      </c>
      <c r="K43" s="370"/>
      <c r="L43" s="305">
        <v>10000</v>
      </c>
      <c r="M43" s="305"/>
      <c r="N43" s="370">
        <v>10000</v>
      </c>
      <c r="O43" s="370"/>
      <c r="P43" s="305"/>
      <c r="Q43" s="305"/>
      <c r="R43" s="370"/>
      <c r="S43" s="370"/>
      <c r="T43" s="305"/>
      <c r="U43" s="305"/>
      <c r="V43" s="370"/>
      <c r="W43" s="370">
        <v>26300</v>
      </c>
      <c r="X43" s="305"/>
      <c r="Y43" s="370">
        <v>26300</v>
      </c>
      <c r="Z43" s="371"/>
      <c r="AA43" s="303"/>
    </row>
    <row r="44" spans="1:27" ht="12.75">
      <c r="A44" s="361" t="s">
        <v>252</v>
      </c>
      <c r="B44" s="136"/>
      <c r="C44" s="60">
        <v>573395</v>
      </c>
      <c r="D44" s="368"/>
      <c r="E44" s="54">
        <v>2850000</v>
      </c>
      <c r="F44" s="53">
        <v>2850000</v>
      </c>
      <c r="G44" s="53">
        <v>603</v>
      </c>
      <c r="H44" s="54">
        <v>7103</v>
      </c>
      <c r="I44" s="54">
        <v>21061</v>
      </c>
      <c r="J44" s="53">
        <v>28767</v>
      </c>
      <c r="K44" s="53">
        <v>183229</v>
      </c>
      <c r="L44" s="54"/>
      <c r="M44" s="54">
        <v>25913</v>
      </c>
      <c r="N44" s="53">
        <v>209142</v>
      </c>
      <c r="O44" s="53"/>
      <c r="P44" s="54"/>
      <c r="Q44" s="54"/>
      <c r="R44" s="53"/>
      <c r="S44" s="53"/>
      <c r="T44" s="54"/>
      <c r="U44" s="54"/>
      <c r="V44" s="53"/>
      <c r="W44" s="53">
        <v>237909</v>
      </c>
      <c r="X44" s="54">
        <v>1425000</v>
      </c>
      <c r="Y44" s="53">
        <v>-1187091</v>
      </c>
      <c r="Z44" s="94">
        <v>-83.3</v>
      </c>
      <c r="AA44" s="95">
        <v>2850000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2000000</v>
      </c>
      <c r="F47" s="53">
        <v>2000000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1000000</v>
      </c>
      <c r="Y47" s="53">
        <v>-1000000</v>
      </c>
      <c r="Z47" s="94">
        <v>-100</v>
      </c>
      <c r="AA47" s="95">
        <v>2000000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208495</v>
      </c>
      <c r="D49" s="368"/>
      <c r="E49" s="54"/>
      <c r="F49" s="53"/>
      <c r="G49" s="53"/>
      <c r="H49" s="54">
        <v>9915</v>
      </c>
      <c r="I49" s="54">
        <v>198172</v>
      </c>
      <c r="J49" s="53">
        <v>208087</v>
      </c>
      <c r="K49" s="53">
        <v>370411</v>
      </c>
      <c r="L49" s="54">
        <v>100080</v>
      </c>
      <c r="M49" s="54">
        <v>176142</v>
      </c>
      <c r="N49" s="53">
        <v>646633</v>
      </c>
      <c r="O49" s="53"/>
      <c r="P49" s="54"/>
      <c r="Q49" s="54"/>
      <c r="R49" s="53"/>
      <c r="S49" s="53"/>
      <c r="T49" s="54"/>
      <c r="U49" s="54"/>
      <c r="V49" s="53"/>
      <c r="W49" s="53">
        <v>854720</v>
      </c>
      <c r="X49" s="54"/>
      <c r="Y49" s="53">
        <v>854720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54500798</v>
      </c>
      <c r="D60" s="346">
        <f t="shared" si="14"/>
        <v>0</v>
      </c>
      <c r="E60" s="219">
        <f t="shared" si="14"/>
        <v>71491000</v>
      </c>
      <c r="F60" s="264">
        <f t="shared" si="14"/>
        <v>71491000</v>
      </c>
      <c r="G60" s="264">
        <f t="shared" si="14"/>
        <v>2365575</v>
      </c>
      <c r="H60" s="219">
        <f t="shared" si="14"/>
        <v>2737341</v>
      </c>
      <c r="I60" s="219">
        <f t="shared" si="14"/>
        <v>4143836</v>
      </c>
      <c r="J60" s="264">
        <f t="shared" si="14"/>
        <v>9246752</v>
      </c>
      <c r="K60" s="264">
        <f t="shared" si="14"/>
        <v>4529176</v>
      </c>
      <c r="L60" s="219">
        <f t="shared" si="14"/>
        <v>826842</v>
      </c>
      <c r="M60" s="219">
        <f t="shared" si="14"/>
        <v>1145614</v>
      </c>
      <c r="N60" s="264">
        <f t="shared" si="14"/>
        <v>6501632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15748384</v>
      </c>
      <c r="X60" s="219">
        <f t="shared" si="14"/>
        <v>35745500</v>
      </c>
      <c r="Y60" s="264">
        <f t="shared" si="14"/>
        <v>-19997116</v>
      </c>
      <c r="Z60" s="337">
        <f>+IF(X60&lt;&gt;0,+(Y60/X60)*100,0)</f>
        <v>-55.94303059126323</v>
      </c>
      <c r="AA60" s="232">
        <f>+AA57+AA54+AA51+AA40+AA37+AA34+AA22+AA5</f>
        <v>71491000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2019-02-04T13:41:37Z</dcterms:created>
  <dcterms:modified xsi:type="dcterms:W3CDTF">2019-02-04T13:41:41Z</dcterms:modified>
  <cp:category/>
  <cp:version/>
  <cp:contentType/>
  <cp:contentStatus/>
</cp:coreProperties>
</file>