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<sst xmlns="http://schemas.openxmlformats.org/spreadsheetml/2006/main" count="859" uniqueCount="304">
  <si>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Greater Kokstad(KZN433)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</si>
  <si>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</si>
  <si>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</si>
  <si>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</si>
  <si>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</si>
  <si>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</si>
  <si>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</si>
  <si>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</si>
  <si>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</si>
  <si>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</si>
  <si>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</si>
  <si>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</si>
  <si>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</si>
  <si>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</si>
  <si>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</si>
  <si>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</si>
  <si>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</si>
  <si>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</si>
  <si>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</si>
  <si>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</si>
  <si>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</si>
  <si>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</si>
  <si>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</si>
  <si>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</si>
  <si>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</si>
  <si>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</si>
  <si>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</si>
  <si>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</si>
  <si>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</si>
  <si>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</si>
  <si>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</si>
  <si>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</si>
  <si>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</si>
  <si>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</si>
  <si>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</si>
  <si>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</si>
  <si>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</si>
  <si>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</si>
  <si>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</si>
  <si>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</si>
  <si>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</si>
  <si>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</si>
  <si>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</si>
  <si>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</si>
  <si>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</si>
  <si>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</si>
  <si>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</si>
  <si>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</si>
  <si>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</si>
  <si>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</si>
  <si>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</si>
  <si>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</si>
  <si>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</si>
  <si>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</si>
  <si>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</si>
  <si>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</si>
  <si>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</si>
  <si>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</si>
  <si>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</si>
  <si>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</si>
  <si>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</si>
  <si>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</si>
  <si>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</si>
  <si>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</si>
  <si>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</si>
  <si>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</si>
  <si>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</si>
  <si>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</si>
  <si>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</si>
  <si>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</si>
  <si>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Greater Kokstad(KZN433)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</si>
  <si>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</si>
  <si>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</si>
  <si>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</si>
  <si>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</si>
  <si>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</si>
  <si>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</si>
  <si>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</si>
  <si>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</si>
  <si>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</si>
  <si>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</si>
  <si>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</si>
  <si>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</si>
  <si>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</si>
  <si>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</si>
  <si>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</si>
  <si>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</si>
  <si>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</si>
  <si>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</si>
  <si>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</si>
  <si>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</si>
  <si>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</si>
  <si>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</si>
  <si>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</si>
  <si>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</si>
  <si>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</si>
  <si>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</si>
  <si>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</si>
  <si>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</si>
  <si>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</si>
  <si>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Greater Kokstad(KZN433)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</si>
  <si>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</si>
  <si>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</si>
  <si>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</si>
  <si>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</si>
  <si>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</si>
  <si>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</si>
  <si>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</si>
  <si>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</si>
  <si>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</si>
  <si>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</si>
  <si>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</si>
  <si>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</si>
  <si>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</si>
  <si>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</si>
  <si>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</si>
  <si>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</si>
  <si>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</si>
  <si>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</si>
  <si>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</si>
  <si>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</si>
  <si>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</si>
  <si>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</si>
  <si>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</si>
  <si>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</si>
  <si>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</si>
  <si>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</si>
  <si>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</si>
  <si>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</si>
  <si>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Greater Kokstad(KZN433)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</si>
  <si>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</si>
  <si>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</si>
  <si>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</si>
  <si>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</si>
  <si>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</si>
  <si>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</si>
  <si>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</si>
  <si>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</si>
  <si>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</si>
  <si>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</si>
  <si>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Greater Kokstad(KZN433)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</si>
  <si>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</si>
  <si>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</si>
  <si>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</si>
  <si>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</si>
  <si>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</si>
  <si>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</si>
  <si>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</si>
  <si>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</si>
  <si>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</si>
  <si>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</si>
  <si>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</si>
  <si>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</si>
  <si>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</si>
  <si>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</si>
  <si>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</si>
  <si>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</si>
  <si>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</si>
  <si>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</si>
  <si>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</si>
  <si>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</si>
  <si>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</si>
  <si>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</si>
  <si>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</si>
  <si>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</si>
  <si>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</si>
  <si>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</si>
  <si>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</si>
  <si>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</si>
  <si>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</si>
  <si>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</si>
  <si>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</si>
  <si>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</si>
  <si>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</si>
  <si>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Greater Kokstad(KZN433)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</si>
  <si>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</si>
  <si>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</si>
  <si>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</si>
  <si>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</si>
  <si>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</si>
  <si>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</si>
  <si>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</si>
  <si>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</si>
  <si>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</si>
  <si>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</si>
  <si>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</si>
  <si>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</si>
  <si>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</si>
  <si>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</si>
  <si>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</si>
  <si>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</si>
  <si>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</si>
  <si>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</si>
  <si>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</si>
  <si>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</si>
  <si>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</si>
  <si>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</si>
  <si>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</si>
  <si>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</si>
  <si>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</si>
  <si>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</si>
  <si>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</si>
  <si>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Greater Kokstad(KZN433)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</si>
  <si>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</si>
  <si>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</si>
  <si>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</si>
  <si>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</si>
  <si>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</si>
  <si>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</si>
  <si>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</si>
  <si>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</si>
  <si>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</si>
  <si>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</si>
  <si>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</si>
  <si>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</si>
  <si>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</si>
  <si>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</si>
  <si>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</si>
  <si>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</si>
  <si>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</si>
  <si>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</si>
  <si>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</si>
  <si>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</si>
  <si>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</si>
  <si>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</si>
  <si>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</si>
  <si>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</si>
  <si>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</si>
  <si>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Greater Kokstad(KZN433)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</si>
  <si>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</si>
  <si>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</si>
  <si>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</si>
  <si>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</si>
  <si>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</si>
  <si>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</si>
  <si>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</si>
  <si>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</si>
  <si>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</si>
  <si>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</si>
  <si>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</si>
  <si>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</si>
  <si>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</si>
  <si>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</si>
  <si>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</si>
  <si>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</si>
  <si>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</si>
  <si>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</si>
  <si>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</si>
  <si>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</si>
  <si>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</si>
  <si>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</si>
  <si>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</si>
  <si>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</si>
  <si>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</si>
  <si>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</si>
  <si>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</si>
  <si>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</si>
  <si>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</si>
  <si>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</si>
  <si>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</si>
  <si>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</si>
  <si>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</si>
  <si>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</si>
  <si>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</si>
  <si>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Greater Kokstad(KZN433)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</si>
  <si>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</si>
  <si>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</si>
  <si>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Greater Kokstad(KZN433)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</si>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</sst>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94601966</v>
      </c>
      <c r="C5" s="19">
        <v>0</v>
      </c>
      <c r="D5" s="59">
        <v>141700322</v>
      </c>
      <c r="E5" s="60">
        <v>141700322</v>
      </c>
      <c r="F5" s="60">
        <v>70959161</v>
      </c>
      <c r="G5" s="60">
        <v>3608389</v>
      </c>
      <c r="H5" s="60">
        <v>2281958</v>
      </c>
      <c r="I5" s="60">
        <v>76849508</v>
      </c>
      <c r="J5" s="60">
        <v>8538680</v>
      </c>
      <c r="K5" s="60">
        <v>8746486</v>
      </c>
      <c r="L5" s="60">
        <v>8538848</v>
      </c>
      <c r="M5" s="60">
        <v>25824014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102673522</v>
      </c>
      <c r="W5" s="60">
        <v>106278137</v>
      </c>
      <c r="X5" s="60">
        <v>-3604615</v>
      </c>
      <c r="Y5" s="61">
        <v>-3.39</v>
      </c>
      <c r="Z5" s="62">
        <v>141700322</v>
      </c>
    </row>
    <row r="6" spans="1:26" ht="12.75">
      <c r="A6" s="58" t="s">
        <v>32</v>
      </c>
      <c r="B6" s="19">
        <v>118707755</v>
      </c>
      <c r="C6" s="19">
        <v>0</v>
      </c>
      <c r="D6" s="59">
        <v>150936329</v>
      </c>
      <c r="E6" s="60">
        <v>150936329</v>
      </c>
      <c r="F6" s="60">
        <v>13797872</v>
      </c>
      <c r="G6" s="60">
        <v>13809746</v>
      </c>
      <c r="H6" s="60">
        <v>10360978</v>
      </c>
      <c r="I6" s="60">
        <v>37968596</v>
      </c>
      <c r="J6" s="60">
        <v>10518056</v>
      </c>
      <c r="K6" s="60">
        <v>10251611</v>
      </c>
      <c r="L6" s="60">
        <v>9283272</v>
      </c>
      <c r="M6" s="60">
        <v>30052939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68021535</v>
      </c>
      <c r="W6" s="60">
        <v>87943342</v>
      </c>
      <c r="X6" s="60">
        <v>-19921807</v>
      </c>
      <c r="Y6" s="61">
        <v>-22.65</v>
      </c>
      <c r="Z6" s="62">
        <v>150936329</v>
      </c>
    </row>
    <row r="7" spans="1:26" ht="12.75">
      <c r="A7" s="58" t="s">
        <v>33</v>
      </c>
      <c r="B7" s="19">
        <v>9777018</v>
      </c>
      <c r="C7" s="19">
        <v>0</v>
      </c>
      <c r="D7" s="59">
        <v>8528238</v>
      </c>
      <c r="E7" s="60">
        <v>8528238</v>
      </c>
      <c r="F7" s="60">
        <v>701808</v>
      </c>
      <c r="G7" s="60">
        <v>65877</v>
      </c>
      <c r="H7" s="60">
        <v>54611</v>
      </c>
      <c r="I7" s="60">
        <v>822296</v>
      </c>
      <c r="J7" s="60">
        <v>1524749</v>
      </c>
      <c r="K7" s="60">
        <v>71429</v>
      </c>
      <c r="L7" s="60">
        <v>1494127</v>
      </c>
      <c r="M7" s="60">
        <v>3090305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3912601</v>
      </c>
      <c r="W7" s="60">
        <v>4366322</v>
      </c>
      <c r="X7" s="60">
        <v>-453721</v>
      </c>
      <c r="Y7" s="61">
        <v>-10.39</v>
      </c>
      <c r="Z7" s="62">
        <v>8528238</v>
      </c>
    </row>
    <row r="8" spans="1:26" ht="12.75">
      <c r="A8" s="58" t="s">
        <v>34</v>
      </c>
      <c r="B8" s="19">
        <v>54572926</v>
      </c>
      <c r="C8" s="19">
        <v>0</v>
      </c>
      <c r="D8" s="59">
        <v>61065000</v>
      </c>
      <c r="E8" s="60">
        <v>61065000</v>
      </c>
      <c r="F8" s="60">
        <v>23201000</v>
      </c>
      <c r="G8" s="60">
        <v>17391</v>
      </c>
      <c r="H8" s="60">
        <v>0</v>
      </c>
      <c r="I8" s="60">
        <v>23218391</v>
      </c>
      <c r="J8" s="60">
        <v>6252</v>
      </c>
      <c r="K8" s="60">
        <v>0</v>
      </c>
      <c r="L8" s="60">
        <v>18561000</v>
      </c>
      <c r="M8" s="60">
        <v>18567252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41785643</v>
      </c>
      <c r="W8" s="60">
        <v>44233606</v>
      </c>
      <c r="X8" s="60">
        <v>-2447963</v>
      </c>
      <c r="Y8" s="61">
        <v>-5.53</v>
      </c>
      <c r="Z8" s="62">
        <v>61065000</v>
      </c>
    </row>
    <row r="9" spans="1:26" ht="12.75">
      <c r="A9" s="58" t="s">
        <v>35</v>
      </c>
      <c r="B9" s="19">
        <v>18687277</v>
      </c>
      <c r="C9" s="19">
        <v>0</v>
      </c>
      <c r="D9" s="59">
        <v>16740818</v>
      </c>
      <c r="E9" s="60">
        <v>16740818</v>
      </c>
      <c r="F9" s="60">
        <v>1360249</v>
      </c>
      <c r="G9" s="60">
        <v>792768</v>
      </c>
      <c r="H9" s="60">
        <v>965201</v>
      </c>
      <c r="I9" s="60">
        <v>3118218</v>
      </c>
      <c r="J9" s="60">
        <v>1665790</v>
      </c>
      <c r="K9" s="60">
        <v>1646241</v>
      </c>
      <c r="L9" s="60">
        <v>1771114</v>
      </c>
      <c r="M9" s="60">
        <v>5083145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8201363</v>
      </c>
      <c r="W9" s="60">
        <v>8559627</v>
      </c>
      <c r="X9" s="60">
        <v>-358264</v>
      </c>
      <c r="Y9" s="61">
        <v>-4.19</v>
      </c>
      <c r="Z9" s="62">
        <v>16740818</v>
      </c>
    </row>
    <row r="10" spans="1:26" ht="22.5">
      <c r="A10" s="63" t="s">
        <v>279</v>
      </c>
      <c r="B10" s="64">
        <f>SUM(B5:B9)</f>
        <v>296346942</v>
      </c>
      <c r="C10" s="64">
        <f>SUM(C5:C9)</f>
        <v>0</v>
      </c>
      <c r="D10" s="65">
        <f aca="true" t="shared" si="0" ref="D10:Z10">SUM(D5:D9)</f>
        <v>378970707</v>
      </c>
      <c r="E10" s="66">
        <f t="shared" si="0"/>
        <v>378970707</v>
      </c>
      <c r="F10" s="66">
        <f t="shared" si="0"/>
        <v>110020090</v>
      </c>
      <c r="G10" s="66">
        <f t="shared" si="0"/>
        <v>18294171</v>
      </c>
      <c r="H10" s="66">
        <f t="shared" si="0"/>
        <v>13662748</v>
      </c>
      <c r="I10" s="66">
        <f t="shared" si="0"/>
        <v>141977009</v>
      </c>
      <c r="J10" s="66">
        <f t="shared" si="0"/>
        <v>22253527</v>
      </c>
      <c r="K10" s="66">
        <f t="shared" si="0"/>
        <v>20715767</v>
      </c>
      <c r="L10" s="66">
        <f t="shared" si="0"/>
        <v>39648361</v>
      </c>
      <c r="M10" s="66">
        <f t="shared" si="0"/>
        <v>82617655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224594664</v>
      </c>
      <c r="W10" s="66">
        <f t="shared" si="0"/>
        <v>251381034</v>
      </c>
      <c r="X10" s="66">
        <f t="shared" si="0"/>
        <v>-26786370</v>
      </c>
      <c r="Y10" s="67">
        <f>+IF(W10&lt;&gt;0,(X10/W10)*100,0)</f>
        <v>-10.655684549376147</v>
      </c>
      <c r="Z10" s="68">
        <f t="shared" si="0"/>
        <v>378970707</v>
      </c>
    </row>
    <row r="11" spans="1:26" ht="12.75">
      <c r="A11" s="58" t="s">
        <v>37</v>
      </c>
      <c r="B11" s="19">
        <v>100468253</v>
      </c>
      <c r="C11" s="19">
        <v>0</v>
      </c>
      <c r="D11" s="59">
        <v>136236759</v>
      </c>
      <c r="E11" s="60">
        <v>136236759</v>
      </c>
      <c r="F11" s="60">
        <v>0</v>
      </c>
      <c r="G11" s="60">
        <v>15985147</v>
      </c>
      <c r="H11" s="60">
        <v>9506599</v>
      </c>
      <c r="I11" s="60">
        <v>25491746</v>
      </c>
      <c r="J11" s="60">
        <v>9473641</v>
      </c>
      <c r="K11" s="60">
        <v>9437785</v>
      </c>
      <c r="L11" s="60">
        <v>9678556</v>
      </c>
      <c r="M11" s="60">
        <v>28589982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54081728</v>
      </c>
      <c r="W11" s="60">
        <v>71099919</v>
      </c>
      <c r="X11" s="60">
        <v>-17018191</v>
      </c>
      <c r="Y11" s="61">
        <v>-23.94</v>
      </c>
      <c r="Z11" s="62">
        <v>136236759</v>
      </c>
    </row>
    <row r="12" spans="1:26" ht="12.75">
      <c r="A12" s="58" t="s">
        <v>38</v>
      </c>
      <c r="B12" s="19">
        <v>6969793</v>
      </c>
      <c r="C12" s="19">
        <v>0</v>
      </c>
      <c r="D12" s="59">
        <v>7589282</v>
      </c>
      <c r="E12" s="60">
        <v>7589282</v>
      </c>
      <c r="F12" s="60">
        <v>0</v>
      </c>
      <c r="G12" s="60">
        <v>1171185</v>
      </c>
      <c r="H12" s="60">
        <v>585592</v>
      </c>
      <c r="I12" s="60">
        <v>1756777</v>
      </c>
      <c r="J12" s="60">
        <v>585592</v>
      </c>
      <c r="K12" s="60">
        <v>585592</v>
      </c>
      <c r="L12" s="60">
        <v>585596</v>
      </c>
      <c r="M12" s="60">
        <v>1756780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3513557</v>
      </c>
      <c r="W12" s="60">
        <v>3548403</v>
      </c>
      <c r="X12" s="60">
        <v>-34846</v>
      </c>
      <c r="Y12" s="61">
        <v>-0.98</v>
      </c>
      <c r="Z12" s="62">
        <v>7589282</v>
      </c>
    </row>
    <row r="13" spans="1:26" ht="12.75">
      <c r="A13" s="58" t="s">
        <v>280</v>
      </c>
      <c r="B13" s="19">
        <v>34619724</v>
      </c>
      <c r="C13" s="19">
        <v>0</v>
      </c>
      <c r="D13" s="59">
        <v>57721000</v>
      </c>
      <c r="E13" s="60">
        <v>57721000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57721000</v>
      </c>
    </row>
    <row r="14" spans="1:26" ht="12.75">
      <c r="A14" s="58" t="s">
        <v>40</v>
      </c>
      <c r="B14" s="19">
        <v>22822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84005005</v>
      </c>
      <c r="C15" s="19">
        <v>0</v>
      </c>
      <c r="D15" s="59">
        <v>103167550</v>
      </c>
      <c r="E15" s="60">
        <v>103167550</v>
      </c>
      <c r="F15" s="60">
        <v>11143651</v>
      </c>
      <c r="G15" s="60">
        <v>11984221</v>
      </c>
      <c r="H15" s="60">
        <v>11400690</v>
      </c>
      <c r="I15" s="60">
        <v>34528562</v>
      </c>
      <c r="J15" s="60">
        <v>6405509</v>
      </c>
      <c r="K15" s="60">
        <v>6763928</v>
      </c>
      <c r="L15" s="60">
        <v>6032834</v>
      </c>
      <c r="M15" s="60">
        <v>19202271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53730833</v>
      </c>
      <c r="W15" s="60">
        <v>51166827</v>
      </c>
      <c r="X15" s="60">
        <v>2564006</v>
      </c>
      <c r="Y15" s="61">
        <v>5.01</v>
      </c>
      <c r="Z15" s="62">
        <v>103167550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75252619</v>
      </c>
      <c r="C17" s="19">
        <v>0</v>
      </c>
      <c r="D17" s="59">
        <v>100475840</v>
      </c>
      <c r="E17" s="60">
        <v>100475840</v>
      </c>
      <c r="F17" s="60">
        <v>5295379</v>
      </c>
      <c r="G17" s="60">
        <v>4055162</v>
      </c>
      <c r="H17" s="60">
        <v>7998962</v>
      </c>
      <c r="I17" s="60">
        <v>17349503</v>
      </c>
      <c r="J17" s="60">
        <v>7366910</v>
      </c>
      <c r="K17" s="60">
        <v>4852683</v>
      </c>
      <c r="L17" s="60">
        <v>4971230</v>
      </c>
      <c r="M17" s="60">
        <v>17190823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34540326</v>
      </c>
      <c r="W17" s="60">
        <v>49429087</v>
      </c>
      <c r="X17" s="60">
        <v>-14888761</v>
      </c>
      <c r="Y17" s="61">
        <v>-30.12</v>
      </c>
      <c r="Z17" s="62">
        <v>100475840</v>
      </c>
    </row>
    <row r="18" spans="1:26" ht="12.75">
      <c r="A18" s="70" t="s">
        <v>44</v>
      </c>
      <c r="B18" s="71">
        <f>SUM(B11:B17)</f>
        <v>301338216</v>
      </c>
      <c r="C18" s="71">
        <f>SUM(C11:C17)</f>
        <v>0</v>
      </c>
      <c r="D18" s="72">
        <f aca="true" t="shared" si="1" ref="D18:Z18">SUM(D11:D17)</f>
        <v>405190431</v>
      </c>
      <c r="E18" s="73">
        <f t="shared" si="1"/>
        <v>405190431</v>
      </c>
      <c r="F18" s="73">
        <f t="shared" si="1"/>
        <v>16439030</v>
      </c>
      <c r="G18" s="73">
        <f t="shared" si="1"/>
        <v>33195715</v>
      </c>
      <c r="H18" s="73">
        <f t="shared" si="1"/>
        <v>29491843</v>
      </c>
      <c r="I18" s="73">
        <f t="shared" si="1"/>
        <v>79126588</v>
      </c>
      <c r="J18" s="73">
        <f t="shared" si="1"/>
        <v>23831652</v>
      </c>
      <c r="K18" s="73">
        <f t="shared" si="1"/>
        <v>21639988</v>
      </c>
      <c r="L18" s="73">
        <f t="shared" si="1"/>
        <v>21268216</v>
      </c>
      <c r="M18" s="73">
        <f t="shared" si="1"/>
        <v>66739856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145866444</v>
      </c>
      <c r="W18" s="73">
        <f t="shared" si="1"/>
        <v>175244236</v>
      </c>
      <c r="X18" s="73">
        <f t="shared" si="1"/>
        <v>-29377792</v>
      </c>
      <c r="Y18" s="67">
        <f>+IF(W18&lt;&gt;0,(X18/W18)*100,0)</f>
        <v>-16.763913421951294</v>
      </c>
      <c r="Z18" s="74">
        <f t="shared" si="1"/>
        <v>405190431</v>
      </c>
    </row>
    <row r="19" spans="1:26" ht="12.75">
      <c r="A19" s="70" t="s">
        <v>45</v>
      </c>
      <c r="B19" s="75">
        <f>+B10-B18</f>
        <v>-4991274</v>
      </c>
      <c r="C19" s="75">
        <f>+C10-C18</f>
        <v>0</v>
      </c>
      <c r="D19" s="76">
        <f aca="true" t="shared" si="2" ref="D19:Z19">+D10-D18</f>
        <v>-26219724</v>
      </c>
      <c r="E19" s="77">
        <f t="shared" si="2"/>
        <v>-26219724</v>
      </c>
      <c r="F19" s="77">
        <f t="shared" si="2"/>
        <v>93581060</v>
      </c>
      <c r="G19" s="77">
        <f t="shared" si="2"/>
        <v>-14901544</v>
      </c>
      <c r="H19" s="77">
        <f t="shared" si="2"/>
        <v>-15829095</v>
      </c>
      <c r="I19" s="77">
        <f t="shared" si="2"/>
        <v>62850421</v>
      </c>
      <c r="J19" s="77">
        <f t="shared" si="2"/>
        <v>-1578125</v>
      </c>
      <c r="K19" s="77">
        <f t="shared" si="2"/>
        <v>-924221</v>
      </c>
      <c r="L19" s="77">
        <f t="shared" si="2"/>
        <v>18380145</v>
      </c>
      <c r="M19" s="77">
        <f t="shared" si="2"/>
        <v>15877799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78728220</v>
      </c>
      <c r="W19" s="77">
        <f>IF(E10=E18,0,W10-W18)</f>
        <v>76136798</v>
      </c>
      <c r="X19" s="77">
        <f t="shared" si="2"/>
        <v>2591422</v>
      </c>
      <c r="Y19" s="78">
        <f>+IF(W19&lt;&gt;0,(X19/W19)*100,0)</f>
        <v>3.4036393282522863</v>
      </c>
      <c r="Z19" s="79">
        <f t="shared" si="2"/>
        <v>-26219724</v>
      </c>
    </row>
    <row r="20" spans="1:26" ht="12.75">
      <c r="A20" s="58" t="s">
        <v>46</v>
      </c>
      <c r="B20" s="19">
        <v>44043533</v>
      </c>
      <c r="C20" s="19">
        <v>0</v>
      </c>
      <c r="D20" s="59">
        <v>30963000</v>
      </c>
      <c r="E20" s="60">
        <v>30963000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30963000</v>
      </c>
      <c r="X20" s="60">
        <v>-30963000</v>
      </c>
      <c r="Y20" s="61">
        <v>-100</v>
      </c>
      <c r="Z20" s="62">
        <v>30963000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39052259</v>
      </c>
      <c r="C22" s="86">
        <f>SUM(C19:C21)</f>
        <v>0</v>
      </c>
      <c r="D22" s="87">
        <f aca="true" t="shared" si="3" ref="D22:Z22">SUM(D19:D21)</f>
        <v>4743276</v>
      </c>
      <c r="E22" s="88">
        <f t="shared" si="3"/>
        <v>4743276</v>
      </c>
      <c r="F22" s="88">
        <f t="shared" si="3"/>
        <v>93581060</v>
      </c>
      <c r="G22" s="88">
        <f t="shared" si="3"/>
        <v>-14901544</v>
      </c>
      <c r="H22" s="88">
        <f t="shared" si="3"/>
        <v>-15829095</v>
      </c>
      <c r="I22" s="88">
        <f t="shared" si="3"/>
        <v>62850421</v>
      </c>
      <c r="J22" s="88">
        <f t="shared" si="3"/>
        <v>-1578125</v>
      </c>
      <c r="K22" s="88">
        <f t="shared" si="3"/>
        <v>-924221</v>
      </c>
      <c r="L22" s="88">
        <f t="shared" si="3"/>
        <v>18380145</v>
      </c>
      <c r="M22" s="88">
        <f t="shared" si="3"/>
        <v>15877799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78728220</v>
      </c>
      <c r="W22" s="88">
        <f t="shared" si="3"/>
        <v>107099798</v>
      </c>
      <c r="X22" s="88">
        <f t="shared" si="3"/>
        <v>-28371578</v>
      </c>
      <c r="Y22" s="89">
        <f>+IF(W22&lt;&gt;0,(X22/W22)*100,0)</f>
        <v>-26.490785724917988</v>
      </c>
      <c r="Z22" s="90">
        <f t="shared" si="3"/>
        <v>4743276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39052259</v>
      </c>
      <c r="C24" s="75">
        <f>SUM(C22:C23)</f>
        <v>0</v>
      </c>
      <c r="D24" s="76">
        <f aca="true" t="shared" si="4" ref="D24:Z24">SUM(D22:D23)</f>
        <v>4743276</v>
      </c>
      <c r="E24" s="77">
        <f t="shared" si="4"/>
        <v>4743276</v>
      </c>
      <c r="F24" s="77">
        <f t="shared" si="4"/>
        <v>93581060</v>
      </c>
      <c r="G24" s="77">
        <f t="shared" si="4"/>
        <v>-14901544</v>
      </c>
      <c r="H24" s="77">
        <f t="shared" si="4"/>
        <v>-15829095</v>
      </c>
      <c r="I24" s="77">
        <f t="shared" si="4"/>
        <v>62850421</v>
      </c>
      <c r="J24" s="77">
        <f t="shared" si="4"/>
        <v>-1578125</v>
      </c>
      <c r="K24" s="77">
        <f t="shared" si="4"/>
        <v>-924221</v>
      </c>
      <c r="L24" s="77">
        <f t="shared" si="4"/>
        <v>18380145</v>
      </c>
      <c r="M24" s="77">
        <f t="shared" si="4"/>
        <v>15877799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78728220</v>
      </c>
      <c r="W24" s="77">
        <f t="shared" si="4"/>
        <v>107099798</v>
      </c>
      <c r="X24" s="77">
        <f t="shared" si="4"/>
        <v>-28371578</v>
      </c>
      <c r="Y24" s="78">
        <f>+IF(W24&lt;&gt;0,(X24/W24)*100,0)</f>
        <v>-26.490785724917988</v>
      </c>
      <c r="Z24" s="79">
        <f t="shared" si="4"/>
        <v>4743276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72594155</v>
      </c>
      <c r="C27" s="22">
        <v>0</v>
      </c>
      <c r="D27" s="99">
        <v>98798000</v>
      </c>
      <c r="E27" s="100">
        <v>98798000</v>
      </c>
      <c r="F27" s="100">
        <v>3169527</v>
      </c>
      <c r="G27" s="100">
        <v>8038066</v>
      </c>
      <c r="H27" s="100">
        <v>1997691</v>
      </c>
      <c r="I27" s="100">
        <v>13205284</v>
      </c>
      <c r="J27" s="100">
        <v>4532524</v>
      </c>
      <c r="K27" s="100">
        <v>3247633</v>
      </c>
      <c r="L27" s="100">
        <v>5242675</v>
      </c>
      <c r="M27" s="100">
        <v>13022832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26228116</v>
      </c>
      <c r="W27" s="100">
        <v>49399000</v>
      </c>
      <c r="X27" s="100">
        <v>-23170884</v>
      </c>
      <c r="Y27" s="101">
        <v>-46.91</v>
      </c>
      <c r="Z27" s="102">
        <v>98798000</v>
      </c>
    </row>
    <row r="28" spans="1:26" ht="12.75">
      <c r="A28" s="103" t="s">
        <v>46</v>
      </c>
      <c r="B28" s="19">
        <v>22591000</v>
      </c>
      <c r="C28" s="19">
        <v>0</v>
      </c>
      <c r="D28" s="59">
        <v>30963388</v>
      </c>
      <c r="E28" s="60">
        <v>30963388</v>
      </c>
      <c r="F28" s="60">
        <v>1981157</v>
      </c>
      <c r="G28" s="60">
        <v>3757382</v>
      </c>
      <c r="H28" s="60">
        <v>649291</v>
      </c>
      <c r="I28" s="60">
        <v>6387830</v>
      </c>
      <c r="J28" s="60">
        <v>3530009</v>
      </c>
      <c r="K28" s="60">
        <v>2617074</v>
      </c>
      <c r="L28" s="60">
        <v>4156890</v>
      </c>
      <c r="M28" s="60">
        <v>10303973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16691803</v>
      </c>
      <c r="W28" s="60">
        <v>15481694</v>
      </c>
      <c r="X28" s="60">
        <v>1210109</v>
      </c>
      <c r="Y28" s="61">
        <v>7.82</v>
      </c>
      <c r="Z28" s="62">
        <v>30963388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50003155</v>
      </c>
      <c r="C31" s="19">
        <v>0</v>
      </c>
      <c r="D31" s="59">
        <v>67834612</v>
      </c>
      <c r="E31" s="60">
        <v>67834612</v>
      </c>
      <c r="F31" s="60">
        <v>1188370</v>
      </c>
      <c r="G31" s="60">
        <v>4280684</v>
      </c>
      <c r="H31" s="60">
        <v>1348400</v>
      </c>
      <c r="I31" s="60">
        <v>6817454</v>
      </c>
      <c r="J31" s="60">
        <v>1002515</v>
      </c>
      <c r="K31" s="60">
        <v>630559</v>
      </c>
      <c r="L31" s="60">
        <v>1085785</v>
      </c>
      <c r="M31" s="60">
        <v>2718859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9536313</v>
      </c>
      <c r="W31" s="60">
        <v>33917306</v>
      </c>
      <c r="X31" s="60">
        <v>-24380993</v>
      </c>
      <c r="Y31" s="61">
        <v>-71.88</v>
      </c>
      <c r="Z31" s="62">
        <v>67834612</v>
      </c>
    </row>
    <row r="32" spans="1:26" ht="12.75">
      <c r="A32" s="70" t="s">
        <v>54</v>
      </c>
      <c r="B32" s="22">
        <f>SUM(B28:B31)</f>
        <v>72594155</v>
      </c>
      <c r="C32" s="22">
        <f>SUM(C28:C31)</f>
        <v>0</v>
      </c>
      <c r="D32" s="99">
        <f aca="true" t="shared" si="5" ref="D32:Z32">SUM(D28:D31)</f>
        <v>98798000</v>
      </c>
      <c r="E32" s="100">
        <f t="shared" si="5"/>
        <v>98798000</v>
      </c>
      <c r="F32" s="100">
        <f t="shared" si="5"/>
        <v>3169527</v>
      </c>
      <c r="G32" s="100">
        <f t="shared" si="5"/>
        <v>8038066</v>
      </c>
      <c r="H32" s="100">
        <f t="shared" si="5"/>
        <v>1997691</v>
      </c>
      <c r="I32" s="100">
        <f t="shared" si="5"/>
        <v>13205284</v>
      </c>
      <c r="J32" s="100">
        <f t="shared" si="5"/>
        <v>4532524</v>
      </c>
      <c r="K32" s="100">
        <f t="shared" si="5"/>
        <v>3247633</v>
      </c>
      <c r="L32" s="100">
        <f t="shared" si="5"/>
        <v>5242675</v>
      </c>
      <c r="M32" s="100">
        <f t="shared" si="5"/>
        <v>13022832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26228116</v>
      </c>
      <c r="W32" s="100">
        <f t="shared" si="5"/>
        <v>49399000</v>
      </c>
      <c r="X32" s="100">
        <f t="shared" si="5"/>
        <v>-23170884</v>
      </c>
      <c r="Y32" s="101">
        <f>+IF(W32&lt;&gt;0,(X32/W32)*100,0)</f>
        <v>-46.90557298730744</v>
      </c>
      <c r="Z32" s="102">
        <f t="shared" si="5"/>
        <v>98798000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166212045</v>
      </c>
      <c r="C35" s="19">
        <v>0</v>
      </c>
      <c r="D35" s="59">
        <v>175109125</v>
      </c>
      <c r="E35" s="60">
        <v>175109125</v>
      </c>
      <c r="F35" s="60">
        <v>237951776</v>
      </c>
      <c r="G35" s="60">
        <v>225536319</v>
      </c>
      <c r="H35" s="60">
        <v>218589624</v>
      </c>
      <c r="I35" s="60">
        <v>218589624</v>
      </c>
      <c r="J35" s="60">
        <v>166224640</v>
      </c>
      <c r="K35" s="60">
        <v>224669220</v>
      </c>
      <c r="L35" s="60">
        <v>426000256</v>
      </c>
      <c r="M35" s="60">
        <v>426000256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426000256</v>
      </c>
      <c r="W35" s="60">
        <v>87554563</v>
      </c>
      <c r="X35" s="60">
        <v>338445693</v>
      </c>
      <c r="Y35" s="61">
        <v>386.55</v>
      </c>
      <c r="Z35" s="62">
        <v>175109125</v>
      </c>
    </row>
    <row r="36" spans="1:26" ht="12.75">
      <c r="A36" s="58" t="s">
        <v>57</v>
      </c>
      <c r="B36" s="19">
        <v>583672249</v>
      </c>
      <c r="C36" s="19">
        <v>0</v>
      </c>
      <c r="D36" s="59">
        <v>576857127</v>
      </c>
      <c r="E36" s="60">
        <v>576857127</v>
      </c>
      <c r="F36" s="60">
        <v>613254235</v>
      </c>
      <c r="G36" s="60">
        <v>621985263</v>
      </c>
      <c r="H36" s="60">
        <v>595799923</v>
      </c>
      <c r="I36" s="60">
        <v>595799923</v>
      </c>
      <c r="J36" s="60">
        <v>600332446</v>
      </c>
      <c r="K36" s="60">
        <v>603598081</v>
      </c>
      <c r="L36" s="60">
        <v>608743872</v>
      </c>
      <c r="M36" s="60">
        <v>608743872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608743872</v>
      </c>
      <c r="W36" s="60">
        <v>288428564</v>
      </c>
      <c r="X36" s="60">
        <v>320315308</v>
      </c>
      <c r="Y36" s="61">
        <v>111.06</v>
      </c>
      <c r="Z36" s="62">
        <v>576857127</v>
      </c>
    </row>
    <row r="37" spans="1:26" ht="12.75">
      <c r="A37" s="58" t="s">
        <v>58</v>
      </c>
      <c r="B37" s="19">
        <v>54573240</v>
      </c>
      <c r="C37" s="19">
        <v>0</v>
      </c>
      <c r="D37" s="59">
        <v>53239265</v>
      </c>
      <c r="E37" s="60">
        <v>53239265</v>
      </c>
      <c r="F37" s="60">
        <v>55796467</v>
      </c>
      <c r="G37" s="60">
        <v>67071830</v>
      </c>
      <c r="H37" s="60">
        <v>74160049</v>
      </c>
      <c r="I37" s="60">
        <v>74160049</v>
      </c>
      <c r="J37" s="60">
        <v>164922908</v>
      </c>
      <c r="K37" s="60">
        <v>333383636</v>
      </c>
      <c r="L37" s="60">
        <v>274067990</v>
      </c>
      <c r="M37" s="60">
        <v>274067990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274067990</v>
      </c>
      <c r="W37" s="60">
        <v>26619633</v>
      </c>
      <c r="X37" s="60">
        <v>247448357</v>
      </c>
      <c r="Y37" s="61">
        <v>929.57</v>
      </c>
      <c r="Z37" s="62">
        <v>53239265</v>
      </c>
    </row>
    <row r="38" spans="1:26" ht="12.75">
      <c r="A38" s="58" t="s">
        <v>59</v>
      </c>
      <c r="B38" s="19">
        <v>15016006</v>
      </c>
      <c r="C38" s="19">
        <v>0</v>
      </c>
      <c r="D38" s="59">
        <v>13720441</v>
      </c>
      <c r="E38" s="60">
        <v>13720441</v>
      </c>
      <c r="F38" s="60">
        <v>13548725</v>
      </c>
      <c r="G38" s="60">
        <v>13548725</v>
      </c>
      <c r="H38" s="60">
        <v>13032138</v>
      </c>
      <c r="I38" s="60">
        <v>13032138</v>
      </c>
      <c r="J38" s="60">
        <v>13032138</v>
      </c>
      <c r="K38" s="60">
        <v>13032138</v>
      </c>
      <c r="L38" s="60">
        <v>13032138</v>
      </c>
      <c r="M38" s="60">
        <v>13032138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13032138</v>
      </c>
      <c r="W38" s="60">
        <v>6860221</v>
      </c>
      <c r="X38" s="60">
        <v>6171917</v>
      </c>
      <c r="Y38" s="61">
        <v>89.97</v>
      </c>
      <c r="Z38" s="62">
        <v>13720441</v>
      </c>
    </row>
    <row r="39" spans="1:26" ht="12.75">
      <c r="A39" s="58" t="s">
        <v>60</v>
      </c>
      <c r="B39" s="19">
        <v>680295048</v>
      </c>
      <c r="C39" s="19">
        <v>0</v>
      </c>
      <c r="D39" s="59">
        <v>685006546</v>
      </c>
      <c r="E39" s="60">
        <v>685006546</v>
      </c>
      <c r="F39" s="60">
        <v>781860819</v>
      </c>
      <c r="G39" s="60">
        <v>766901027</v>
      </c>
      <c r="H39" s="60">
        <v>727197360</v>
      </c>
      <c r="I39" s="60">
        <v>727197360</v>
      </c>
      <c r="J39" s="60">
        <v>588602040</v>
      </c>
      <c r="K39" s="60">
        <v>481851527</v>
      </c>
      <c r="L39" s="60">
        <v>747644000</v>
      </c>
      <c r="M39" s="60">
        <v>747644000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747644000</v>
      </c>
      <c r="W39" s="60">
        <v>342503273</v>
      </c>
      <c r="X39" s="60">
        <v>405140727</v>
      </c>
      <c r="Y39" s="61">
        <v>118.29</v>
      </c>
      <c r="Z39" s="62">
        <v>685006546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65448621</v>
      </c>
      <c r="C42" s="19">
        <v>0</v>
      </c>
      <c r="D42" s="59">
        <v>59711362</v>
      </c>
      <c r="E42" s="60">
        <v>59711362</v>
      </c>
      <c r="F42" s="60">
        <v>34899486</v>
      </c>
      <c r="G42" s="60">
        <v>-16033004</v>
      </c>
      <c r="H42" s="60">
        <v>36914283</v>
      </c>
      <c r="I42" s="60">
        <v>55780765</v>
      </c>
      <c r="J42" s="60">
        <v>-2219711</v>
      </c>
      <c r="K42" s="60">
        <v>-3647467</v>
      </c>
      <c r="L42" s="60">
        <v>32650305</v>
      </c>
      <c r="M42" s="60">
        <v>26783127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82563892</v>
      </c>
      <c r="W42" s="60">
        <v>66933344</v>
      </c>
      <c r="X42" s="60">
        <v>15630548</v>
      </c>
      <c r="Y42" s="61">
        <v>23.35</v>
      </c>
      <c r="Z42" s="62">
        <v>59711362</v>
      </c>
    </row>
    <row r="43" spans="1:26" ht="12.75">
      <c r="A43" s="58" t="s">
        <v>63</v>
      </c>
      <c r="B43" s="19">
        <v>-75379908</v>
      </c>
      <c r="C43" s="19">
        <v>0</v>
      </c>
      <c r="D43" s="59">
        <v>-98798001</v>
      </c>
      <c r="E43" s="60">
        <v>-98798001</v>
      </c>
      <c r="F43" s="60">
        <v>-3100556</v>
      </c>
      <c r="G43" s="60">
        <v>-8038130</v>
      </c>
      <c r="H43" s="60">
        <v>-1997691</v>
      </c>
      <c r="I43" s="60">
        <v>-13136377</v>
      </c>
      <c r="J43" s="60">
        <v>-4532524</v>
      </c>
      <c r="K43" s="60">
        <v>-3247637</v>
      </c>
      <c r="L43" s="60">
        <v>-5225289</v>
      </c>
      <c r="M43" s="60">
        <v>-13005450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-26141827</v>
      </c>
      <c r="W43" s="60">
        <v>-25498978</v>
      </c>
      <c r="X43" s="60">
        <v>-642849</v>
      </c>
      <c r="Y43" s="61">
        <v>2.52</v>
      </c>
      <c r="Z43" s="62">
        <v>-98798001</v>
      </c>
    </row>
    <row r="44" spans="1:26" ht="12.75">
      <c r="A44" s="58" t="s">
        <v>64</v>
      </c>
      <c r="B44" s="19">
        <v>-1090983</v>
      </c>
      <c r="C44" s="19">
        <v>0</v>
      </c>
      <c r="D44" s="59">
        <v>0</v>
      </c>
      <c r="E44" s="60">
        <v>0</v>
      </c>
      <c r="F44" s="60">
        <v>-1104433</v>
      </c>
      <c r="G44" s="60">
        <v>1327496</v>
      </c>
      <c r="H44" s="60">
        <v>1916365</v>
      </c>
      <c r="I44" s="60">
        <v>2139428</v>
      </c>
      <c r="J44" s="60">
        <v>216370</v>
      </c>
      <c r="K44" s="60">
        <v>433410</v>
      </c>
      <c r="L44" s="60">
        <v>302337</v>
      </c>
      <c r="M44" s="60">
        <v>952117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3091545</v>
      </c>
      <c r="W44" s="60"/>
      <c r="X44" s="60">
        <v>3091545</v>
      </c>
      <c r="Y44" s="61">
        <v>0</v>
      </c>
      <c r="Z44" s="62">
        <v>0</v>
      </c>
    </row>
    <row r="45" spans="1:26" ht="12.75">
      <c r="A45" s="70" t="s">
        <v>65</v>
      </c>
      <c r="B45" s="22">
        <v>114262305</v>
      </c>
      <c r="C45" s="22">
        <v>0</v>
      </c>
      <c r="D45" s="99">
        <v>88533113</v>
      </c>
      <c r="E45" s="100">
        <v>88533113</v>
      </c>
      <c r="F45" s="100">
        <v>144956497</v>
      </c>
      <c r="G45" s="100">
        <v>122212859</v>
      </c>
      <c r="H45" s="100">
        <v>159045816</v>
      </c>
      <c r="I45" s="100">
        <v>159045816</v>
      </c>
      <c r="J45" s="100">
        <v>152509951</v>
      </c>
      <c r="K45" s="100">
        <v>146048257</v>
      </c>
      <c r="L45" s="100">
        <v>173775610</v>
      </c>
      <c r="M45" s="100">
        <v>173775610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173775610</v>
      </c>
      <c r="W45" s="100">
        <v>169054118</v>
      </c>
      <c r="X45" s="100">
        <v>4721492</v>
      </c>
      <c r="Y45" s="101">
        <v>2.79</v>
      </c>
      <c r="Z45" s="102">
        <v>88533113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13678704</v>
      </c>
      <c r="C49" s="52">
        <v>0</v>
      </c>
      <c r="D49" s="129">
        <v>7711772</v>
      </c>
      <c r="E49" s="54">
        <v>3975267</v>
      </c>
      <c r="F49" s="54">
        <v>0</v>
      </c>
      <c r="G49" s="54">
        <v>0</v>
      </c>
      <c r="H49" s="54">
        <v>0</v>
      </c>
      <c r="I49" s="54">
        <v>1780257</v>
      </c>
      <c r="J49" s="54">
        <v>0</v>
      </c>
      <c r="K49" s="54">
        <v>0</v>
      </c>
      <c r="L49" s="54">
        <v>0</v>
      </c>
      <c r="M49" s="54">
        <v>2023452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42909735</v>
      </c>
      <c r="W49" s="54">
        <v>0</v>
      </c>
      <c r="X49" s="54">
        <v>0</v>
      </c>
      <c r="Y49" s="54">
        <v>72079187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-17420</v>
      </c>
      <c r="C51" s="52">
        <v>0</v>
      </c>
      <c r="D51" s="129">
        <v>-242</v>
      </c>
      <c r="E51" s="54">
        <v>0</v>
      </c>
      <c r="F51" s="54">
        <v>0</v>
      </c>
      <c r="G51" s="54">
        <v>0</v>
      </c>
      <c r="H51" s="54">
        <v>0</v>
      </c>
      <c r="I51" s="54">
        <v>-501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46000</v>
      </c>
      <c r="X51" s="54">
        <v>61893</v>
      </c>
      <c r="Y51" s="54">
        <v>89730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96.53066873314093</v>
      </c>
      <c r="E58" s="7">
        <f t="shared" si="6"/>
        <v>96.53066873314093</v>
      </c>
      <c r="F58" s="7">
        <f t="shared" si="6"/>
        <v>11.864521916850974</v>
      </c>
      <c r="G58" s="7">
        <f t="shared" si="6"/>
        <v>87.51331867832742</v>
      </c>
      <c r="H58" s="7">
        <f t="shared" si="6"/>
        <v>458.66311956263434</v>
      </c>
      <c r="I58" s="7">
        <f t="shared" si="6"/>
        <v>73.49342085825441</v>
      </c>
      <c r="J58" s="7">
        <f t="shared" si="6"/>
        <v>69.82289630721597</v>
      </c>
      <c r="K58" s="7">
        <f t="shared" si="6"/>
        <v>68.38308088474494</v>
      </c>
      <c r="L58" s="7">
        <f t="shared" si="6"/>
        <v>72.34265788265844</v>
      </c>
      <c r="M58" s="7">
        <f t="shared" si="6"/>
        <v>70.13939396155064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72.3879153767501</v>
      </c>
      <c r="W58" s="7">
        <f t="shared" si="6"/>
        <v>75.3363586773086</v>
      </c>
      <c r="X58" s="7">
        <f t="shared" si="6"/>
        <v>0</v>
      </c>
      <c r="Y58" s="7">
        <f t="shared" si="6"/>
        <v>0</v>
      </c>
      <c r="Z58" s="8">
        <f t="shared" si="6"/>
        <v>96.53066873314093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95.00000077628616</v>
      </c>
      <c r="E59" s="10">
        <f t="shared" si="7"/>
        <v>95.00000077628616</v>
      </c>
      <c r="F59" s="10">
        <f t="shared" si="7"/>
        <v>5.195229126229382</v>
      </c>
      <c r="G59" s="10">
        <f t="shared" si="7"/>
        <v>224.5148735349764</v>
      </c>
      <c r="H59" s="10">
        <f t="shared" si="7"/>
        <v>2132.996356637589</v>
      </c>
      <c r="I59" s="10">
        <f t="shared" si="7"/>
        <v>78.67576979152554</v>
      </c>
      <c r="J59" s="10">
        <f t="shared" si="7"/>
        <v>78.50836429049923</v>
      </c>
      <c r="K59" s="10">
        <f t="shared" si="7"/>
        <v>89.618813772754</v>
      </c>
      <c r="L59" s="10">
        <f t="shared" si="7"/>
        <v>63.95512603105244</v>
      </c>
      <c r="M59" s="10">
        <f t="shared" si="7"/>
        <v>77.45932138977311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78.36981378704434</v>
      </c>
      <c r="W59" s="10">
        <f t="shared" si="7"/>
        <v>73.82603441759616</v>
      </c>
      <c r="X59" s="10">
        <f t="shared" si="7"/>
        <v>0</v>
      </c>
      <c r="Y59" s="10">
        <f t="shared" si="7"/>
        <v>0</v>
      </c>
      <c r="Z59" s="11">
        <f t="shared" si="7"/>
        <v>95.00000077628616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97.86259078819917</v>
      </c>
      <c r="E60" s="13">
        <f t="shared" si="7"/>
        <v>97.86259078819917</v>
      </c>
      <c r="F60" s="13">
        <f t="shared" si="7"/>
        <v>44.5293230724274</v>
      </c>
      <c r="G60" s="13">
        <f t="shared" si="7"/>
        <v>51.41445758669276</v>
      </c>
      <c r="H60" s="13">
        <f t="shared" si="7"/>
        <v>100.78083362400731</v>
      </c>
      <c r="I60" s="13">
        <f t="shared" si="7"/>
        <v>62.38362092714726</v>
      </c>
      <c r="J60" s="13">
        <f t="shared" si="7"/>
        <v>62.166373710122855</v>
      </c>
      <c r="K60" s="13">
        <f t="shared" si="7"/>
        <v>49.23193047414694</v>
      </c>
      <c r="L60" s="13">
        <f t="shared" si="7"/>
        <v>78.59016734616846</v>
      </c>
      <c r="M60" s="13">
        <f t="shared" si="7"/>
        <v>62.8274625653085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62.57971684996524</v>
      </c>
      <c r="W60" s="13">
        <f t="shared" si="7"/>
        <v>76.7134560339997</v>
      </c>
      <c r="X60" s="13">
        <f t="shared" si="7"/>
        <v>0</v>
      </c>
      <c r="Y60" s="13">
        <f t="shared" si="7"/>
        <v>0</v>
      </c>
      <c r="Z60" s="14">
        <f t="shared" si="7"/>
        <v>97.86259078819917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98.05394476253318</v>
      </c>
      <c r="E61" s="13">
        <f t="shared" si="7"/>
        <v>98.05394476253318</v>
      </c>
      <c r="F61" s="13">
        <f t="shared" si="7"/>
        <v>46.92867790496521</v>
      </c>
      <c r="G61" s="13">
        <f t="shared" si="7"/>
        <v>56.64593183940965</v>
      </c>
      <c r="H61" s="13">
        <f t="shared" si="7"/>
        <v>111.10997515463647</v>
      </c>
      <c r="I61" s="13">
        <f t="shared" si="7"/>
        <v>68.49321806435422</v>
      </c>
      <c r="J61" s="13">
        <f t="shared" si="7"/>
        <v>62.60848287242891</v>
      </c>
      <c r="K61" s="13">
        <f t="shared" si="7"/>
        <v>48.261734370280436</v>
      </c>
      <c r="L61" s="13">
        <f t="shared" si="7"/>
        <v>86.21860067514224</v>
      </c>
      <c r="M61" s="13">
        <f t="shared" si="7"/>
        <v>64.83276309936038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66.84840277178746</v>
      </c>
      <c r="W61" s="13">
        <f t="shared" si="7"/>
        <v>79.9235388065689</v>
      </c>
      <c r="X61" s="13">
        <f t="shared" si="7"/>
        <v>0</v>
      </c>
      <c r="Y61" s="13">
        <f t="shared" si="7"/>
        <v>0</v>
      </c>
      <c r="Z61" s="14">
        <f t="shared" si="7"/>
        <v>98.05394476253318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98.00000767724435</v>
      </c>
      <c r="E64" s="13">
        <f t="shared" si="7"/>
        <v>98.00000767724435</v>
      </c>
      <c r="F64" s="13">
        <f t="shared" si="7"/>
        <v>35.63075373207675</v>
      </c>
      <c r="G64" s="13">
        <f t="shared" si="7"/>
        <v>32.11386061623113</v>
      </c>
      <c r="H64" s="13">
        <f t="shared" si="7"/>
        <v>52.993704523695875</v>
      </c>
      <c r="I64" s="13">
        <f t="shared" si="7"/>
        <v>38.43202400201019</v>
      </c>
      <c r="J64" s="13">
        <f t="shared" si="7"/>
        <v>59.960630661050715</v>
      </c>
      <c r="K64" s="13">
        <f t="shared" si="7"/>
        <v>53.809503091801346</v>
      </c>
      <c r="L64" s="13">
        <f t="shared" si="7"/>
        <v>47.25658098158767</v>
      </c>
      <c r="M64" s="13">
        <f t="shared" si="7"/>
        <v>53.60304819772589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44.654974582803014</v>
      </c>
      <c r="W64" s="13">
        <f t="shared" si="7"/>
        <v>59.712782906910235</v>
      </c>
      <c r="X64" s="13">
        <f t="shared" si="7"/>
        <v>0</v>
      </c>
      <c r="Y64" s="13">
        <f t="shared" si="7"/>
        <v>0</v>
      </c>
      <c r="Z64" s="14">
        <f t="shared" si="7"/>
        <v>98.00000767724435</v>
      </c>
    </row>
    <row r="65" spans="1:26" ht="12.7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70.90719181251318</v>
      </c>
      <c r="E65" s="13">
        <f t="shared" si="7"/>
        <v>70.90719181251318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67.68891365670656</v>
      </c>
      <c r="X65" s="13">
        <f t="shared" si="7"/>
        <v>0</v>
      </c>
      <c r="Y65" s="13">
        <f t="shared" si="7"/>
        <v>0</v>
      </c>
      <c r="Z65" s="14">
        <f t="shared" si="7"/>
        <v>70.90719181251318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100.0000218738735</v>
      </c>
      <c r="E66" s="16">
        <f t="shared" si="7"/>
        <v>100.0000218738735</v>
      </c>
      <c r="F66" s="16">
        <f t="shared" si="7"/>
        <v>100</v>
      </c>
      <c r="G66" s="16">
        <f t="shared" si="7"/>
        <v>100</v>
      </c>
      <c r="H66" s="16">
        <f t="shared" si="7"/>
        <v>98.86201537523814</v>
      </c>
      <c r="I66" s="16">
        <f t="shared" si="7"/>
        <v>99.60482499155017</v>
      </c>
      <c r="J66" s="16">
        <f t="shared" si="7"/>
        <v>90.48587658598461</v>
      </c>
      <c r="K66" s="16">
        <f t="shared" si="7"/>
        <v>99.79566598357617</v>
      </c>
      <c r="L66" s="16">
        <f t="shared" si="7"/>
        <v>108.90231367297262</v>
      </c>
      <c r="M66" s="16">
        <f t="shared" si="7"/>
        <v>100.30990588880124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99.97859860989901</v>
      </c>
      <c r="W66" s="16">
        <f t="shared" si="7"/>
        <v>91.69684862192597</v>
      </c>
      <c r="X66" s="16">
        <f t="shared" si="7"/>
        <v>0</v>
      </c>
      <c r="Y66" s="16">
        <f t="shared" si="7"/>
        <v>0</v>
      </c>
      <c r="Z66" s="17">
        <f t="shared" si="7"/>
        <v>100.0000218738735</v>
      </c>
    </row>
    <row r="67" spans="1:26" ht="12.75" hidden="1">
      <c r="A67" s="41" t="s">
        <v>287</v>
      </c>
      <c r="B67" s="24">
        <v>217351975</v>
      </c>
      <c r="C67" s="24"/>
      <c r="D67" s="25">
        <v>297208315</v>
      </c>
      <c r="E67" s="26">
        <v>297208315</v>
      </c>
      <c r="F67" s="26">
        <v>85012806</v>
      </c>
      <c r="G67" s="26">
        <v>17751386</v>
      </c>
      <c r="H67" s="26">
        <v>12956297</v>
      </c>
      <c r="I67" s="26">
        <v>115720489</v>
      </c>
      <c r="J67" s="26">
        <v>19364983</v>
      </c>
      <c r="K67" s="26">
        <v>19335290</v>
      </c>
      <c r="L67" s="26">
        <v>18194731</v>
      </c>
      <c r="M67" s="26">
        <v>56895004</v>
      </c>
      <c r="N67" s="26"/>
      <c r="O67" s="26"/>
      <c r="P67" s="26"/>
      <c r="Q67" s="26"/>
      <c r="R67" s="26"/>
      <c r="S67" s="26"/>
      <c r="T67" s="26"/>
      <c r="U67" s="26"/>
      <c r="V67" s="26">
        <v>172615493</v>
      </c>
      <c r="W67" s="26">
        <v>196630203</v>
      </c>
      <c r="X67" s="26"/>
      <c r="Y67" s="25"/>
      <c r="Z67" s="27">
        <v>297208315</v>
      </c>
    </row>
    <row r="68" spans="1:26" ht="12.75" hidden="1">
      <c r="A68" s="37" t="s">
        <v>31</v>
      </c>
      <c r="B68" s="19">
        <v>94601966</v>
      </c>
      <c r="C68" s="19"/>
      <c r="D68" s="20">
        <v>141700322</v>
      </c>
      <c r="E68" s="21">
        <v>141700322</v>
      </c>
      <c r="F68" s="21">
        <v>70959161</v>
      </c>
      <c r="G68" s="21">
        <v>3608389</v>
      </c>
      <c r="H68" s="21">
        <v>2281958</v>
      </c>
      <c r="I68" s="21">
        <v>76849508</v>
      </c>
      <c r="J68" s="21">
        <v>8538680</v>
      </c>
      <c r="K68" s="21">
        <v>8746486</v>
      </c>
      <c r="L68" s="21">
        <v>8538848</v>
      </c>
      <c r="M68" s="21">
        <v>25824014</v>
      </c>
      <c r="N68" s="21"/>
      <c r="O68" s="21"/>
      <c r="P68" s="21"/>
      <c r="Q68" s="21"/>
      <c r="R68" s="21"/>
      <c r="S68" s="21"/>
      <c r="T68" s="21"/>
      <c r="U68" s="21"/>
      <c r="V68" s="21">
        <v>102673522</v>
      </c>
      <c r="W68" s="21">
        <v>106278137</v>
      </c>
      <c r="X68" s="21"/>
      <c r="Y68" s="20"/>
      <c r="Z68" s="23">
        <v>141700322</v>
      </c>
    </row>
    <row r="69" spans="1:26" ht="12.75" hidden="1">
      <c r="A69" s="38" t="s">
        <v>32</v>
      </c>
      <c r="B69" s="19">
        <v>118707755</v>
      </c>
      <c r="C69" s="19"/>
      <c r="D69" s="20">
        <v>150936329</v>
      </c>
      <c r="E69" s="21">
        <v>150936329</v>
      </c>
      <c r="F69" s="21">
        <v>13797872</v>
      </c>
      <c r="G69" s="21">
        <v>13809746</v>
      </c>
      <c r="H69" s="21">
        <v>10360978</v>
      </c>
      <c r="I69" s="21">
        <v>37968596</v>
      </c>
      <c r="J69" s="21">
        <v>10518056</v>
      </c>
      <c r="K69" s="21">
        <v>10251611</v>
      </c>
      <c r="L69" s="21">
        <v>9283272</v>
      </c>
      <c r="M69" s="21">
        <v>30052939</v>
      </c>
      <c r="N69" s="21"/>
      <c r="O69" s="21"/>
      <c r="P69" s="21"/>
      <c r="Q69" s="21"/>
      <c r="R69" s="21"/>
      <c r="S69" s="21"/>
      <c r="T69" s="21"/>
      <c r="U69" s="21"/>
      <c r="V69" s="21">
        <v>68021535</v>
      </c>
      <c r="W69" s="21">
        <v>87943342</v>
      </c>
      <c r="X69" s="21"/>
      <c r="Y69" s="20"/>
      <c r="Z69" s="23">
        <v>150936329</v>
      </c>
    </row>
    <row r="70" spans="1:26" ht="12.75" hidden="1">
      <c r="A70" s="39" t="s">
        <v>103</v>
      </c>
      <c r="B70" s="19">
        <v>104622247</v>
      </c>
      <c r="C70" s="19"/>
      <c r="D70" s="20">
        <v>125693092</v>
      </c>
      <c r="E70" s="21">
        <v>125693092</v>
      </c>
      <c r="F70" s="21">
        <v>10867600</v>
      </c>
      <c r="G70" s="21">
        <v>10864812</v>
      </c>
      <c r="H70" s="21">
        <v>8519497</v>
      </c>
      <c r="I70" s="21">
        <v>30251909</v>
      </c>
      <c r="J70" s="21">
        <v>8761867</v>
      </c>
      <c r="K70" s="21">
        <v>8458805</v>
      </c>
      <c r="L70" s="21">
        <v>7465686</v>
      </c>
      <c r="M70" s="21">
        <v>24686358</v>
      </c>
      <c r="N70" s="21"/>
      <c r="O70" s="21"/>
      <c r="P70" s="21"/>
      <c r="Q70" s="21"/>
      <c r="R70" s="21"/>
      <c r="S70" s="21"/>
      <c r="T70" s="21"/>
      <c r="U70" s="21"/>
      <c r="V70" s="21">
        <v>54938267</v>
      </c>
      <c r="W70" s="21">
        <v>73769186</v>
      </c>
      <c r="X70" s="21"/>
      <c r="Y70" s="20"/>
      <c r="Z70" s="23">
        <v>125693092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13394209</v>
      </c>
      <c r="C73" s="19"/>
      <c r="D73" s="20">
        <v>24227443</v>
      </c>
      <c r="E73" s="21">
        <v>24227443</v>
      </c>
      <c r="F73" s="21">
        <v>2930272</v>
      </c>
      <c r="G73" s="21">
        <v>2944934</v>
      </c>
      <c r="H73" s="21">
        <v>1841481</v>
      </c>
      <c r="I73" s="21">
        <v>7716687</v>
      </c>
      <c r="J73" s="21">
        <v>1756189</v>
      </c>
      <c r="K73" s="21">
        <v>1792806</v>
      </c>
      <c r="L73" s="21">
        <v>1817586</v>
      </c>
      <c r="M73" s="21">
        <v>5366581</v>
      </c>
      <c r="N73" s="21"/>
      <c r="O73" s="21"/>
      <c r="P73" s="21"/>
      <c r="Q73" s="21"/>
      <c r="R73" s="21"/>
      <c r="S73" s="21"/>
      <c r="T73" s="21"/>
      <c r="U73" s="21"/>
      <c r="V73" s="21">
        <v>13083268</v>
      </c>
      <c r="W73" s="21">
        <v>13651973</v>
      </c>
      <c r="X73" s="21"/>
      <c r="Y73" s="20"/>
      <c r="Z73" s="23">
        <v>24227443</v>
      </c>
    </row>
    <row r="74" spans="1:26" ht="12.75" hidden="1">
      <c r="A74" s="39" t="s">
        <v>107</v>
      </c>
      <c r="B74" s="19">
        <v>691299</v>
      </c>
      <c r="C74" s="19"/>
      <c r="D74" s="20">
        <v>1015794</v>
      </c>
      <c r="E74" s="21">
        <v>1015794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522183</v>
      </c>
      <c r="X74" s="21"/>
      <c r="Y74" s="20"/>
      <c r="Z74" s="23">
        <v>1015794</v>
      </c>
    </row>
    <row r="75" spans="1:26" ht="12.75" hidden="1">
      <c r="A75" s="40" t="s">
        <v>110</v>
      </c>
      <c r="B75" s="28">
        <v>4042254</v>
      </c>
      <c r="C75" s="28"/>
      <c r="D75" s="29">
        <v>4571664</v>
      </c>
      <c r="E75" s="30">
        <v>4571664</v>
      </c>
      <c r="F75" s="30">
        <v>255773</v>
      </c>
      <c r="G75" s="30">
        <v>333251</v>
      </c>
      <c r="H75" s="30">
        <v>313361</v>
      </c>
      <c r="I75" s="30">
        <v>902385</v>
      </c>
      <c r="J75" s="30">
        <v>308247</v>
      </c>
      <c r="K75" s="30">
        <v>337193</v>
      </c>
      <c r="L75" s="30">
        <v>372611</v>
      </c>
      <c r="M75" s="30">
        <v>1018051</v>
      </c>
      <c r="N75" s="30"/>
      <c r="O75" s="30"/>
      <c r="P75" s="30"/>
      <c r="Q75" s="30"/>
      <c r="R75" s="30"/>
      <c r="S75" s="30"/>
      <c r="T75" s="30"/>
      <c r="U75" s="30"/>
      <c r="V75" s="30">
        <v>1920436</v>
      </c>
      <c r="W75" s="30">
        <v>2408724</v>
      </c>
      <c r="X75" s="30"/>
      <c r="Y75" s="29"/>
      <c r="Z75" s="31">
        <v>4571664</v>
      </c>
    </row>
    <row r="76" spans="1:26" ht="12.75" hidden="1">
      <c r="A76" s="42" t="s">
        <v>288</v>
      </c>
      <c r="B76" s="32">
        <v>217351975</v>
      </c>
      <c r="C76" s="32"/>
      <c r="D76" s="33">
        <v>286897174</v>
      </c>
      <c r="E76" s="34">
        <v>286897174</v>
      </c>
      <c r="F76" s="34">
        <v>10086363</v>
      </c>
      <c r="G76" s="34">
        <v>15534827</v>
      </c>
      <c r="H76" s="34">
        <v>59425756</v>
      </c>
      <c r="I76" s="34">
        <v>85046946</v>
      </c>
      <c r="J76" s="34">
        <v>13521192</v>
      </c>
      <c r="K76" s="34">
        <v>13222067</v>
      </c>
      <c r="L76" s="34">
        <v>13162552</v>
      </c>
      <c r="M76" s="34">
        <v>39905811</v>
      </c>
      <c r="N76" s="34"/>
      <c r="O76" s="34"/>
      <c r="P76" s="34"/>
      <c r="Q76" s="34"/>
      <c r="R76" s="34"/>
      <c r="S76" s="34"/>
      <c r="T76" s="34"/>
      <c r="U76" s="34"/>
      <c r="V76" s="34">
        <v>124952757</v>
      </c>
      <c r="W76" s="34">
        <v>148134035</v>
      </c>
      <c r="X76" s="34"/>
      <c r="Y76" s="33"/>
      <c r="Z76" s="35">
        <v>286897174</v>
      </c>
    </row>
    <row r="77" spans="1:26" ht="12.75" hidden="1">
      <c r="A77" s="37" t="s">
        <v>31</v>
      </c>
      <c r="B77" s="19">
        <v>94601966</v>
      </c>
      <c r="C77" s="19"/>
      <c r="D77" s="20">
        <v>134615307</v>
      </c>
      <c r="E77" s="21">
        <v>134615307</v>
      </c>
      <c r="F77" s="21">
        <v>3686491</v>
      </c>
      <c r="G77" s="21">
        <v>8101370</v>
      </c>
      <c r="H77" s="21">
        <v>48674081</v>
      </c>
      <c r="I77" s="21">
        <v>60461942</v>
      </c>
      <c r="J77" s="21">
        <v>6703578</v>
      </c>
      <c r="K77" s="21">
        <v>7838497</v>
      </c>
      <c r="L77" s="21">
        <v>5461031</v>
      </c>
      <c r="M77" s="21">
        <v>20003106</v>
      </c>
      <c r="N77" s="21"/>
      <c r="O77" s="21"/>
      <c r="P77" s="21"/>
      <c r="Q77" s="21"/>
      <c r="R77" s="21"/>
      <c r="S77" s="21"/>
      <c r="T77" s="21"/>
      <c r="U77" s="21"/>
      <c r="V77" s="21">
        <v>80465048</v>
      </c>
      <c r="W77" s="21">
        <v>78460934</v>
      </c>
      <c r="X77" s="21"/>
      <c r="Y77" s="20"/>
      <c r="Z77" s="23">
        <v>134615307</v>
      </c>
    </row>
    <row r="78" spans="1:26" ht="12.75" hidden="1">
      <c r="A78" s="38" t="s">
        <v>32</v>
      </c>
      <c r="B78" s="19">
        <v>118707755</v>
      </c>
      <c r="C78" s="19"/>
      <c r="D78" s="20">
        <v>147710202</v>
      </c>
      <c r="E78" s="21">
        <v>147710202</v>
      </c>
      <c r="F78" s="21">
        <v>6144099</v>
      </c>
      <c r="G78" s="21">
        <v>7100206</v>
      </c>
      <c r="H78" s="21">
        <v>10441880</v>
      </c>
      <c r="I78" s="21">
        <v>23686185</v>
      </c>
      <c r="J78" s="21">
        <v>6538694</v>
      </c>
      <c r="K78" s="21">
        <v>5047066</v>
      </c>
      <c r="L78" s="21">
        <v>7295739</v>
      </c>
      <c r="M78" s="21">
        <v>18881499</v>
      </c>
      <c r="N78" s="21"/>
      <c r="O78" s="21"/>
      <c r="P78" s="21"/>
      <c r="Q78" s="21"/>
      <c r="R78" s="21"/>
      <c r="S78" s="21"/>
      <c r="T78" s="21"/>
      <c r="U78" s="21"/>
      <c r="V78" s="21">
        <v>42567684</v>
      </c>
      <c r="W78" s="21">
        <v>67464377</v>
      </c>
      <c r="X78" s="21"/>
      <c r="Y78" s="20"/>
      <c r="Z78" s="23">
        <v>147710202</v>
      </c>
    </row>
    <row r="79" spans="1:26" ht="12.75" hidden="1">
      <c r="A79" s="39" t="s">
        <v>103</v>
      </c>
      <c r="B79" s="19">
        <v>104622247</v>
      </c>
      <c r="C79" s="19"/>
      <c r="D79" s="20">
        <v>123247035</v>
      </c>
      <c r="E79" s="21">
        <v>123247035</v>
      </c>
      <c r="F79" s="21">
        <v>5100021</v>
      </c>
      <c r="G79" s="21">
        <v>6154474</v>
      </c>
      <c r="H79" s="21">
        <v>9466011</v>
      </c>
      <c r="I79" s="21">
        <v>20720506</v>
      </c>
      <c r="J79" s="21">
        <v>5485672</v>
      </c>
      <c r="K79" s="21">
        <v>4082366</v>
      </c>
      <c r="L79" s="21">
        <v>6436810</v>
      </c>
      <c r="M79" s="21">
        <v>16004848</v>
      </c>
      <c r="N79" s="21"/>
      <c r="O79" s="21"/>
      <c r="P79" s="21"/>
      <c r="Q79" s="21"/>
      <c r="R79" s="21"/>
      <c r="S79" s="21"/>
      <c r="T79" s="21"/>
      <c r="U79" s="21"/>
      <c r="V79" s="21">
        <v>36725354</v>
      </c>
      <c r="W79" s="21">
        <v>58958944</v>
      </c>
      <c r="X79" s="21"/>
      <c r="Y79" s="20"/>
      <c r="Z79" s="23">
        <v>123247035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13394209</v>
      </c>
      <c r="C82" s="19"/>
      <c r="D82" s="20">
        <v>23742896</v>
      </c>
      <c r="E82" s="21">
        <v>23742896</v>
      </c>
      <c r="F82" s="21">
        <v>1044078</v>
      </c>
      <c r="G82" s="21">
        <v>945732</v>
      </c>
      <c r="H82" s="21">
        <v>975869</v>
      </c>
      <c r="I82" s="21">
        <v>2965679</v>
      </c>
      <c r="J82" s="21">
        <v>1053022</v>
      </c>
      <c r="K82" s="21">
        <v>964700</v>
      </c>
      <c r="L82" s="21">
        <v>858929</v>
      </c>
      <c r="M82" s="21">
        <v>2876651</v>
      </c>
      <c r="N82" s="21"/>
      <c r="O82" s="21"/>
      <c r="P82" s="21"/>
      <c r="Q82" s="21"/>
      <c r="R82" s="21"/>
      <c r="S82" s="21"/>
      <c r="T82" s="21"/>
      <c r="U82" s="21"/>
      <c r="V82" s="21">
        <v>5842330</v>
      </c>
      <c r="W82" s="21">
        <v>8151973</v>
      </c>
      <c r="X82" s="21"/>
      <c r="Y82" s="20"/>
      <c r="Z82" s="23">
        <v>23742896</v>
      </c>
    </row>
    <row r="83" spans="1:26" ht="12.75" hidden="1">
      <c r="A83" s="39" t="s">
        <v>107</v>
      </c>
      <c r="B83" s="19">
        <v>691299</v>
      </c>
      <c r="C83" s="19"/>
      <c r="D83" s="20">
        <v>720271</v>
      </c>
      <c r="E83" s="21">
        <v>720271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353460</v>
      </c>
      <c r="X83" s="21"/>
      <c r="Y83" s="20"/>
      <c r="Z83" s="23">
        <v>720271</v>
      </c>
    </row>
    <row r="84" spans="1:26" ht="12.75" hidden="1">
      <c r="A84" s="40" t="s">
        <v>110</v>
      </c>
      <c r="B84" s="28">
        <v>4042254</v>
      </c>
      <c r="C84" s="28"/>
      <c r="D84" s="29">
        <v>4571665</v>
      </c>
      <c r="E84" s="30">
        <v>4571665</v>
      </c>
      <c r="F84" s="30">
        <v>255773</v>
      </c>
      <c r="G84" s="30">
        <v>333251</v>
      </c>
      <c r="H84" s="30">
        <v>309795</v>
      </c>
      <c r="I84" s="30">
        <v>898819</v>
      </c>
      <c r="J84" s="30">
        <v>278920</v>
      </c>
      <c r="K84" s="30">
        <v>336504</v>
      </c>
      <c r="L84" s="30">
        <v>405782</v>
      </c>
      <c r="M84" s="30">
        <v>1021206</v>
      </c>
      <c r="N84" s="30"/>
      <c r="O84" s="30"/>
      <c r="P84" s="30"/>
      <c r="Q84" s="30"/>
      <c r="R84" s="30"/>
      <c r="S84" s="30"/>
      <c r="T84" s="30"/>
      <c r="U84" s="30"/>
      <c r="V84" s="30">
        <v>1920025</v>
      </c>
      <c r="W84" s="30">
        <v>2208724</v>
      </c>
      <c r="X84" s="30"/>
      <c r="Y84" s="29"/>
      <c r="Z84" s="31">
        <v>4571665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6550690</v>
      </c>
      <c r="D5" s="357">
        <f t="shared" si="0"/>
        <v>0</v>
      </c>
      <c r="E5" s="356">
        <f t="shared" si="0"/>
        <v>14314012</v>
      </c>
      <c r="F5" s="358">
        <f t="shared" si="0"/>
        <v>14314012</v>
      </c>
      <c r="G5" s="358">
        <f t="shared" si="0"/>
        <v>250184</v>
      </c>
      <c r="H5" s="356">
        <f t="shared" si="0"/>
        <v>814487</v>
      </c>
      <c r="I5" s="356">
        <f t="shared" si="0"/>
        <v>1849259</v>
      </c>
      <c r="J5" s="358">
        <f t="shared" si="0"/>
        <v>2913930</v>
      </c>
      <c r="K5" s="358">
        <f t="shared" si="0"/>
        <v>764702</v>
      </c>
      <c r="L5" s="356">
        <f t="shared" si="0"/>
        <v>230689</v>
      </c>
      <c r="M5" s="356">
        <f t="shared" si="0"/>
        <v>525013</v>
      </c>
      <c r="N5" s="358">
        <f t="shared" si="0"/>
        <v>1520404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4434334</v>
      </c>
      <c r="X5" s="356">
        <f t="shared" si="0"/>
        <v>7157006</v>
      </c>
      <c r="Y5" s="358">
        <f t="shared" si="0"/>
        <v>-2722672</v>
      </c>
      <c r="Z5" s="359">
        <f>+IF(X5&lt;&gt;0,+(Y5/X5)*100,0)</f>
        <v>-38.04205278017093</v>
      </c>
      <c r="AA5" s="360">
        <f>+AA6+AA8+AA11+AA13+AA15</f>
        <v>14314012</v>
      </c>
    </row>
    <row r="6" spans="1:27" ht="12.75">
      <c r="A6" s="361" t="s">
        <v>206</v>
      </c>
      <c r="B6" s="142"/>
      <c r="C6" s="60">
        <f>+C7</f>
        <v>3142464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5000000</v>
      </c>
      <c r="G6" s="59">
        <f t="shared" si="1"/>
        <v>0</v>
      </c>
      <c r="H6" s="60">
        <f t="shared" si="1"/>
        <v>0</v>
      </c>
      <c r="I6" s="60">
        <f t="shared" si="1"/>
        <v>343185</v>
      </c>
      <c r="J6" s="59">
        <f t="shared" si="1"/>
        <v>343185</v>
      </c>
      <c r="K6" s="59">
        <f t="shared" si="1"/>
        <v>119000</v>
      </c>
      <c r="L6" s="60">
        <f t="shared" si="1"/>
        <v>6512</v>
      </c>
      <c r="M6" s="60">
        <f t="shared" si="1"/>
        <v>149368</v>
      </c>
      <c r="N6" s="59">
        <f t="shared" si="1"/>
        <v>274880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618065</v>
      </c>
      <c r="X6" s="60">
        <f t="shared" si="1"/>
        <v>2500000</v>
      </c>
      <c r="Y6" s="59">
        <f t="shared" si="1"/>
        <v>-1881935</v>
      </c>
      <c r="Z6" s="61">
        <f>+IF(X6&lt;&gt;0,+(Y6/X6)*100,0)</f>
        <v>-75.2774</v>
      </c>
      <c r="AA6" s="62">
        <f t="shared" si="1"/>
        <v>5000000</v>
      </c>
    </row>
    <row r="7" spans="1:27" ht="12.75">
      <c r="A7" s="291" t="s">
        <v>230</v>
      </c>
      <c r="B7" s="142"/>
      <c r="C7" s="60">
        <v>3142464</v>
      </c>
      <c r="D7" s="340"/>
      <c r="E7" s="60">
        <v>5000000</v>
      </c>
      <c r="F7" s="59">
        <v>5000000</v>
      </c>
      <c r="G7" s="59"/>
      <c r="H7" s="60"/>
      <c r="I7" s="60">
        <v>343185</v>
      </c>
      <c r="J7" s="59">
        <v>343185</v>
      </c>
      <c r="K7" s="59">
        <v>119000</v>
      </c>
      <c r="L7" s="60">
        <v>6512</v>
      </c>
      <c r="M7" s="60">
        <v>149368</v>
      </c>
      <c r="N7" s="59">
        <v>274880</v>
      </c>
      <c r="O7" s="59"/>
      <c r="P7" s="60"/>
      <c r="Q7" s="60"/>
      <c r="R7" s="59"/>
      <c r="S7" s="59"/>
      <c r="T7" s="60"/>
      <c r="U7" s="60"/>
      <c r="V7" s="59"/>
      <c r="W7" s="59">
        <v>618065</v>
      </c>
      <c r="X7" s="60">
        <v>2500000</v>
      </c>
      <c r="Y7" s="59">
        <v>-1881935</v>
      </c>
      <c r="Z7" s="61">
        <v>-75.28</v>
      </c>
      <c r="AA7" s="62">
        <v>5000000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8145496</v>
      </c>
      <c r="F8" s="59">
        <f t="shared" si="2"/>
        <v>8145496</v>
      </c>
      <c r="G8" s="59">
        <f t="shared" si="2"/>
        <v>0</v>
      </c>
      <c r="H8" s="60">
        <f t="shared" si="2"/>
        <v>570308</v>
      </c>
      <c r="I8" s="60">
        <f t="shared" si="2"/>
        <v>1309440</v>
      </c>
      <c r="J8" s="59">
        <f t="shared" si="2"/>
        <v>1879748</v>
      </c>
      <c r="K8" s="59">
        <f t="shared" si="2"/>
        <v>417617</v>
      </c>
      <c r="L8" s="60">
        <f t="shared" si="2"/>
        <v>49362</v>
      </c>
      <c r="M8" s="60">
        <f t="shared" si="2"/>
        <v>211747</v>
      </c>
      <c r="N8" s="59">
        <f t="shared" si="2"/>
        <v>678726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2558474</v>
      </c>
      <c r="X8" s="60">
        <f t="shared" si="2"/>
        <v>4072748</v>
      </c>
      <c r="Y8" s="59">
        <f t="shared" si="2"/>
        <v>-1514274</v>
      </c>
      <c r="Z8" s="61">
        <f>+IF(X8&lt;&gt;0,+(Y8/X8)*100,0)</f>
        <v>-37.18064559850008</v>
      </c>
      <c r="AA8" s="62">
        <f>SUM(AA9:AA10)</f>
        <v>8145496</v>
      </c>
    </row>
    <row r="9" spans="1:27" ht="12.75">
      <c r="A9" s="291" t="s">
        <v>231</v>
      </c>
      <c r="B9" s="142"/>
      <c r="C9" s="60"/>
      <c r="D9" s="340"/>
      <c r="E9" s="60">
        <v>8145496</v>
      </c>
      <c r="F9" s="59">
        <v>8145496</v>
      </c>
      <c r="G9" s="59"/>
      <c r="H9" s="60">
        <v>570308</v>
      </c>
      <c r="I9" s="60">
        <v>1309440</v>
      </c>
      <c r="J9" s="59">
        <v>1879748</v>
      </c>
      <c r="K9" s="59">
        <v>417617</v>
      </c>
      <c r="L9" s="60">
        <v>49362</v>
      </c>
      <c r="M9" s="60">
        <v>211747</v>
      </c>
      <c r="N9" s="59">
        <v>678726</v>
      </c>
      <c r="O9" s="59"/>
      <c r="P9" s="60"/>
      <c r="Q9" s="60"/>
      <c r="R9" s="59"/>
      <c r="S9" s="59"/>
      <c r="T9" s="60"/>
      <c r="U9" s="60"/>
      <c r="V9" s="59"/>
      <c r="W9" s="59">
        <v>2558474</v>
      </c>
      <c r="X9" s="60">
        <v>4072748</v>
      </c>
      <c r="Y9" s="59">
        <v>-1514274</v>
      </c>
      <c r="Z9" s="61">
        <v>-37.18</v>
      </c>
      <c r="AA9" s="62">
        <v>8145496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3408226</v>
      </c>
      <c r="D15" s="340">
        <f t="shared" si="5"/>
        <v>0</v>
      </c>
      <c r="E15" s="60">
        <f t="shared" si="5"/>
        <v>1168516</v>
      </c>
      <c r="F15" s="59">
        <f t="shared" si="5"/>
        <v>1168516</v>
      </c>
      <c r="G15" s="59">
        <f t="shared" si="5"/>
        <v>250184</v>
      </c>
      <c r="H15" s="60">
        <f t="shared" si="5"/>
        <v>244179</v>
      </c>
      <c r="I15" s="60">
        <f t="shared" si="5"/>
        <v>196634</v>
      </c>
      <c r="J15" s="59">
        <f t="shared" si="5"/>
        <v>690997</v>
      </c>
      <c r="K15" s="59">
        <f t="shared" si="5"/>
        <v>228085</v>
      </c>
      <c r="L15" s="60">
        <f t="shared" si="5"/>
        <v>174815</v>
      </c>
      <c r="M15" s="60">
        <f t="shared" si="5"/>
        <v>163898</v>
      </c>
      <c r="N15" s="59">
        <f t="shared" si="5"/>
        <v>566798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1257795</v>
      </c>
      <c r="X15" s="60">
        <f t="shared" si="5"/>
        <v>584258</v>
      </c>
      <c r="Y15" s="59">
        <f t="shared" si="5"/>
        <v>673537</v>
      </c>
      <c r="Z15" s="61">
        <f>+IF(X15&lt;&gt;0,+(Y15/X15)*100,0)</f>
        <v>115.28074925803327</v>
      </c>
      <c r="AA15" s="62">
        <f>SUM(AA16:AA20)</f>
        <v>1168516</v>
      </c>
    </row>
    <row r="16" spans="1:27" ht="12.75">
      <c r="A16" s="291" t="s">
        <v>235</v>
      </c>
      <c r="B16" s="300"/>
      <c r="C16" s="60">
        <v>2181766</v>
      </c>
      <c r="D16" s="340"/>
      <c r="E16" s="60">
        <v>968874</v>
      </c>
      <c r="F16" s="59">
        <v>968874</v>
      </c>
      <c r="G16" s="59">
        <v>250184</v>
      </c>
      <c r="H16" s="60">
        <v>162064</v>
      </c>
      <c r="I16" s="60">
        <v>196634</v>
      </c>
      <c r="J16" s="59">
        <v>608882</v>
      </c>
      <c r="K16" s="59">
        <v>179458</v>
      </c>
      <c r="L16" s="60">
        <v>174815</v>
      </c>
      <c r="M16" s="60">
        <v>163898</v>
      </c>
      <c r="N16" s="59">
        <v>518171</v>
      </c>
      <c r="O16" s="59"/>
      <c r="P16" s="60"/>
      <c r="Q16" s="60"/>
      <c r="R16" s="59"/>
      <c r="S16" s="59"/>
      <c r="T16" s="60"/>
      <c r="U16" s="60"/>
      <c r="V16" s="59"/>
      <c r="W16" s="59">
        <v>1127053</v>
      </c>
      <c r="X16" s="60">
        <v>484437</v>
      </c>
      <c r="Y16" s="59">
        <v>642616</v>
      </c>
      <c r="Z16" s="61">
        <v>132.65</v>
      </c>
      <c r="AA16" s="62">
        <v>968874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1226460</v>
      </c>
      <c r="D20" s="340"/>
      <c r="E20" s="60">
        <v>199642</v>
      </c>
      <c r="F20" s="59">
        <v>199642</v>
      </c>
      <c r="G20" s="59"/>
      <c r="H20" s="60">
        <v>82115</v>
      </c>
      <c r="I20" s="60"/>
      <c r="J20" s="59">
        <v>82115</v>
      </c>
      <c r="K20" s="59">
        <v>48627</v>
      </c>
      <c r="L20" s="60"/>
      <c r="M20" s="60"/>
      <c r="N20" s="59">
        <v>48627</v>
      </c>
      <c r="O20" s="59"/>
      <c r="P20" s="60"/>
      <c r="Q20" s="60"/>
      <c r="R20" s="59"/>
      <c r="S20" s="59"/>
      <c r="T20" s="60"/>
      <c r="U20" s="60"/>
      <c r="V20" s="59"/>
      <c r="W20" s="59">
        <v>130742</v>
      </c>
      <c r="X20" s="60">
        <v>99821</v>
      </c>
      <c r="Y20" s="59">
        <v>30921</v>
      </c>
      <c r="Z20" s="61">
        <v>30.98</v>
      </c>
      <c r="AA20" s="62">
        <v>199642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360412</v>
      </c>
      <c r="D22" s="344">
        <f t="shared" si="6"/>
        <v>0</v>
      </c>
      <c r="E22" s="343">
        <f t="shared" si="6"/>
        <v>3669988</v>
      </c>
      <c r="F22" s="345">
        <f t="shared" si="6"/>
        <v>3669988</v>
      </c>
      <c r="G22" s="345">
        <f t="shared" si="6"/>
        <v>0</v>
      </c>
      <c r="H22" s="343">
        <f t="shared" si="6"/>
        <v>0</v>
      </c>
      <c r="I22" s="343">
        <f t="shared" si="6"/>
        <v>99949</v>
      </c>
      <c r="J22" s="345">
        <f t="shared" si="6"/>
        <v>99949</v>
      </c>
      <c r="K22" s="345">
        <f t="shared" si="6"/>
        <v>21000</v>
      </c>
      <c r="L22" s="343">
        <f t="shared" si="6"/>
        <v>91533</v>
      </c>
      <c r="M22" s="343">
        <f t="shared" si="6"/>
        <v>263097</v>
      </c>
      <c r="N22" s="345">
        <f t="shared" si="6"/>
        <v>375630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475579</v>
      </c>
      <c r="X22" s="343">
        <f t="shared" si="6"/>
        <v>1834994</v>
      </c>
      <c r="Y22" s="345">
        <f t="shared" si="6"/>
        <v>-1359415</v>
      </c>
      <c r="Z22" s="336">
        <f>+IF(X22&lt;&gt;0,+(Y22/X22)*100,0)</f>
        <v>-74.08280354050204</v>
      </c>
      <c r="AA22" s="350">
        <f>SUM(AA23:AA32)</f>
        <v>3669988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>
        <v>21000</v>
      </c>
      <c r="L23" s="60">
        <v>61033</v>
      </c>
      <c r="M23" s="60">
        <v>91033</v>
      </c>
      <c r="N23" s="59">
        <v>173066</v>
      </c>
      <c r="O23" s="59"/>
      <c r="P23" s="60"/>
      <c r="Q23" s="60"/>
      <c r="R23" s="59"/>
      <c r="S23" s="59"/>
      <c r="T23" s="60"/>
      <c r="U23" s="60"/>
      <c r="V23" s="59"/>
      <c r="W23" s="59">
        <v>173066</v>
      </c>
      <c r="X23" s="60"/>
      <c r="Y23" s="59">
        <v>173066</v>
      </c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1510000</v>
      </c>
      <c r="F24" s="59">
        <v>1510000</v>
      </c>
      <c r="G24" s="59"/>
      <c r="H24" s="60"/>
      <c r="I24" s="60"/>
      <c r="J24" s="59"/>
      <c r="K24" s="59"/>
      <c r="L24" s="60">
        <v>30500</v>
      </c>
      <c r="M24" s="60">
        <v>172064</v>
      </c>
      <c r="N24" s="59">
        <v>202564</v>
      </c>
      <c r="O24" s="59"/>
      <c r="P24" s="60"/>
      <c r="Q24" s="60"/>
      <c r="R24" s="59"/>
      <c r="S24" s="59"/>
      <c r="T24" s="60"/>
      <c r="U24" s="60"/>
      <c r="V24" s="59"/>
      <c r="W24" s="59">
        <v>202564</v>
      </c>
      <c r="X24" s="60">
        <v>755000</v>
      </c>
      <c r="Y24" s="59">
        <v>-552436</v>
      </c>
      <c r="Z24" s="61">
        <v>-73.17</v>
      </c>
      <c r="AA24" s="62">
        <v>1510000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>
        <v>109992</v>
      </c>
      <c r="F26" s="364">
        <v>109992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54996</v>
      </c>
      <c r="Y26" s="364">
        <v>-54996</v>
      </c>
      <c r="Z26" s="365">
        <v>-100</v>
      </c>
      <c r="AA26" s="366">
        <v>109992</v>
      </c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360412</v>
      </c>
      <c r="D32" s="340"/>
      <c r="E32" s="60">
        <v>2049996</v>
      </c>
      <c r="F32" s="59">
        <v>2049996</v>
      </c>
      <c r="G32" s="59"/>
      <c r="H32" s="60"/>
      <c r="I32" s="60">
        <v>99949</v>
      </c>
      <c r="J32" s="59">
        <v>99949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99949</v>
      </c>
      <c r="X32" s="60">
        <v>1024998</v>
      </c>
      <c r="Y32" s="59">
        <v>-925049</v>
      </c>
      <c r="Z32" s="61">
        <v>-90.25</v>
      </c>
      <c r="AA32" s="62">
        <v>2049996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6557776</v>
      </c>
      <c r="D40" s="344">
        <f t="shared" si="9"/>
        <v>0</v>
      </c>
      <c r="E40" s="343">
        <f t="shared" si="9"/>
        <v>2144000</v>
      </c>
      <c r="F40" s="345">
        <f t="shared" si="9"/>
        <v>2144000</v>
      </c>
      <c r="G40" s="345">
        <f t="shared" si="9"/>
        <v>139414</v>
      </c>
      <c r="H40" s="343">
        <f t="shared" si="9"/>
        <v>343782</v>
      </c>
      <c r="I40" s="343">
        <f t="shared" si="9"/>
        <v>523341</v>
      </c>
      <c r="J40" s="345">
        <f t="shared" si="9"/>
        <v>1006537</v>
      </c>
      <c r="K40" s="345">
        <f t="shared" si="9"/>
        <v>564937</v>
      </c>
      <c r="L40" s="343">
        <f t="shared" si="9"/>
        <v>505717</v>
      </c>
      <c r="M40" s="343">
        <f t="shared" si="9"/>
        <v>293279</v>
      </c>
      <c r="N40" s="345">
        <f t="shared" si="9"/>
        <v>1363933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2370470</v>
      </c>
      <c r="X40" s="343">
        <f t="shared" si="9"/>
        <v>1072000</v>
      </c>
      <c r="Y40" s="345">
        <f t="shared" si="9"/>
        <v>1298470</v>
      </c>
      <c r="Z40" s="336">
        <f>+IF(X40&lt;&gt;0,+(Y40/X40)*100,0)</f>
        <v>121.12593283582089</v>
      </c>
      <c r="AA40" s="350">
        <f>SUM(AA41:AA49)</f>
        <v>2144000</v>
      </c>
    </row>
    <row r="41" spans="1:27" ht="12.75">
      <c r="A41" s="361" t="s">
        <v>249</v>
      </c>
      <c r="B41" s="142"/>
      <c r="C41" s="362">
        <v>200</v>
      </c>
      <c r="D41" s="363"/>
      <c r="E41" s="362">
        <v>1704004</v>
      </c>
      <c r="F41" s="364">
        <v>1704004</v>
      </c>
      <c r="G41" s="364">
        <v>129953</v>
      </c>
      <c r="H41" s="362">
        <v>182949</v>
      </c>
      <c r="I41" s="362">
        <v>181582</v>
      </c>
      <c r="J41" s="364">
        <v>494484</v>
      </c>
      <c r="K41" s="364">
        <v>254105</v>
      </c>
      <c r="L41" s="362">
        <v>208436</v>
      </c>
      <c r="M41" s="362">
        <v>168663</v>
      </c>
      <c r="N41" s="364">
        <v>631204</v>
      </c>
      <c r="O41" s="364"/>
      <c r="P41" s="362"/>
      <c r="Q41" s="362"/>
      <c r="R41" s="364"/>
      <c r="S41" s="364"/>
      <c r="T41" s="362"/>
      <c r="U41" s="362"/>
      <c r="V41" s="364"/>
      <c r="W41" s="364">
        <v>1125688</v>
      </c>
      <c r="X41" s="362">
        <v>852002</v>
      </c>
      <c r="Y41" s="364">
        <v>273686</v>
      </c>
      <c r="Z41" s="365">
        <v>32.12</v>
      </c>
      <c r="AA41" s="366">
        <v>1704004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150000</v>
      </c>
      <c r="F43" s="370">
        <v>150000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75000</v>
      </c>
      <c r="Y43" s="370">
        <v>-75000</v>
      </c>
      <c r="Z43" s="371">
        <v>-100</v>
      </c>
      <c r="AA43" s="303">
        <v>150000</v>
      </c>
    </row>
    <row r="44" spans="1:27" ht="12.75">
      <c r="A44" s="361" t="s">
        <v>252</v>
      </c>
      <c r="B44" s="136"/>
      <c r="C44" s="60">
        <v>125070</v>
      </c>
      <c r="D44" s="368"/>
      <c r="E44" s="54">
        <v>289996</v>
      </c>
      <c r="F44" s="53">
        <v>289996</v>
      </c>
      <c r="G44" s="53">
        <v>2259</v>
      </c>
      <c r="H44" s="54"/>
      <c r="I44" s="54">
        <v>11531</v>
      </c>
      <c r="J44" s="53">
        <v>13790</v>
      </c>
      <c r="K44" s="53"/>
      <c r="L44" s="54">
        <v>649</v>
      </c>
      <c r="M44" s="54">
        <v>25800</v>
      </c>
      <c r="N44" s="53">
        <v>26449</v>
      </c>
      <c r="O44" s="53"/>
      <c r="P44" s="54"/>
      <c r="Q44" s="54"/>
      <c r="R44" s="53"/>
      <c r="S44" s="53"/>
      <c r="T44" s="54"/>
      <c r="U44" s="54"/>
      <c r="V44" s="53"/>
      <c r="W44" s="53">
        <v>40239</v>
      </c>
      <c r="X44" s="54">
        <v>144998</v>
      </c>
      <c r="Y44" s="53">
        <v>-104759</v>
      </c>
      <c r="Z44" s="94">
        <v>-72.25</v>
      </c>
      <c r="AA44" s="95">
        <v>289996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>
        <v>5913</v>
      </c>
      <c r="H47" s="54"/>
      <c r="I47" s="54"/>
      <c r="J47" s="53">
        <v>5913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5913</v>
      </c>
      <c r="X47" s="54"/>
      <c r="Y47" s="53">
        <v>5913</v>
      </c>
      <c r="Z47" s="94"/>
      <c r="AA47" s="95"/>
    </row>
    <row r="48" spans="1:27" ht="12.75">
      <c r="A48" s="361" t="s">
        <v>256</v>
      </c>
      <c r="B48" s="136"/>
      <c r="C48" s="60">
        <v>861783</v>
      </c>
      <c r="D48" s="368"/>
      <c r="E48" s="54"/>
      <c r="F48" s="53"/>
      <c r="G48" s="53">
        <v>846</v>
      </c>
      <c r="H48" s="54">
        <v>160833</v>
      </c>
      <c r="I48" s="54">
        <v>306945</v>
      </c>
      <c r="J48" s="53">
        <v>468624</v>
      </c>
      <c r="K48" s="53">
        <v>310832</v>
      </c>
      <c r="L48" s="54">
        <v>296632</v>
      </c>
      <c r="M48" s="54">
        <v>97966</v>
      </c>
      <c r="N48" s="53">
        <v>705430</v>
      </c>
      <c r="O48" s="53"/>
      <c r="P48" s="54"/>
      <c r="Q48" s="54"/>
      <c r="R48" s="53"/>
      <c r="S48" s="53"/>
      <c r="T48" s="54"/>
      <c r="U48" s="54"/>
      <c r="V48" s="53"/>
      <c r="W48" s="53">
        <v>1174054</v>
      </c>
      <c r="X48" s="54"/>
      <c r="Y48" s="53">
        <v>1174054</v>
      </c>
      <c r="Z48" s="94"/>
      <c r="AA48" s="95"/>
    </row>
    <row r="49" spans="1:27" ht="12.75">
      <c r="A49" s="361" t="s">
        <v>93</v>
      </c>
      <c r="B49" s="136"/>
      <c r="C49" s="54">
        <v>5570723</v>
      </c>
      <c r="D49" s="368"/>
      <c r="E49" s="54"/>
      <c r="F49" s="53"/>
      <c r="G49" s="53">
        <v>443</v>
      </c>
      <c r="H49" s="54"/>
      <c r="I49" s="54">
        <v>23283</v>
      </c>
      <c r="J49" s="53">
        <v>23726</v>
      </c>
      <c r="K49" s="53"/>
      <c r="L49" s="54"/>
      <c r="M49" s="54">
        <v>850</v>
      </c>
      <c r="N49" s="53">
        <v>850</v>
      </c>
      <c r="O49" s="53"/>
      <c r="P49" s="54"/>
      <c r="Q49" s="54"/>
      <c r="R49" s="53"/>
      <c r="S49" s="53"/>
      <c r="T49" s="54"/>
      <c r="U49" s="54"/>
      <c r="V49" s="53"/>
      <c r="W49" s="53">
        <v>24576</v>
      </c>
      <c r="X49" s="54"/>
      <c r="Y49" s="53">
        <v>24576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13468878</v>
      </c>
      <c r="D60" s="346">
        <f t="shared" si="14"/>
        <v>0</v>
      </c>
      <c r="E60" s="219">
        <f t="shared" si="14"/>
        <v>20128000</v>
      </c>
      <c r="F60" s="264">
        <f t="shared" si="14"/>
        <v>20128000</v>
      </c>
      <c r="G60" s="264">
        <f t="shared" si="14"/>
        <v>389598</v>
      </c>
      <c r="H60" s="219">
        <f t="shared" si="14"/>
        <v>1158269</v>
      </c>
      <c r="I60" s="219">
        <f t="shared" si="14"/>
        <v>2472549</v>
      </c>
      <c r="J60" s="264">
        <f t="shared" si="14"/>
        <v>4020416</v>
      </c>
      <c r="K60" s="264">
        <f t="shared" si="14"/>
        <v>1350639</v>
      </c>
      <c r="L60" s="219">
        <f t="shared" si="14"/>
        <v>827939</v>
      </c>
      <c r="M60" s="219">
        <f t="shared" si="14"/>
        <v>1081389</v>
      </c>
      <c r="N60" s="264">
        <f t="shared" si="14"/>
        <v>3259967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7280383</v>
      </c>
      <c r="X60" s="219">
        <f t="shared" si="14"/>
        <v>10064000</v>
      </c>
      <c r="Y60" s="264">
        <f t="shared" si="14"/>
        <v>-2783617</v>
      </c>
      <c r="Z60" s="337">
        <f>+IF(X60&lt;&gt;0,+(Y60/X60)*100,0)</f>
        <v>-27.65915143084261</v>
      </c>
      <c r="AA60" s="232">
        <f>+AA57+AA54+AA51+AA40+AA37+AA34+AA22+AA5</f>
        <v>20128000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165225874</v>
      </c>
      <c r="D5" s="153">
        <f>SUM(D6:D8)</f>
        <v>0</v>
      </c>
      <c r="E5" s="154">
        <f t="shared" si="0"/>
        <v>214075854</v>
      </c>
      <c r="F5" s="100">
        <f t="shared" si="0"/>
        <v>214075854</v>
      </c>
      <c r="G5" s="100">
        <f t="shared" si="0"/>
        <v>95302429</v>
      </c>
      <c r="H5" s="100">
        <f t="shared" si="0"/>
        <v>4031888</v>
      </c>
      <c r="I5" s="100">
        <f t="shared" si="0"/>
        <v>2764611</v>
      </c>
      <c r="J5" s="100">
        <f t="shared" si="0"/>
        <v>102098928</v>
      </c>
      <c r="K5" s="100">
        <f t="shared" si="0"/>
        <v>11205070</v>
      </c>
      <c r="L5" s="100">
        <f t="shared" si="0"/>
        <v>9986630</v>
      </c>
      <c r="M5" s="100">
        <f t="shared" si="0"/>
        <v>29875993</v>
      </c>
      <c r="N5" s="100">
        <f t="shared" si="0"/>
        <v>51067693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153166621</v>
      </c>
      <c r="X5" s="100">
        <f t="shared" si="0"/>
        <v>164897574</v>
      </c>
      <c r="Y5" s="100">
        <f t="shared" si="0"/>
        <v>-11730953</v>
      </c>
      <c r="Z5" s="137">
        <f>+IF(X5&lt;&gt;0,+(Y5/X5)*100,0)</f>
        <v>-7.114084649905158</v>
      </c>
      <c r="AA5" s="153">
        <f>SUM(AA6:AA8)</f>
        <v>214075854</v>
      </c>
    </row>
    <row r="6" spans="1:27" ht="12.75">
      <c r="A6" s="138" t="s">
        <v>75</v>
      </c>
      <c r="B6" s="136"/>
      <c r="C6" s="155">
        <v>2765039</v>
      </c>
      <c r="D6" s="155"/>
      <c r="E6" s="156">
        <v>3950000</v>
      </c>
      <c r="F6" s="60">
        <v>3950000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3950000</v>
      </c>
      <c r="Y6" s="60">
        <v>-3950000</v>
      </c>
      <c r="Z6" s="140">
        <v>-100</v>
      </c>
      <c r="AA6" s="155">
        <v>3950000</v>
      </c>
    </row>
    <row r="7" spans="1:27" ht="12.75">
      <c r="A7" s="138" t="s">
        <v>76</v>
      </c>
      <c r="B7" s="136"/>
      <c r="C7" s="157">
        <v>162219473</v>
      </c>
      <c r="D7" s="157"/>
      <c r="E7" s="158">
        <v>210125854</v>
      </c>
      <c r="F7" s="159">
        <v>210125854</v>
      </c>
      <c r="G7" s="159">
        <v>95296429</v>
      </c>
      <c r="H7" s="159">
        <v>4031888</v>
      </c>
      <c r="I7" s="159">
        <v>2764611</v>
      </c>
      <c r="J7" s="159">
        <v>102092928</v>
      </c>
      <c r="K7" s="159">
        <v>11205070</v>
      </c>
      <c r="L7" s="159">
        <v>9986490</v>
      </c>
      <c r="M7" s="159">
        <v>29875993</v>
      </c>
      <c r="N7" s="159">
        <v>51067553</v>
      </c>
      <c r="O7" s="159"/>
      <c r="P7" s="159"/>
      <c r="Q7" s="159"/>
      <c r="R7" s="159"/>
      <c r="S7" s="159"/>
      <c r="T7" s="159"/>
      <c r="U7" s="159"/>
      <c r="V7" s="159"/>
      <c r="W7" s="159">
        <v>153160481</v>
      </c>
      <c r="X7" s="159">
        <v>160947574</v>
      </c>
      <c r="Y7" s="159">
        <v>-7787093</v>
      </c>
      <c r="Z7" s="141">
        <v>-4.84</v>
      </c>
      <c r="AA7" s="157">
        <v>210125854</v>
      </c>
    </row>
    <row r="8" spans="1:27" ht="12.75">
      <c r="A8" s="138" t="s">
        <v>77</v>
      </c>
      <c r="B8" s="136"/>
      <c r="C8" s="155">
        <v>241362</v>
      </c>
      <c r="D8" s="155"/>
      <c r="E8" s="156"/>
      <c r="F8" s="60"/>
      <c r="G8" s="60">
        <v>6000</v>
      </c>
      <c r="H8" s="60"/>
      <c r="I8" s="60"/>
      <c r="J8" s="60">
        <v>6000</v>
      </c>
      <c r="K8" s="60"/>
      <c r="L8" s="60">
        <v>140</v>
      </c>
      <c r="M8" s="60"/>
      <c r="N8" s="60">
        <v>140</v>
      </c>
      <c r="O8" s="60"/>
      <c r="P8" s="60"/>
      <c r="Q8" s="60"/>
      <c r="R8" s="60"/>
      <c r="S8" s="60"/>
      <c r="T8" s="60"/>
      <c r="U8" s="60"/>
      <c r="V8" s="60"/>
      <c r="W8" s="60">
        <v>6140</v>
      </c>
      <c r="X8" s="60"/>
      <c r="Y8" s="60">
        <v>6140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12139968</v>
      </c>
      <c r="D9" s="153">
        <f>SUM(D10:D14)</f>
        <v>0</v>
      </c>
      <c r="E9" s="154">
        <f t="shared" si="1"/>
        <v>4721918</v>
      </c>
      <c r="F9" s="100">
        <f t="shared" si="1"/>
        <v>4721918</v>
      </c>
      <c r="G9" s="100">
        <f t="shared" si="1"/>
        <v>578420</v>
      </c>
      <c r="H9" s="100">
        <f t="shared" si="1"/>
        <v>96771</v>
      </c>
      <c r="I9" s="100">
        <f t="shared" si="1"/>
        <v>448816</v>
      </c>
      <c r="J9" s="100">
        <f t="shared" si="1"/>
        <v>1124007</v>
      </c>
      <c r="K9" s="100">
        <f t="shared" si="1"/>
        <v>405541</v>
      </c>
      <c r="L9" s="100">
        <f t="shared" si="1"/>
        <v>420542</v>
      </c>
      <c r="M9" s="100">
        <f t="shared" si="1"/>
        <v>468891</v>
      </c>
      <c r="N9" s="100">
        <f t="shared" si="1"/>
        <v>1294974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2418981</v>
      </c>
      <c r="X9" s="100">
        <f t="shared" si="1"/>
        <v>2220729</v>
      </c>
      <c r="Y9" s="100">
        <f t="shared" si="1"/>
        <v>198252</v>
      </c>
      <c r="Z9" s="137">
        <f>+IF(X9&lt;&gt;0,+(Y9/X9)*100,0)</f>
        <v>8.927338725256435</v>
      </c>
      <c r="AA9" s="153">
        <f>SUM(AA10:AA14)</f>
        <v>4721918</v>
      </c>
    </row>
    <row r="10" spans="1:27" ht="12.75">
      <c r="A10" s="138" t="s">
        <v>79</v>
      </c>
      <c r="B10" s="136"/>
      <c r="C10" s="155">
        <v>3937375</v>
      </c>
      <c r="D10" s="155"/>
      <c r="E10" s="156">
        <v>3170918</v>
      </c>
      <c r="F10" s="60">
        <v>3170918</v>
      </c>
      <c r="G10" s="60">
        <v>103973</v>
      </c>
      <c r="H10" s="60">
        <v>96771</v>
      </c>
      <c r="I10" s="60">
        <v>-28294</v>
      </c>
      <c r="J10" s="60">
        <v>172450</v>
      </c>
      <c r="K10" s="60">
        <v>113697</v>
      </c>
      <c r="L10" s="60">
        <v>197679</v>
      </c>
      <c r="M10" s="60">
        <v>173725</v>
      </c>
      <c r="N10" s="60">
        <v>485101</v>
      </c>
      <c r="O10" s="60"/>
      <c r="P10" s="60"/>
      <c r="Q10" s="60"/>
      <c r="R10" s="60"/>
      <c r="S10" s="60"/>
      <c r="T10" s="60"/>
      <c r="U10" s="60"/>
      <c r="V10" s="60"/>
      <c r="W10" s="60">
        <v>657551</v>
      </c>
      <c r="X10" s="60">
        <v>1409810</v>
      </c>
      <c r="Y10" s="60">
        <v>-752259</v>
      </c>
      <c r="Z10" s="140">
        <v>-53.36</v>
      </c>
      <c r="AA10" s="155">
        <v>3170918</v>
      </c>
    </row>
    <row r="11" spans="1:27" ht="12.75">
      <c r="A11" s="138" t="s">
        <v>80</v>
      </c>
      <c r="B11" s="136"/>
      <c r="C11" s="155">
        <v>366904</v>
      </c>
      <c r="D11" s="155"/>
      <c r="E11" s="156">
        <v>535206</v>
      </c>
      <c r="F11" s="60">
        <v>535206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261790</v>
      </c>
      <c r="Y11" s="60">
        <v>-261790</v>
      </c>
      <c r="Z11" s="140">
        <v>-100</v>
      </c>
      <c r="AA11" s="155">
        <v>535206</v>
      </c>
    </row>
    <row r="12" spans="1:27" ht="12.75">
      <c r="A12" s="138" t="s">
        <v>81</v>
      </c>
      <c r="B12" s="136"/>
      <c r="C12" s="155">
        <v>7835689</v>
      </c>
      <c r="D12" s="155"/>
      <c r="E12" s="156">
        <v>1015794</v>
      </c>
      <c r="F12" s="60">
        <v>1015794</v>
      </c>
      <c r="G12" s="60">
        <v>474447</v>
      </c>
      <c r="H12" s="60"/>
      <c r="I12" s="60">
        <v>477110</v>
      </c>
      <c r="J12" s="60">
        <v>951557</v>
      </c>
      <c r="K12" s="60">
        <v>291844</v>
      </c>
      <c r="L12" s="60">
        <v>222863</v>
      </c>
      <c r="M12" s="60">
        <v>295166</v>
      </c>
      <c r="N12" s="60">
        <v>809873</v>
      </c>
      <c r="O12" s="60"/>
      <c r="P12" s="60"/>
      <c r="Q12" s="60"/>
      <c r="R12" s="60"/>
      <c r="S12" s="60"/>
      <c r="T12" s="60"/>
      <c r="U12" s="60"/>
      <c r="V12" s="60"/>
      <c r="W12" s="60">
        <v>1761430</v>
      </c>
      <c r="X12" s="60">
        <v>549129</v>
      </c>
      <c r="Y12" s="60">
        <v>1212301</v>
      </c>
      <c r="Z12" s="140">
        <v>220.77</v>
      </c>
      <c r="AA12" s="155">
        <v>1015794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35259049</v>
      </c>
      <c r="D15" s="153">
        <f>SUM(D16:D18)</f>
        <v>0</v>
      </c>
      <c r="E15" s="154">
        <f t="shared" si="2"/>
        <v>25438001</v>
      </c>
      <c r="F15" s="100">
        <f t="shared" si="2"/>
        <v>25438001</v>
      </c>
      <c r="G15" s="100">
        <f t="shared" si="2"/>
        <v>333444</v>
      </c>
      <c r="H15" s="100">
        <f t="shared" si="2"/>
        <v>351433</v>
      </c>
      <c r="I15" s="100">
        <f t="shared" si="2"/>
        <v>88343</v>
      </c>
      <c r="J15" s="100">
        <f t="shared" si="2"/>
        <v>773220</v>
      </c>
      <c r="K15" s="100">
        <f t="shared" si="2"/>
        <v>89008</v>
      </c>
      <c r="L15" s="100">
        <f t="shared" si="2"/>
        <v>29018</v>
      </c>
      <c r="M15" s="100">
        <f t="shared" si="2"/>
        <v>18024</v>
      </c>
      <c r="N15" s="100">
        <f t="shared" si="2"/>
        <v>136050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909270</v>
      </c>
      <c r="X15" s="100">
        <f t="shared" si="2"/>
        <v>13787928</v>
      </c>
      <c r="Y15" s="100">
        <f t="shared" si="2"/>
        <v>-12878658</v>
      </c>
      <c r="Z15" s="137">
        <f>+IF(X15&lt;&gt;0,+(Y15/X15)*100,0)</f>
        <v>-93.40531804343625</v>
      </c>
      <c r="AA15" s="153">
        <f>SUM(AA16:AA18)</f>
        <v>25438001</v>
      </c>
    </row>
    <row r="16" spans="1:27" ht="12.75">
      <c r="A16" s="138" t="s">
        <v>85</v>
      </c>
      <c r="B16" s="136"/>
      <c r="C16" s="155">
        <v>963478</v>
      </c>
      <c r="D16" s="155"/>
      <c r="E16" s="156">
        <v>2123396</v>
      </c>
      <c r="F16" s="60">
        <v>2123396</v>
      </c>
      <c r="G16" s="60">
        <v>44081</v>
      </c>
      <c r="H16" s="60">
        <v>52151</v>
      </c>
      <c r="I16" s="60">
        <v>88317</v>
      </c>
      <c r="J16" s="60">
        <v>184549</v>
      </c>
      <c r="K16" s="60">
        <v>89008</v>
      </c>
      <c r="L16" s="60">
        <v>29018</v>
      </c>
      <c r="M16" s="60">
        <v>18024</v>
      </c>
      <c r="N16" s="60">
        <v>136050</v>
      </c>
      <c r="O16" s="60"/>
      <c r="P16" s="60"/>
      <c r="Q16" s="60"/>
      <c r="R16" s="60"/>
      <c r="S16" s="60"/>
      <c r="T16" s="60"/>
      <c r="U16" s="60"/>
      <c r="V16" s="60"/>
      <c r="W16" s="60">
        <v>320599</v>
      </c>
      <c r="X16" s="60">
        <v>909810</v>
      </c>
      <c r="Y16" s="60">
        <v>-589211</v>
      </c>
      <c r="Z16" s="140">
        <v>-64.76</v>
      </c>
      <c r="AA16" s="155">
        <v>2123396</v>
      </c>
    </row>
    <row r="17" spans="1:27" ht="12.75">
      <c r="A17" s="138" t="s">
        <v>86</v>
      </c>
      <c r="B17" s="136"/>
      <c r="C17" s="155">
        <v>34295571</v>
      </c>
      <c r="D17" s="155"/>
      <c r="E17" s="156">
        <v>23314605</v>
      </c>
      <c r="F17" s="60">
        <v>23314605</v>
      </c>
      <c r="G17" s="60">
        <v>289363</v>
      </c>
      <c r="H17" s="60">
        <v>299282</v>
      </c>
      <c r="I17" s="60">
        <v>26</v>
      </c>
      <c r="J17" s="60">
        <v>588671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588671</v>
      </c>
      <c r="X17" s="60">
        <v>12878118</v>
      </c>
      <c r="Y17" s="60">
        <v>-12289447</v>
      </c>
      <c r="Z17" s="140">
        <v>-95.43</v>
      </c>
      <c r="AA17" s="155">
        <v>23314605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127765584</v>
      </c>
      <c r="D19" s="153">
        <f>SUM(D20:D23)</f>
        <v>0</v>
      </c>
      <c r="E19" s="154">
        <f t="shared" si="3"/>
        <v>165697934</v>
      </c>
      <c r="F19" s="100">
        <f t="shared" si="3"/>
        <v>165697934</v>
      </c>
      <c r="G19" s="100">
        <f t="shared" si="3"/>
        <v>13805797</v>
      </c>
      <c r="H19" s="100">
        <f t="shared" si="3"/>
        <v>13814079</v>
      </c>
      <c r="I19" s="100">
        <f t="shared" si="3"/>
        <v>10360978</v>
      </c>
      <c r="J19" s="100">
        <f t="shared" si="3"/>
        <v>37980854</v>
      </c>
      <c r="K19" s="100">
        <f t="shared" si="3"/>
        <v>10553908</v>
      </c>
      <c r="L19" s="100">
        <f t="shared" si="3"/>
        <v>10279577</v>
      </c>
      <c r="M19" s="100">
        <f t="shared" si="3"/>
        <v>9285453</v>
      </c>
      <c r="N19" s="100">
        <f t="shared" si="3"/>
        <v>30118938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68099792</v>
      </c>
      <c r="X19" s="100">
        <f t="shared" si="3"/>
        <v>84049566</v>
      </c>
      <c r="Y19" s="100">
        <f t="shared" si="3"/>
        <v>-15949774</v>
      </c>
      <c r="Z19" s="137">
        <f>+IF(X19&lt;&gt;0,+(Y19/X19)*100,0)</f>
        <v>-18.97662862411449</v>
      </c>
      <c r="AA19" s="153">
        <f>SUM(AA20:AA23)</f>
        <v>165697934</v>
      </c>
    </row>
    <row r="20" spans="1:27" ht="12.75">
      <c r="A20" s="138" t="s">
        <v>89</v>
      </c>
      <c r="B20" s="136"/>
      <c r="C20" s="155">
        <v>114371375</v>
      </c>
      <c r="D20" s="155"/>
      <c r="E20" s="156">
        <v>141470491</v>
      </c>
      <c r="F20" s="60">
        <v>141470491</v>
      </c>
      <c r="G20" s="60">
        <v>10876268</v>
      </c>
      <c r="H20" s="60">
        <v>10869145</v>
      </c>
      <c r="I20" s="60">
        <v>8519497</v>
      </c>
      <c r="J20" s="60">
        <v>30264910</v>
      </c>
      <c r="K20" s="60">
        <v>8767971</v>
      </c>
      <c r="L20" s="60">
        <v>8473515</v>
      </c>
      <c r="M20" s="60">
        <v>7467286</v>
      </c>
      <c r="N20" s="60">
        <v>24708772</v>
      </c>
      <c r="O20" s="60"/>
      <c r="P20" s="60"/>
      <c r="Q20" s="60"/>
      <c r="R20" s="60"/>
      <c r="S20" s="60"/>
      <c r="T20" s="60"/>
      <c r="U20" s="60"/>
      <c r="V20" s="60"/>
      <c r="W20" s="60">
        <v>54973682</v>
      </c>
      <c r="X20" s="60">
        <v>71171448</v>
      </c>
      <c r="Y20" s="60">
        <v>-16197766</v>
      </c>
      <c r="Z20" s="140">
        <v>-22.76</v>
      </c>
      <c r="AA20" s="155">
        <v>141470491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13394209</v>
      </c>
      <c r="D23" s="155"/>
      <c r="E23" s="156">
        <v>24227443</v>
      </c>
      <c r="F23" s="60">
        <v>24227443</v>
      </c>
      <c r="G23" s="60">
        <v>2929529</v>
      </c>
      <c r="H23" s="60">
        <v>2944934</v>
      </c>
      <c r="I23" s="60">
        <v>1841481</v>
      </c>
      <c r="J23" s="60">
        <v>7715944</v>
      </c>
      <c r="K23" s="60">
        <v>1785937</v>
      </c>
      <c r="L23" s="60">
        <v>1806062</v>
      </c>
      <c r="M23" s="60">
        <v>1818167</v>
      </c>
      <c r="N23" s="60">
        <v>5410166</v>
      </c>
      <c r="O23" s="60"/>
      <c r="P23" s="60"/>
      <c r="Q23" s="60"/>
      <c r="R23" s="60"/>
      <c r="S23" s="60"/>
      <c r="T23" s="60"/>
      <c r="U23" s="60"/>
      <c r="V23" s="60"/>
      <c r="W23" s="60">
        <v>13126110</v>
      </c>
      <c r="X23" s="60">
        <v>12878118</v>
      </c>
      <c r="Y23" s="60">
        <v>247992</v>
      </c>
      <c r="Z23" s="140">
        <v>1.93</v>
      </c>
      <c r="AA23" s="155">
        <v>24227443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340390475</v>
      </c>
      <c r="D25" s="168">
        <f>+D5+D9+D15+D19+D24</f>
        <v>0</v>
      </c>
      <c r="E25" s="169">
        <f t="shared" si="4"/>
        <v>409933707</v>
      </c>
      <c r="F25" s="73">
        <f t="shared" si="4"/>
        <v>409933707</v>
      </c>
      <c r="G25" s="73">
        <f t="shared" si="4"/>
        <v>110020090</v>
      </c>
      <c r="H25" s="73">
        <f t="shared" si="4"/>
        <v>18294171</v>
      </c>
      <c r="I25" s="73">
        <f t="shared" si="4"/>
        <v>13662748</v>
      </c>
      <c r="J25" s="73">
        <f t="shared" si="4"/>
        <v>141977009</v>
      </c>
      <c r="K25" s="73">
        <f t="shared" si="4"/>
        <v>22253527</v>
      </c>
      <c r="L25" s="73">
        <f t="shared" si="4"/>
        <v>20715767</v>
      </c>
      <c r="M25" s="73">
        <f t="shared" si="4"/>
        <v>39648361</v>
      </c>
      <c r="N25" s="73">
        <f t="shared" si="4"/>
        <v>82617655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224594664</v>
      </c>
      <c r="X25" s="73">
        <f t="shared" si="4"/>
        <v>264955797</v>
      </c>
      <c r="Y25" s="73">
        <f t="shared" si="4"/>
        <v>-40361133</v>
      </c>
      <c r="Z25" s="170">
        <f>+IF(X25&lt;&gt;0,+(Y25/X25)*100,0)</f>
        <v>-15.233157174515416</v>
      </c>
      <c r="AA25" s="168">
        <f>+AA5+AA9+AA15+AA19+AA24</f>
        <v>409933707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141433678</v>
      </c>
      <c r="D28" s="153">
        <f>SUM(D29:D31)</f>
        <v>0</v>
      </c>
      <c r="E28" s="154">
        <f t="shared" si="5"/>
        <v>171446012</v>
      </c>
      <c r="F28" s="100">
        <f t="shared" si="5"/>
        <v>171446012</v>
      </c>
      <c r="G28" s="100">
        <f t="shared" si="5"/>
        <v>3949003</v>
      </c>
      <c r="H28" s="100">
        <f t="shared" si="5"/>
        <v>9750485</v>
      </c>
      <c r="I28" s="100">
        <f t="shared" si="5"/>
        <v>9234205</v>
      </c>
      <c r="J28" s="100">
        <f t="shared" si="5"/>
        <v>22933693</v>
      </c>
      <c r="K28" s="100">
        <f t="shared" si="5"/>
        <v>8908873</v>
      </c>
      <c r="L28" s="100">
        <f t="shared" si="5"/>
        <v>8475825</v>
      </c>
      <c r="M28" s="100">
        <f t="shared" si="5"/>
        <v>7129183</v>
      </c>
      <c r="N28" s="100">
        <f t="shared" si="5"/>
        <v>24513881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47447574</v>
      </c>
      <c r="X28" s="100">
        <f t="shared" si="5"/>
        <v>92004080</v>
      </c>
      <c r="Y28" s="100">
        <f t="shared" si="5"/>
        <v>-44556506</v>
      </c>
      <c r="Z28" s="137">
        <f>+IF(X28&lt;&gt;0,+(Y28/X28)*100,0)</f>
        <v>-48.42883706896477</v>
      </c>
      <c r="AA28" s="153">
        <f>SUM(AA29:AA31)</f>
        <v>171446012</v>
      </c>
    </row>
    <row r="29" spans="1:27" ht="12.75">
      <c r="A29" s="138" t="s">
        <v>75</v>
      </c>
      <c r="B29" s="136"/>
      <c r="C29" s="155">
        <v>27973937</v>
      </c>
      <c r="D29" s="155"/>
      <c r="E29" s="156">
        <v>16823924</v>
      </c>
      <c r="F29" s="60">
        <v>16823924</v>
      </c>
      <c r="G29" s="60">
        <v>1413556</v>
      </c>
      <c r="H29" s="60">
        <v>1997325</v>
      </c>
      <c r="I29" s="60">
        <v>1092351</v>
      </c>
      <c r="J29" s="60">
        <v>4503232</v>
      </c>
      <c r="K29" s="60">
        <v>2028914</v>
      </c>
      <c r="L29" s="60">
        <v>1353558</v>
      </c>
      <c r="M29" s="60">
        <v>1269123</v>
      </c>
      <c r="N29" s="60">
        <v>4651595</v>
      </c>
      <c r="O29" s="60"/>
      <c r="P29" s="60"/>
      <c r="Q29" s="60"/>
      <c r="R29" s="60"/>
      <c r="S29" s="60"/>
      <c r="T29" s="60"/>
      <c r="U29" s="60"/>
      <c r="V29" s="60"/>
      <c r="W29" s="60">
        <v>9154827</v>
      </c>
      <c r="X29" s="60">
        <v>9422822</v>
      </c>
      <c r="Y29" s="60">
        <v>-267995</v>
      </c>
      <c r="Z29" s="140">
        <v>-2.84</v>
      </c>
      <c r="AA29" s="155">
        <v>16823924</v>
      </c>
    </row>
    <row r="30" spans="1:27" ht="12.75">
      <c r="A30" s="138" t="s">
        <v>76</v>
      </c>
      <c r="B30" s="136"/>
      <c r="C30" s="157">
        <v>74327248</v>
      </c>
      <c r="D30" s="157"/>
      <c r="E30" s="158">
        <v>151030933</v>
      </c>
      <c r="F30" s="159">
        <v>151030933</v>
      </c>
      <c r="G30" s="159">
        <v>1192514</v>
      </c>
      <c r="H30" s="159">
        <v>5158297</v>
      </c>
      <c r="I30" s="159">
        <v>6112502</v>
      </c>
      <c r="J30" s="159">
        <v>12463313</v>
      </c>
      <c r="K30" s="159">
        <v>4921993</v>
      </c>
      <c r="L30" s="159">
        <v>3778292</v>
      </c>
      <c r="M30" s="159">
        <v>3966294</v>
      </c>
      <c r="N30" s="159">
        <v>12666579</v>
      </c>
      <c r="O30" s="159"/>
      <c r="P30" s="159"/>
      <c r="Q30" s="159"/>
      <c r="R30" s="159"/>
      <c r="S30" s="159"/>
      <c r="T30" s="159"/>
      <c r="U30" s="159"/>
      <c r="V30" s="159"/>
      <c r="W30" s="159">
        <v>25129892</v>
      </c>
      <c r="X30" s="159">
        <v>81171448</v>
      </c>
      <c r="Y30" s="159">
        <v>-56041556</v>
      </c>
      <c r="Z30" s="141">
        <v>-69.04</v>
      </c>
      <c r="AA30" s="157">
        <v>151030933</v>
      </c>
    </row>
    <row r="31" spans="1:27" ht="12.75">
      <c r="A31" s="138" t="s">
        <v>77</v>
      </c>
      <c r="B31" s="136"/>
      <c r="C31" s="155">
        <v>39132493</v>
      </c>
      <c r="D31" s="155"/>
      <c r="E31" s="156">
        <v>3591155</v>
      </c>
      <c r="F31" s="60">
        <v>3591155</v>
      </c>
      <c r="G31" s="60">
        <v>1342933</v>
      </c>
      <c r="H31" s="60">
        <v>2594863</v>
      </c>
      <c r="I31" s="60">
        <v>2029352</v>
      </c>
      <c r="J31" s="60">
        <v>5967148</v>
      </c>
      <c r="K31" s="60">
        <v>1957966</v>
      </c>
      <c r="L31" s="60">
        <v>3343975</v>
      </c>
      <c r="M31" s="60">
        <v>1893766</v>
      </c>
      <c r="N31" s="60">
        <v>7195707</v>
      </c>
      <c r="O31" s="60"/>
      <c r="P31" s="60"/>
      <c r="Q31" s="60"/>
      <c r="R31" s="60"/>
      <c r="S31" s="60"/>
      <c r="T31" s="60"/>
      <c r="U31" s="60"/>
      <c r="V31" s="60"/>
      <c r="W31" s="60">
        <v>13162855</v>
      </c>
      <c r="X31" s="60">
        <v>1409810</v>
      </c>
      <c r="Y31" s="60">
        <v>11753045</v>
      </c>
      <c r="Z31" s="140">
        <v>833.66</v>
      </c>
      <c r="AA31" s="155">
        <v>3591155</v>
      </c>
    </row>
    <row r="32" spans="1:27" ht="12.75">
      <c r="A32" s="135" t="s">
        <v>78</v>
      </c>
      <c r="B32" s="136"/>
      <c r="C32" s="153">
        <f aca="true" t="shared" si="6" ref="C32:Y32">SUM(C33:C37)</f>
        <v>29184721</v>
      </c>
      <c r="D32" s="153">
        <f>SUM(D33:D37)</f>
        <v>0</v>
      </c>
      <c r="E32" s="154">
        <f t="shared" si="6"/>
        <v>19879750</v>
      </c>
      <c r="F32" s="100">
        <f t="shared" si="6"/>
        <v>19879750</v>
      </c>
      <c r="G32" s="100">
        <f t="shared" si="6"/>
        <v>418077</v>
      </c>
      <c r="H32" s="100">
        <f t="shared" si="6"/>
        <v>2560184</v>
      </c>
      <c r="I32" s="100">
        <f t="shared" si="6"/>
        <v>3430405</v>
      </c>
      <c r="J32" s="100">
        <f t="shared" si="6"/>
        <v>6408666</v>
      </c>
      <c r="K32" s="100">
        <f t="shared" si="6"/>
        <v>4104754</v>
      </c>
      <c r="L32" s="100">
        <f t="shared" si="6"/>
        <v>2923145</v>
      </c>
      <c r="M32" s="100">
        <f t="shared" si="6"/>
        <v>3492856</v>
      </c>
      <c r="N32" s="100">
        <f t="shared" si="6"/>
        <v>10520755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16929421</v>
      </c>
      <c r="X32" s="100">
        <f t="shared" si="6"/>
        <v>9549681</v>
      </c>
      <c r="Y32" s="100">
        <f t="shared" si="6"/>
        <v>7379740</v>
      </c>
      <c r="Z32" s="137">
        <f>+IF(X32&lt;&gt;0,+(Y32/X32)*100,0)</f>
        <v>77.27734570400834</v>
      </c>
      <c r="AA32" s="153">
        <f>SUM(AA33:AA37)</f>
        <v>19879750</v>
      </c>
    </row>
    <row r="33" spans="1:27" ht="12.75">
      <c r="A33" s="138" t="s">
        <v>79</v>
      </c>
      <c r="B33" s="136"/>
      <c r="C33" s="155">
        <v>4419690</v>
      </c>
      <c r="D33" s="155"/>
      <c r="E33" s="156">
        <v>6705681</v>
      </c>
      <c r="F33" s="60">
        <v>6705681</v>
      </c>
      <c r="G33" s="60">
        <v>35321</v>
      </c>
      <c r="H33" s="60">
        <v>1590609</v>
      </c>
      <c r="I33" s="60">
        <v>981990</v>
      </c>
      <c r="J33" s="60">
        <v>2607920</v>
      </c>
      <c r="K33" s="60">
        <v>950665</v>
      </c>
      <c r="L33" s="60">
        <v>1042495</v>
      </c>
      <c r="M33" s="60">
        <v>1222784</v>
      </c>
      <c r="N33" s="60">
        <v>3215944</v>
      </c>
      <c r="O33" s="60"/>
      <c r="P33" s="60"/>
      <c r="Q33" s="60"/>
      <c r="R33" s="60"/>
      <c r="S33" s="60"/>
      <c r="T33" s="60"/>
      <c r="U33" s="60"/>
      <c r="V33" s="60"/>
      <c r="W33" s="60">
        <v>5823864</v>
      </c>
      <c r="X33" s="60">
        <v>3482129</v>
      </c>
      <c r="Y33" s="60">
        <v>2341735</v>
      </c>
      <c r="Z33" s="140">
        <v>67.25</v>
      </c>
      <c r="AA33" s="155">
        <v>6705681</v>
      </c>
    </row>
    <row r="34" spans="1:27" ht="12.75">
      <c r="A34" s="138" t="s">
        <v>80</v>
      </c>
      <c r="B34" s="136"/>
      <c r="C34" s="155">
        <v>1167542</v>
      </c>
      <c r="D34" s="155"/>
      <c r="E34" s="156">
        <v>2119594</v>
      </c>
      <c r="F34" s="60">
        <v>2119594</v>
      </c>
      <c r="G34" s="60"/>
      <c r="H34" s="60"/>
      <c r="I34" s="60">
        <v>53475</v>
      </c>
      <c r="J34" s="60">
        <v>53475</v>
      </c>
      <c r="K34" s="60">
        <v>783</v>
      </c>
      <c r="L34" s="60">
        <v>141675</v>
      </c>
      <c r="M34" s="60">
        <v>17800</v>
      </c>
      <c r="N34" s="60">
        <v>160258</v>
      </c>
      <c r="O34" s="60"/>
      <c r="P34" s="60"/>
      <c r="Q34" s="60"/>
      <c r="R34" s="60"/>
      <c r="S34" s="60"/>
      <c r="T34" s="60"/>
      <c r="U34" s="60"/>
      <c r="V34" s="60"/>
      <c r="W34" s="60">
        <v>213733</v>
      </c>
      <c r="X34" s="60">
        <v>909810</v>
      </c>
      <c r="Y34" s="60">
        <v>-696077</v>
      </c>
      <c r="Z34" s="140">
        <v>-76.51</v>
      </c>
      <c r="AA34" s="155">
        <v>2119594</v>
      </c>
    </row>
    <row r="35" spans="1:27" ht="12.75">
      <c r="A35" s="138" t="s">
        <v>81</v>
      </c>
      <c r="B35" s="136"/>
      <c r="C35" s="155">
        <v>23597489</v>
      </c>
      <c r="D35" s="155"/>
      <c r="E35" s="156">
        <v>11054475</v>
      </c>
      <c r="F35" s="60">
        <v>11054475</v>
      </c>
      <c r="G35" s="60">
        <v>382756</v>
      </c>
      <c r="H35" s="60">
        <v>969575</v>
      </c>
      <c r="I35" s="60">
        <v>2394940</v>
      </c>
      <c r="J35" s="60">
        <v>3747271</v>
      </c>
      <c r="K35" s="60">
        <v>3153306</v>
      </c>
      <c r="L35" s="60">
        <v>1738975</v>
      </c>
      <c r="M35" s="60">
        <v>2252272</v>
      </c>
      <c r="N35" s="60">
        <v>7144553</v>
      </c>
      <c r="O35" s="60"/>
      <c r="P35" s="60"/>
      <c r="Q35" s="60"/>
      <c r="R35" s="60"/>
      <c r="S35" s="60"/>
      <c r="T35" s="60"/>
      <c r="U35" s="60"/>
      <c r="V35" s="60"/>
      <c r="W35" s="60">
        <v>10891824</v>
      </c>
      <c r="X35" s="60">
        <v>5157742</v>
      </c>
      <c r="Y35" s="60">
        <v>5734082</v>
      </c>
      <c r="Z35" s="140">
        <v>111.17</v>
      </c>
      <c r="AA35" s="155">
        <v>11054475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22462714</v>
      </c>
      <c r="D38" s="153">
        <f>SUM(D39:D41)</f>
        <v>0</v>
      </c>
      <c r="E38" s="154">
        <f t="shared" si="7"/>
        <v>62832122</v>
      </c>
      <c r="F38" s="100">
        <f t="shared" si="7"/>
        <v>62832122</v>
      </c>
      <c r="G38" s="100">
        <f t="shared" si="7"/>
        <v>947739</v>
      </c>
      <c r="H38" s="100">
        <f t="shared" si="7"/>
        <v>5001850</v>
      </c>
      <c r="I38" s="100">
        <f t="shared" si="7"/>
        <v>2156373</v>
      </c>
      <c r="J38" s="100">
        <f t="shared" si="7"/>
        <v>8105962</v>
      </c>
      <c r="K38" s="100">
        <f t="shared" si="7"/>
        <v>1993096</v>
      </c>
      <c r="L38" s="100">
        <f t="shared" si="7"/>
        <v>1814734</v>
      </c>
      <c r="M38" s="100">
        <f t="shared" si="7"/>
        <v>2071889</v>
      </c>
      <c r="N38" s="100">
        <f t="shared" si="7"/>
        <v>5879719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13985681</v>
      </c>
      <c r="X38" s="100">
        <f t="shared" si="7"/>
        <v>12878118</v>
      </c>
      <c r="Y38" s="100">
        <f t="shared" si="7"/>
        <v>1107563</v>
      </c>
      <c r="Z38" s="137">
        <f>+IF(X38&lt;&gt;0,+(Y38/X38)*100,0)</f>
        <v>8.600348280703749</v>
      </c>
      <c r="AA38" s="153">
        <f>SUM(AA39:AA41)</f>
        <v>62832122</v>
      </c>
    </row>
    <row r="39" spans="1:27" ht="12.75">
      <c r="A39" s="138" t="s">
        <v>85</v>
      </c>
      <c r="B39" s="136"/>
      <c r="C39" s="155">
        <v>12126344</v>
      </c>
      <c r="D39" s="155"/>
      <c r="E39" s="156">
        <v>24258342</v>
      </c>
      <c r="F39" s="60">
        <v>24258342</v>
      </c>
      <c r="G39" s="60">
        <v>34647</v>
      </c>
      <c r="H39" s="60">
        <v>1268175</v>
      </c>
      <c r="I39" s="60">
        <v>664956</v>
      </c>
      <c r="J39" s="60">
        <v>1967778</v>
      </c>
      <c r="K39" s="60">
        <v>908286</v>
      </c>
      <c r="L39" s="60">
        <v>718754</v>
      </c>
      <c r="M39" s="60">
        <v>817667</v>
      </c>
      <c r="N39" s="60">
        <v>2444707</v>
      </c>
      <c r="O39" s="60"/>
      <c r="P39" s="60"/>
      <c r="Q39" s="60"/>
      <c r="R39" s="60"/>
      <c r="S39" s="60"/>
      <c r="T39" s="60"/>
      <c r="U39" s="60"/>
      <c r="V39" s="60"/>
      <c r="W39" s="60">
        <v>4412485</v>
      </c>
      <c r="X39" s="60">
        <v>12878118</v>
      </c>
      <c r="Y39" s="60">
        <v>-8465633</v>
      </c>
      <c r="Z39" s="140">
        <v>-65.74</v>
      </c>
      <c r="AA39" s="155">
        <v>24258342</v>
      </c>
    </row>
    <row r="40" spans="1:27" ht="12.75">
      <c r="A40" s="138" t="s">
        <v>86</v>
      </c>
      <c r="B40" s="136"/>
      <c r="C40" s="155">
        <v>10336370</v>
      </c>
      <c r="D40" s="155"/>
      <c r="E40" s="156">
        <v>38573780</v>
      </c>
      <c r="F40" s="60">
        <v>38573780</v>
      </c>
      <c r="G40" s="60">
        <v>913092</v>
      </c>
      <c r="H40" s="60">
        <v>3733675</v>
      </c>
      <c r="I40" s="60">
        <v>1491417</v>
      </c>
      <c r="J40" s="60">
        <v>6138184</v>
      </c>
      <c r="K40" s="60">
        <v>1084810</v>
      </c>
      <c r="L40" s="60">
        <v>1095980</v>
      </c>
      <c r="M40" s="60">
        <v>1254222</v>
      </c>
      <c r="N40" s="60">
        <v>3435012</v>
      </c>
      <c r="O40" s="60"/>
      <c r="P40" s="60"/>
      <c r="Q40" s="60"/>
      <c r="R40" s="60"/>
      <c r="S40" s="60"/>
      <c r="T40" s="60"/>
      <c r="U40" s="60"/>
      <c r="V40" s="60"/>
      <c r="W40" s="60">
        <v>9573196</v>
      </c>
      <c r="X40" s="60"/>
      <c r="Y40" s="60">
        <v>9573196</v>
      </c>
      <c r="Z40" s="140">
        <v>0</v>
      </c>
      <c r="AA40" s="155">
        <v>38573780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108257103</v>
      </c>
      <c r="D42" s="153">
        <f>SUM(D43:D46)</f>
        <v>0</v>
      </c>
      <c r="E42" s="154">
        <f t="shared" si="8"/>
        <v>151032547</v>
      </c>
      <c r="F42" s="100">
        <f t="shared" si="8"/>
        <v>151032547</v>
      </c>
      <c r="G42" s="100">
        <f t="shared" si="8"/>
        <v>11124211</v>
      </c>
      <c r="H42" s="100">
        <f t="shared" si="8"/>
        <v>15883196</v>
      </c>
      <c r="I42" s="100">
        <f t="shared" si="8"/>
        <v>14670860</v>
      </c>
      <c r="J42" s="100">
        <f t="shared" si="8"/>
        <v>41678267</v>
      </c>
      <c r="K42" s="100">
        <f t="shared" si="8"/>
        <v>8824929</v>
      </c>
      <c r="L42" s="100">
        <f t="shared" si="8"/>
        <v>8426284</v>
      </c>
      <c r="M42" s="100">
        <f t="shared" si="8"/>
        <v>8574288</v>
      </c>
      <c r="N42" s="100">
        <f t="shared" si="8"/>
        <v>25825501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67503768</v>
      </c>
      <c r="X42" s="100">
        <f t="shared" si="8"/>
        <v>74221129</v>
      </c>
      <c r="Y42" s="100">
        <f t="shared" si="8"/>
        <v>-6717361</v>
      </c>
      <c r="Z42" s="137">
        <f>+IF(X42&lt;&gt;0,+(Y42/X42)*100,0)</f>
        <v>-9.050469981398424</v>
      </c>
      <c r="AA42" s="153">
        <f>SUM(AA43:AA46)</f>
        <v>151032547</v>
      </c>
    </row>
    <row r="43" spans="1:27" ht="12.75">
      <c r="A43" s="138" t="s">
        <v>89</v>
      </c>
      <c r="B43" s="136"/>
      <c r="C43" s="155">
        <v>94859402</v>
      </c>
      <c r="D43" s="155"/>
      <c r="E43" s="156">
        <v>131973942</v>
      </c>
      <c r="F43" s="60">
        <v>131973942</v>
      </c>
      <c r="G43" s="60">
        <v>11124211</v>
      </c>
      <c r="H43" s="60">
        <v>13906019</v>
      </c>
      <c r="I43" s="60">
        <v>13473112</v>
      </c>
      <c r="J43" s="60">
        <v>38503342</v>
      </c>
      <c r="K43" s="60">
        <v>7706345</v>
      </c>
      <c r="L43" s="60">
        <v>7298896</v>
      </c>
      <c r="M43" s="60">
        <v>7111794</v>
      </c>
      <c r="N43" s="60">
        <v>22117035</v>
      </c>
      <c r="O43" s="60"/>
      <c r="P43" s="60"/>
      <c r="Q43" s="60"/>
      <c r="R43" s="60"/>
      <c r="S43" s="60"/>
      <c r="T43" s="60"/>
      <c r="U43" s="60"/>
      <c r="V43" s="60"/>
      <c r="W43" s="60">
        <v>60620377</v>
      </c>
      <c r="X43" s="60">
        <v>65171448</v>
      </c>
      <c r="Y43" s="60">
        <v>-4551071</v>
      </c>
      <c r="Z43" s="140">
        <v>-6.98</v>
      </c>
      <c r="AA43" s="155">
        <v>131973942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13397701</v>
      </c>
      <c r="D46" s="155"/>
      <c r="E46" s="156">
        <v>19058605</v>
      </c>
      <c r="F46" s="60">
        <v>19058605</v>
      </c>
      <c r="G46" s="60"/>
      <c r="H46" s="60">
        <v>1977177</v>
      </c>
      <c r="I46" s="60">
        <v>1197748</v>
      </c>
      <c r="J46" s="60">
        <v>3174925</v>
      </c>
      <c r="K46" s="60">
        <v>1118584</v>
      </c>
      <c r="L46" s="60">
        <v>1127388</v>
      </c>
      <c r="M46" s="60">
        <v>1462494</v>
      </c>
      <c r="N46" s="60">
        <v>3708466</v>
      </c>
      <c r="O46" s="60"/>
      <c r="P46" s="60"/>
      <c r="Q46" s="60"/>
      <c r="R46" s="60"/>
      <c r="S46" s="60"/>
      <c r="T46" s="60"/>
      <c r="U46" s="60"/>
      <c r="V46" s="60"/>
      <c r="W46" s="60">
        <v>6883391</v>
      </c>
      <c r="X46" s="60">
        <v>9049681</v>
      </c>
      <c r="Y46" s="60">
        <v>-2166290</v>
      </c>
      <c r="Z46" s="140">
        <v>-23.94</v>
      </c>
      <c r="AA46" s="155">
        <v>19058605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301338216</v>
      </c>
      <c r="D48" s="168">
        <f>+D28+D32+D38+D42+D47</f>
        <v>0</v>
      </c>
      <c r="E48" s="169">
        <f t="shared" si="9"/>
        <v>405190431</v>
      </c>
      <c r="F48" s="73">
        <f t="shared" si="9"/>
        <v>405190431</v>
      </c>
      <c r="G48" s="73">
        <f t="shared" si="9"/>
        <v>16439030</v>
      </c>
      <c r="H48" s="73">
        <f t="shared" si="9"/>
        <v>33195715</v>
      </c>
      <c r="I48" s="73">
        <f t="shared" si="9"/>
        <v>29491843</v>
      </c>
      <c r="J48" s="73">
        <f t="shared" si="9"/>
        <v>79126588</v>
      </c>
      <c r="K48" s="73">
        <f t="shared" si="9"/>
        <v>23831652</v>
      </c>
      <c r="L48" s="73">
        <f t="shared" si="9"/>
        <v>21639988</v>
      </c>
      <c r="M48" s="73">
        <f t="shared" si="9"/>
        <v>21268216</v>
      </c>
      <c r="N48" s="73">
        <f t="shared" si="9"/>
        <v>66739856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145866444</v>
      </c>
      <c r="X48" s="73">
        <f t="shared" si="9"/>
        <v>188653008</v>
      </c>
      <c r="Y48" s="73">
        <f t="shared" si="9"/>
        <v>-42786564</v>
      </c>
      <c r="Z48" s="170">
        <f>+IF(X48&lt;&gt;0,+(Y48/X48)*100,0)</f>
        <v>-22.680032750922265</v>
      </c>
      <c r="AA48" s="168">
        <f>+AA28+AA32+AA38+AA42+AA47</f>
        <v>405190431</v>
      </c>
    </row>
    <row r="49" spans="1:27" ht="12.75">
      <c r="A49" s="148" t="s">
        <v>49</v>
      </c>
      <c r="B49" s="149"/>
      <c r="C49" s="171">
        <f aca="true" t="shared" si="10" ref="C49:Y49">+C25-C48</f>
        <v>39052259</v>
      </c>
      <c r="D49" s="171">
        <f>+D25-D48</f>
        <v>0</v>
      </c>
      <c r="E49" s="172">
        <f t="shared" si="10"/>
        <v>4743276</v>
      </c>
      <c r="F49" s="173">
        <f t="shared" si="10"/>
        <v>4743276</v>
      </c>
      <c r="G49" s="173">
        <f t="shared" si="10"/>
        <v>93581060</v>
      </c>
      <c r="H49" s="173">
        <f t="shared" si="10"/>
        <v>-14901544</v>
      </c>
      <c r="I49" s="173">
        <f t="shared" si="10"/>
        <v>-15829095</v>
      </c>
      <c r="J49" s="173">
        <f t="shared" si="10"/>
        <v>62850421</v>
      </c>
      <c r="K49" s="173">
        <f t="shared" si="10"/>
        <v>-1578125</v>
      </c>
      <c r="L49" s="173">
        <f t="shared" si="10"/>
        <v>-924221</v>
      </c>
      <c r="M49" s="173">
        <f t="shared" si="10"/>
        <v>18380145</v>
      </c>
      <c r="N49" s="173">
        <f t="shared" si="10"/>
        <v>15877799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78728220</v>
      </c>
      <c r="X49" s="173">
        <f>IF(F25=F48,0,X25-X48)</f>
        <v>76302789</v>
      </c>
      <c r="Y49" s="173">
        <f t="shared" si="10"/>
        <v>2425431</v>
      </c>
      <c r="Z49" s="174">
        <f>+IF(X49&lt;&gt;0,+(Y49/X49)*100,0)</f>
        <v>3.178692459065946</v>
      </c>
      <c r="AA49" s="171">
        <f>+AA25-AA48</f>
        <v>4743276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94601966</v>
      </c>
      <c r="D5" s="155">
        <v>0</v>
      </c>
      <c r="E5" s="156">
        <v>141700322</v>
      </c>
      <c r="F5" s="60">
        <v>141700322</v>
      </c>
      <c r="G5" s="60">
        <v>70959161</v>
      </c>
      <c r="H5" s="60">
        <v>3608389</v>
      </c>
      <c r="I5" s="60">
        <v>2281958</v>
      </c>
      <c r="J5" s="60">
        <v>76849508</v>
      </c>
      <c r="K5" s="60">
        <v>8538680</v>
      </c>
      <c r="L5" s="60">
        <v>8746486</v>
      </c>
      <c r="M5" s="60">
        <v>8538848</v>
      </c>
      <c r="N5" s="60">
        <v>25824014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102673522</v>
      </c>
      <c r="X5" s="60">
        <v>106278137</v>
      </c>
      <c r="Y5" s="60">
        <v>-3604615</v>
      </c>
      <c r="Z5" s="140">
        <v>-3.39</v>
      </c>
      <c r="AA5" s="155">
        <v>141700322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104622247</v>
      </c>
      <c r="D7" s="155">
        <v>0</v>
      </c>
      <c r="E7" s="156">
        <v>125693092</v>
      </c>
      <c r="F7" s="60">
        <v>125693092</v>
      </c>
      <c r="G7" s="60">
        <v>10867600</v>
      </c>
      <c r="H7" s="60">
        <v>10864812</v>
      </c>
      <c r="I7" s="60">
        <v>8519497</v>
      </c>
      <c r="J7" s="60">
        <v>30251909</v>
      </c>
      <c r="K7" s="60">
        <v>8761867</v>
      </c>
      <c r="L7" s="60">
        <v>8458805</v>
      </c>
      <c r="M7" s="60">
        <v>7465686</v>
      </c>
      <c r="N7" s="60">
        <v>24686358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54938267</v>
      </c>
      <c r="X7" s="60">
        <v>73769186</v>
      </c>
      <c r="Y7" s="60">
        <v>-18830919</v>
      </c>
      <c r="Z7" s="140">
        <v>-25.53</v>
      </c>
      <c r="AA7" s="155">
        <v>125693092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13394209</v>
      </c>
      <c r="D10" s="155">
        <v>0</v>
      </c>
      <c r="E10" s="156">
        <v>24227443</v>
      </c>
      <c r="F10" s="54">
        <v>24227443</v>
      </c>
      <c r="G10" s="54">
        <v>2930272</v>
      </c>
      <c r="H10" s="54">
        <v>2944934</v>
      </c>
      <c r="I10" s="54">
        <v>1841481</v>
      </c>
      <c r="J10" s="54">
        <v>7716687</v>
      </c>
      <c r="K10" s="54">
        <v>1756189</v>
      </c>
      <c r="L10" s="54">
        <v>1792806</v>
      </c>
      <c r="M10" s="54">
        <v>1817586</v>
      </c>
      <c r="N10" s="54">
        <v>5366581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13083268</v>
      </c>
      <c r="X10" s="54">
        <v>13651973</v>
      </c>
      <c r="Y10" s="54">
        <v>-568705</v>
      </c>
      <c r="Z10" s="184">
        <v>-4.17</v>
      </c>
      <c r="AA10" s="130">
        <v>24227443</v>
      </c>
    </row>
    <row r="11" spans="1:27" ht="12.75">
      <c r="A11" s="183" t="s">
        <v>107</v>
      </c>
      <c r="B11" s="185"/>
      <c r="C11" s="155">
        <v>691299</v>
      </c>
      <c r="D11" s="155">
        <v>0</v>
      </c>
      <c r="E11" s="156">
        <v>1015794</v>
      </c>
      <c r="F11" s="60">
        <v>1015794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522183</v>
      </c>
      <c r="Y11" s="60">
        <v>-522183</v>
      </c>
      <c r="Z11" s="140">
        <v>-100</v>
      </c>
      <c r="AA11" s="155">
        <v>1015794</v>
      </c>
    </row>
    <row r="12" spans="1:27" ht="12.75">
      <c r="A12" s="183" t="s">
        <v>108</v>
      </c>
      <c r="B12" s="185"/>
      <c r="C12" s="155">
        <v>1410249</v>
      </c>
      <c r="D12" s="155">
        <v>0</v>
      </c>
      <c r="E12" s="156">
        <v>1871000</v>
      </c>
      <c r="F12" s="60">
        <v>1871000</v>
      </c>
      <c r="G12" s="60">
        <v>82742</v>
      </c>
      <c r="H12" s="60">
        <v>79621</v>
      </c>
      <c r="I12" s="60">
        <v>-46126</v>
      </c>
      <c r="J12" s="60">
        <v>116237</v>
      </c>
      <c r="K12" s="60">
        <v>98392</v>
      </c>
      <c r="L12" s="60">
        <v>183736</v>
      </c>
      <c r="M12" s="60">
        <v>160633</v>
      </c>
      <c r="N12" s="60">
        <v>442761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558998</v>
      </c>
      <c r="X12" s="60">
        <v>882608</v>
      </c>
      <c r="Y12" s="60">
        <v>-323610</v>
      </c>
      <c r="Z12" s="140">
        <v>-36.67</v>
      </c>
      <c r="AA12" s="155">
        <v>1871000</v>
      </c>
    </row>
    <row r="13" spans="1:27" ht="12.75">
      <c r="A13" s="181" t="s">
        <v>109</v>
      </c>
      <c r="B13" s="185"/>
      <c r="C13" s="155">
        <v>9777018</v>
      </c>
      <c r="D13" s="155">
        <v>0</v>
      </c>
      <c r="E13" s="156">
        <v>8528238</v>
      </c>
      <c r="F13" s="60">
        <v>8528238</v>
      </c>
      <c r="G13" s="60">
        <v>701808</v>
      </c>
      <c r="H13" s="60">
        <v>65877</v>
      </c>
      <c r="I13" s="60">
        <v>54611</v>
      </c>
      <c r="J13" s="60">
        <v>822296</v>
      </c>
      <c r="K13" s="60">
        <v>1524749</v>
      </c>
      <c r="L13" s="60">
        <v>71429</v>
      </c>
      <c r="M13" s="60">
        <v>1494127</v>
      </c>
      <c r="N13" s="60">
        <v>3090305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3912601</v>
      </c>
      <c r="X13" s="60">
        <v>4366322</v>
      </c>
      <c r="Y13" s="60">
        <v>-453721</v>
      </c>
      <c r="Z13" s="140">
        <v>-10.39</v>
      </c>
      <c r="AA13" s="155">
        <v>8528238</v>
      </c>
    </row>
    <row r="14" spans="1:27" ht="12.75">
      <c r="A14" s="181" t="s">
        <v>110</v>
      </c>
      <c r="B14" s="185"/>
      <c r="C14" s="155">
        <v>4042254</v>
      </c>
      <c r="D14" s="155">
        <v>0</v>
      </c>
      <c r="E14" s="156">
        <v>4571664</v>
      </c>
      <c r="F14" s="60">
        <v>4571664</v>
      </c>
      <c r="G14" s="60">
        <v>255773</v>
      </c>
      <c r="H14" s="60">
        <v>333251</v>
      </c>
      <c r="I14" s="60">
        <v>313361</v>
      </c>
      <c r="J14" s="60">
        <v>902385</v>
      </c>
      <c r="K14" s="60">
        <v>308247</v>
      </c>
      <c r="L14" s="60">
        <v>337193</v>
      </c>
      <c r="M14" s="60">
        <v>372611</v>
      </c>
      <c r="N14" s="60">
        <v>1018051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1920436</v>
      </c>
      <c r="X14" s="60">
        <v>2408724</v>
      </c>
      <c r="Y14" s="60">
        <v>-488288</v>
      </c>
      <c r="Z14" s="140">
        <v>-20.27</v>
      </c>
      <c r="AA14" s="155">
        <v>4571664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3504931</v>
      </c>
      <c r="D16" s="155">
        <v>0</v>
      </c>
      <c r="E16" s="156">
        <v>1425289</v>
      </c>
      <c r="F16" s="60">
        <v>1425289</v>
      </c>
      <c r="G16" s="60">
        <v>46000</v>
      </c>
      <c r="H16" s="60">
        <v>15700</v>
      </c>
      <c r="I16" s="60">
        <v>1200</v>
      </c>
      <c r="J16" s="60">
        <v>62900</v>
      </c>
      <c r="K16" s="60">
        <v>17283</v>
      </c>
      <c r="L16" s="60">
        <v>17284</v>
      </c>
      <c r="M16" s="60">
        <v>17283</v>
      </c>
      <c r="N16" s="60">
        <v>51850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114750</v>
      </c>
      <c r="X16" s="60">
        <v>777156</v>
      </c>
      <c r="Y16" s="60">
        <v>-662406</v>
      </c>
      <c r="Z16" s="140">
        <v>-85.23</v>
      </c>
      <c r="AA16" s="155">
        <v>1425289</v>
      </c>
    </row>
    <row r="17" spans="1:27" ht="12.75">
      <c r="A17" s="181" t="s">
        <v>113</v>
      </c>
      <c r="B17" s="185"/>
      <c r="C17" s="155">
        <v>3216351</v>
      </c>
      <c r="D17" s="155">
        <v>0</v>
      </c>
      <c r="E17" s="156">
        <v>4160865</v>
      </c>
      <c r="F17" s="60">
        <v>4160865</v>
      </c>
      <c r="G17" s="60">
        <v>524726</v>
      </c>
      <c r="H17" s="60">
        <v>283653</v>
      </c>
      <c r="I17" s="60">
        <v>255448</v>
      </c>
      <c r="J17" s="60">
        <v>1063827</v>
      </c>
      <c r="K17" s="60">
        <v>189251</v>
      </c>
      <c r="L17" s="60">
        <v>120977</v>
      </c>
      <c r="M17" s="60">
        <v>195004</v>
      </c>
      <c r="N17" s="60">
        <v>505232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1569059</v>
      </c>
      <c r="X17" s="60">
        <v>2207197</v>
      </c>
      <c r="Y17" s="60">
        <v>-638138</v>
      </c>
      <c r="Z17" s="140">
        <v>-28.91</v>
      </c>
      <c r="AA17" s="155">
        <v>4160865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8668</v>
      </c>
      <c r="H18" s="60">
        <v>0</v>
      </c>
      <c r="I18" s="60">
        <v>0</v>
      </c>
      <c r="J18" s="60">
        <v>8668</v>
      </c>
      <c r="K18" s="60">
        <v>6104</v>
      </c>
      <c r="L18" s="60">
        <v>14710</v>
      </c>
      <c r="M18" s="60">
        <v>1600</v>
      </c>
      <c r="N18" s="60">
        <v>22414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31082</v>
      </c>
      <c r="X18" s="60"/>
      <c r="Y18" s="60">
        <v>31082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54572926</v>
      </c>
      <c r="D19" s="155">
        <v>0</v>
      </c>
      <c r="E19" s="156">
        <v>61065000</v>
      </c>
      <c r="F19" s="60">
        <v>61065000</v>
      </c>
      <c r="G19" s="60">
        <v>23201000</v>
      </c>
      <c r="H19" s="60">
        <v>17391</v>
      </c>
      <c r="I19" s="60">
        <v>0</v>
      </c>
      <c r="J19" s="60">
        <v>23218391</v>
      </c>
      <c r="K19" s="60">
        <v>6252</v>
      </c>
      <c r="L19" s="60">
        <v>0</v>
      </c>
      <c r="M19" s="60">
        <v>18561000</v>
      </c>
      <c r="N19" s="60">
        <v>18567252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41785643</v>
      </c>
      <c r="X19" s="60">
        <v>44233606</v>
      </c>
      <c r="Y19" s="60">
        <v>-2447963</v>
      </c>
      <c r="Z19" s="140">
        <v>-5.53</v>
      </c>
      <c r="AA19" s="155">
        <v>61065000</v>
      </c>
    </row>
    <row r="20" spans="1:27" ht="12.75">
      <c r="A20" s="181" t="s">
        <v>35</v>
      </c>
      <c r="B20" s="185"/>
      <c r="C20" s="155">
        <v>6513492</v>
      </c>
      <c r="D20" s="155">
        <v>0</v>
      </c>
      <c r="E20" s="156">
        <v>4712000</v>
      </c>
      <c r="F20" s="54">
        <v>4712000</v>
      </c>
      <c r="G20" s="54">
        <v>442340</v>
      </c>
      <c r="H20" s="54">
        <v>80543</v>
      </c>
      <c r="I20" s="54">
        <v>441318</v>
      </c>
      <c r="J20" s="54">
        <v>964201</v>
      </c>
      <c r="K20" s="54">
        <v>1046513</v>
      </c>
      <c r="L20" s="54">
        <v>972341</v>
      </c>
      <c r="M20" s="54">
        <v>1023983</v>
      </c>
      <c r="N20" s="54">
        <v>3042837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4007038</v>
      </c>
      <c r="X20" s="54">
        <v>2283942</v>
      </c>
      <c r="Y20" s="54">
        <v>1723096</v>
      </c>
      <c r="Z20" s="184">
        <v>75.44</v>
      </c>
      <c r="AA20" s="130">
        <v>4712000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296346942</v>
      </c>
      <c r="D22" s="188">
        <f>SUM(D5:D21)</f>
        <v>0</v>
      </c>
      <c r="E22" s="189">
        <f t="shared" si="0"/>
        <v>378970707</v>
      </c>
      <c r="F22" s="190">
        <f t="shared" si="0"/>
        <v>378970707</v>
      </c>
      <c r="G22" s="190">
        <f t="shared" si="0"/>
        <v>110020090</v>
      </c>
      <c r="H22" s="190">
        <f t="shared" si="0"/>
        <v>18294171</v>
      </c>
      <c r="I22" s="190">
        <f t="shared" si="0"/>
        <v>13662748</v>
      </c>
      <c r="J22" s="190">
        <f t="shared" si="0"/>
        <v>141977009</v>
      </c>
      <c r="K22" s="190">
        <f t="shared" si="0"/>
        <v>22253527</v>
      </c>
      <c r="L22" s="190">
        <f t="shared" si="0"/>
        <v>20715767</v>
      </c>
      <c r="M22" s="190">
        <f t="shared" si="0"/>
        <v>39648361</v>
      </c>
      <c r="N22" s="190">
        <f t="shared" si="0"/>
        <v>82617655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224594664</v>
      </c>
      <c r="X22" s="190">
        <f t="shared" si="0"/>
        <v>251381034</v>
      </c>
      <c r="Y22" s="190">
        <f t="shared" si="0"/>
        <v>-26786370</v>
      </c>
      <c r="Z22" s="191">
        <f>+IF(X22&lt;&gt;0,+(Y22/X22)*100,0)</f>
        <v>-10.655684549376147</v>
      </c>
      <c r="AA22" s="188">
        <f>SUM(AA5:AA21)</f>
        <v>378970707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100468253</v>
      </c>
      <c r="D25" s="155">
        <v>0</v>
      </c>
      <c r="E25" s="156">
        <v>136236759</v>
      </c>
      <c r="F25" s="60">
        <v>136236759</v>
      </c>
      <c r="G25" s="60">
        <v>0</v>
      </c>
      <c r="H25" s="60">
        <v>15985147</v>
      </c>
      <c r="I25" s="60">
        <v>9506599</v>
      </c>
      <c r="J25" s="60">
        <v>25491746</v>
      </c>
      <c r="K25" s="60">
        <v>9473641</v>
      </c>
      <c r="L25" s="60">
        <v>9437785</v>
      </c>
      <c r="M25" s="60">
        <v>9678556</v>
      </c>
      <c r="N25" s="60">
        <v>28589982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54081728</v>
      </c>
      <c r="X25" s="60">
        <v>71099919</v>
      </c>
      <c r="Y25" s="60">
        <v>-17018191</v>
      </c>
      <c r="Z25" s="140">
        <v>-23.94</v>
      </c>
      <c r="AA25" s="155">
        <v>136236759</v>
      </c>
    </row>
    <row r="26" spans="1:27" ht="12.75">
      <c r="A26" s="183" t="s">
        <v>38</v>
      </c>
      <c r="B26" s="182"/>
      <c r="C26" s="155">
        <v>6969793</v>
      </c>
      <c r="D26" s="155">
        <v>0</v>
      </c>
      <c r="E26" s="156">
        <v>7589282</v>
      </c>
      <c r="F26" s="60">
        <v>7589282</v>
      </c>
      <c r="G26" s="60">
        <v>0</v>
      </c>
      <c r="H26" s="60">
        <v>1171185</v>
      </c>
      <c r="I26" s="60">
        <v>585592</v>
      </c>
      <c r="J26" s="60">
        <v>1756777</v>
      </c>
      <c r="K26" s="60">
        <v>585592</v>
      </c>
      <c r="L26" s="60">
        <v>585592</v>
      </c>
      <c r="M26" s="60">
        <v>585596</v>
      </c>
      <c r="N26" s="60">
        <v>1756780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3513557</v>
      </c>
      <c r="X26" s="60">
        <v>3548403</v>
      </c>
      <c r="Y26" s="60">
        <v>-34846</v>
      </c>
      <c r="Z26" s="140">
        <v>-0.98</v>
      </c>
      <c r="AA26" s="155">
        <v>7589282</v>
      </c>
    </row>
    <row r="27" spans="1:27" ht="12.75">
      <c r="A27" s="183" t="s">
        <v>118</v>
      </c>
      <c r="B27" s="182"/>
      <c r="C27" s="155">
        <v>320463</v>
      </c>
      <c r="D27" s="155">
        <v>0</v>
      </c>
      <c r="E27" s="156">
        <v>8907180</v>
      </c>
      <c r="F27" s="60">
        <v>8907180</v>
      </c>
      <c r="G27" s="60">
        <v>210460</v>
      </c>
      <c r="H27" s="60">
        <v>145968</v>
      </c>
      <c r="I27" s="60">
        <v>12466</v>
      </c>
      <c r="J27" s="60">
        <v>368894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368894</v>
      </c>
      <c r="X27" s="60">
        <v>5011738</v>
      </c>
      <c r="Y27" s="60">
        <v>-4642844</v>
      </c>
      <c r="Z27" s="140">
        <v>-92.64</v>
      </c>
      <c r="AA27" s="155">
        <v>8907180</v>
      </c>
    </row>
    <row r="28" spans="1:27" ht="12.75">
      <c r="A28" s="183" t="s">
        <v>39</v>
      </c>
      <c r="B28" s="182"/>
      <c r="C28" s="155">
        <v>34619724</v>
      </c>
      <c r="D28" s="155">
        <v>0</v>
      </c>
      <c r="E28" s="156">
        <v>57721000</v>
      </c>
      <c r="F28" s="60">
        <v>57721000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57721000</v>
      </c>
    </row>
    <row r="29" spans="1:27" ht="12.75">
      <c r="A29" s="183" t="s">
        <v>40</v>
      </c>
      <c r="B29" s="182"/>
      <c r="C29" s="155">
        <v>22822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84005005</v>
      </c>
      <c r="D30" s="155">
        <v>0</v>
      </c>
      <c r="E30" s="156">
        <v>101770848</v>
      </c>
      <c r="F30" s="60">
        <v>101770848</v>
      </c>
      <c r="G30" s="60">
        <v>10886230</v>
      </c>
      <c r="H30" s="60">
        <v>11734356</v>
      </c>
      <c r="I30" s="60">
        <v>10950449</v>
      </c>
      <c r="J30" s="60">
        <v>33571035</v>
      </c>
      <c r="K30" s="60">
        <v>6243665</v>
      </c>
      <c r="L30" s="60">
        <v>6224746</v>
      </c>
      <c r="M30" s="60">
        <v>5848149</v>
      </c>
      <c r="N30" s="60">
        <v>18316560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51887595</v>
      </c>
      <c r="X30" s="60">
        <v>48686827</v>
      </c>
      <c r="Y30" s="60">
        <v>3200768</v>
      </c>
      <c r="Z30" s="140">
        <v>6.57</v>
      </c>
      <c r="AA30" s="155">
        <v>101770848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1396702</v>
      </c>
      <c r="F31" s="60">
        <v>1396702</v>
      </c>
      <c r="G31" s="60">
        <v>257421</v>
      </c>
      <c r="H31" s="60">
        <v>249865</v>
      </c>
      <c r="I31" s="60">
        <v>450241</v>
      </c>
      <c r="J31" s="60">
        <v>957527</v>
      </c>
      <c r="K31" s="60">
        <v>161844</v>
      </c>
      <c r="L31" s="60">
        <v>539182</v>
      </c>
      <c r="M31" s="60">
        <v>184685</v>
      </c>
      <c r="N31" s="60">
        <v>885711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1843238</v>
      </c>
      <c r="X31" s="60">
        <v>2480000</v>
      </c>
      <c r="Y31" s="60">
        <v>-636762</v>
      </c>
      <c r="Z31" s="140">
        <v>-25.68</v>
      </c>
      <c r="AA31" s="155">
        <v>1396702</v>
      </c>
    </row>
    <row r="32" spans="1:27" ht="12.75">
      <c r="A32" s="183" t="s">
        <v>121</v>
      </c>
      <c r="B32" s="182"/>
      <c r="C32" s="155">
        <v>24811568</v>
      </c>
      <c r="D32" s="155">
        <v>0</v>
      </c>
      <c r="E32" s="156">
        <v>56331000</v>
      </c>
      <c r="F32" s="60">
        <v>56331000</v>
      </c>
      <c r="G32" s="60">
        <v>2324509</v>
      </c>
      <c r="H32" s="60">
        <v>2292860</v>
      </c>
      <c r="I32" s="60">
        <v>4312623</v>
      </c>
      <c r="J32" s="60">
        <v>8929992</v>
      </c>
      <c r="K32" s="60">
        <v>4048080</v>
      </c>
      <c r="L32" s="60">
        <v>1807748</v>
      </c>
      <c r="M32" s="60">
        <v>2808878</v>
      </c>
      <c r="N32" s="60">
        <v>8664706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17594698</v>
      </c>
      <c r="X32" s="60">
        <v>23111092</v>
      </c>
      <c r="Y32" s="60">
        <v>-5516394</v>
      </c>
      <c r="Z32" s="140">
        <v>-23.87</v>
      </c>
      <c r="AA32" s="155">
        <v>56331000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50120588</v>
      </c>
      <c r="D34" s="155">
        <v>0</v>
      </c>
      <c r="E34" s="156">
        <v>35237660</v>
      </c>
      <c r="F34" s="60">
        <v>35237660</v>
      </c>
      <c r="G34" s="60">
        <v>2760410</v>
      </c>
      <c r="H34" s="60">
        <v>1616334</v>
      </c>
      <c r="I34" s="60">
        <v>3673873</v>
      </c>
      <c r="J34" s="60">
        <v>8050617</v>
      </c>
      <c r="K34" s="60">
        <v>3318830</v>
      </c>
      <c r="L34" s="60">
        <v>3044935</v>
      </c>
      <c r="M34" s="60">
        <v>2162352</v>
      </c>
      <c r="N34" s="60">
        <v>8526117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16576734</v>
      </c>
      <c r="X34" s="60">
        <v>21306257</v>
      </c>
      <c r="Y34" s="60">
        <v>-4729523</v>
      </c>
      <c r="Z34" s="140">
        <v>-22.2</v>
      </c>
      <c r="AA34" s="155">
        <v>35237660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301338216</v>
      </c>
      <c r="D36" s="188">
        <f>SUM(D25:D35)</f>
        <v>0</v>
      </c>
      <c r="E36" s="189">
        <f t="shared" si="1"/>
        <v>405190431</v>
      </c>
      <c r="F36" s="190">
        <f t="shared" si="1"/>
        <v>405190431</v>
      </c>
      <c r="G36" s="190">
        <f t="shared" si="1"/>
        <v>16439030</v>
      </c>
      <c r="H36" s="190">
        <f t="shared" si="1"/>
        <v>33195715</v>
      </c>
      <c r="I36" s="190">
        <f t="shared" si="1"/>
        <v>29491843</v>
      </c>
      <c r="J36" s="190">
        <f t="shared" si="1"/>
        <v>79126588</v>
      </c>
      <c r="K36" s="190">
        <f t="shared" si="1"/>
        <v>23831652</v>
      </c>
      <c r="L36" s="190">
        <f t="shared" si="1"/>
        <v>21639988</v>
      </c>
      <c r="M36" s="190">
        <f t="shared" si="1"/>
        <v>21268216</v>
      </c>
      <c r="N36" s="190">
        <f t="shared" si="1"/>
        <v>66739856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145866444</v>
      </c>
      <c r="X36" s="190">
        <f t="shared" si="1"/>
        <v>175244236</v>
      </c>
      <c r="Y36" s="190">
        <f t="shared" si="1"/>
        <v>-29377792</v>
      </c>
      <c r="Z36" s="191">
        <f>+IF(X36&lt;&gt;0,+(Y36/X36)*100,0)</f>
        <v>-16.763913421951294</v>
      </c>
      <c r="AA36" s="188">
        <f>SUM(AA25:AA35)</f>
        <v>405190431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-4991274</v>
      </c>
      <c r="D38" s="199">
        <f>+D22-D36</f>
        <v>0</v>
      </c>
      <c r="E38" s="200">
        <f t="shared" si="2"/>
        <v>-26219724</v>
      </c>
      <c r="F38" s="106">
        <f t="shared" si="2"/>
        <v>-26219724</v>
      </c>
      <c r="G38" s="106">
        <f t="shared" si="2"/>
        <v>93581060</v>
      </c>
      <c r="H38" s="106">
        <f t="shared" si="2"/>
        <v>-14901544</v>
      </c>
      <c r="I38" s="106">
        <f t="shared" si="2"/>
        <v>-15829095</v>
      </c>
      <c r="J38" s="106">
        <f t="shared" si="2"/>
        <v>62850421</v>
      </c>
      <c r="K38" s="106">
        <f t="shared" si="2"/>
        <v>-1578125</v>
      </c>
      <c r="L38" s="106">
        <f t="shared" si="2"/>
        <v>-924221</v>
      </c>
      <c r="M38" s="106">
        <f t="shared" si="2"/>
        <v>18380145</v>
      </c>
      <c r="N38" s="106">
        <f t="shared" si="2"/>
        <v>15877799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78728220</v>
      </c>
      <c r="X38" s="106">
        <f>IF(F22=F36,0,X22-X36)</f>
        <v>76136798</v>
      </c>
      <c r="Y38" s="106">
        <f t="shared" si="2"/>
        <v>2591422</v>
      </c>
      <c r="Z38" s="201">
        <f>+IF(X38&lt;&gt;0,+(Y38/X38)*100,0)</f>
        <v>3.4036393282522863</v>
      </c>
      <c r="AA38" s="199">
        <f>+AA22-AA36</f>
        <v>-26219724</v>
      </c>
    </row>
    <row r="39" spans="1:27" ht="12.75">
      <c r="A39" s="181" t="s">
        <v>46</v>
      </c>
      <c r="B39" s="185"/>
      <c r="C39" s="155">
        <v>44043533</v>
      </c>
      <c r="D39" s="155">
        <v>0</v>
      </c>
      <c r="E39" s="156">
        <v>30963000</v>
      </c>
      <c r="F39" s="60">
        <v>30963000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30963000</v>
      </c>
      <c r="Y39" s="60">
        <v>-30963000</v>
      </c>
      <c r="Z39" s="140">
        <v>-100</v>
      </c>
      <c r="AA39" s="155">
        <v>30963000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39052259</v>
      </c>
      <c r="D42" s="206">
        <f>SUM(D38:D41)</f>
        <v>0</v>
      </c>
      <c r="E42" s="207">
        <f t="shared" si="3"/>
        <v>4743276</v>
      </c>
      <c r="F42" s="88">
        <f t="shared" si="3"/>
        <v>4743276</v>
      </c>
      <c r="G42" s="88">
        <f t="shared" si="3"/>
        <v>93581060</v>
      </c>
      <c r="H42" s="88">
        <f t="shared" si="3"/>
        <v>-14901544</v>
      </c>
      <c r="I42" s="88">
        <f t="shared" si="3"/>
        <v>-15829095</v>
      </c>
      <c r="J42" s="88">
        <f t="shared" si="3"/>
        <v>62850421</v>
      </c>
      <c r="K42" s="88">
        <f t="shared" si="3"/>
        <v>-1578125</v>
      </c>
      <c r="L42" s="88">
        <f t="shared" si="3"/>
        <v>-924221</v>
      </c>
      <c r="M42" s="88">
        <f t="shared" si="3"/>
        <v>18380145</v>
      </c>
      <c r="N42" s="88">
        <f t="shared" si="3"/>
        <v>15877799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78728220</v>
      </c>
      <c r="X42" s="88">
        <f t="shared" si="3"/>
        <v>107099798</v>
      </c>
      <c r="Y42" s="88">
        <f t="shared" si="3"/>
        <v>-28371578</v>
      </c>
      <c r="Z42" s="208">
        <f>+IF(X42&lt;&gt;0,+(Y42/X42)*100,0)</f>
        <v>-26.490785724917988</v>
      </c>
      <c r="AA42" s="206">
        <f>SUM(AA38:AA41)</f>
        <v>4743276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39052259</v>
      </c>
      <c r="D44" s="210">
        <f>+D42-D43</f>
        <v>0</v>
      </c>
      <c r="E44" s="211">
        <f t="shared" si="4"/>
        <v>4743276</v>
      </c>
      <c r="F44" s="77">
        <f t="shared" si="4"/>
        <v>4743276</v>
      </c>
      <c r="G44" s="77">
        <f t="shared" si="4"/>
        <v>93581060</v>
      </c>
      <c r="H44" s="77">
        <f t="shared" si="4"/>
        <v>-14901544</v>
      </c>
      <c r="I44" s="77">
        <f t="shared" si="4"/>
        <v>-15829095</v>
      </c>
      <c r="J44" s="77">
        <f t="shared" si="4"/>
        <v>62850421</v>
      </c>
      <c r="K44" s="77">
        <f t="shared" si="4"/>
        <v>-1578125</v>
      </c>
      <c r="L44" s="77">
        <f t="shared" si="4"/>
        <v>-924221</v>
      </c>
      <c r="M44" s="77">
        <f t="shared" si="4"/>
        <v>18380145</v>
      </c>
      <c r="N44" s="77">
        <f t="shared" si="4"/>
        <v>15877799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78728220</v>
      </c>
      <c r="X44" s="77">
        <f t="shared" si="4"/>
        <v>107099798</v>
      </c>
      <c r="Y44" s="77">
        <f t="shared" si="4"/>
        <v>-28371578</v>
      </c>
      <c r="Z44" s="212">
        <f>+IF(X44&lt;&gt;0,+(Y44/X44)*100,0)</f>
        <v>-26.490785724917988</v>
      </c>
      <c r="AA44" s="210">
        <f>+AA42-AA43</f>
        <v>4743276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39052259</v>
      </c>
      <c r="D46" s="206">
        <f>SUM(D44:D45)</f>
        <v>0</v>
      </c>
      <c r="E46" s="207">
        <f t="shared" si="5"/>
        <v>4743276</v>
      </c>
      <c r="F46" s="88">
        <f t="shared" si="5"/>
        <v>4743276</v>
      </c>
      <c r="G46" s="88">
        <f t="shared" si="5"/>
        <v>93581060</v>
      </c>
      <c r="H46" s="88">
        <f t="shared" si="5"/>
        <v>-14901544</v>
      </c>
      <c r="I46" s="88">
        <f t="shared" si="5"/>
        <v>-15829095</v>
      </c>
      <c r="J46" s="88">
        <f t="shared" si="5"/>
        <v>62850421</v>
      </c>
      <c r="K46" s="88">
        <f t="shared" si="5"/>
        <v>-1578125</v>
      </c>
      <c r="L46" s="88">
        <f t="shared" si="5"/>
        <v>-924221</v>
      </c>
      <c r="M46" s="88">
        <f t="shared" si="5"/>
        <v>18380145</v>
      </c>
      <c r="N46" s="88">
        <f t="shared" si="5"/>
        <v>15877799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78728220</v>
      </c>
      <c r="X46" s="88">
        <f t="shared" si="5"/>
        <v>107099798</v>
      </c>
      <c r="Y46" s="88">
        <f t="shared" si="5"/>
        <v>-28371578</v>
      </c>
      <c r="Z46" s="208">
        <f>+IF(X46&lt;&gt;0,+(Y46/X46)*100,0)</f>
        <v>-26.490785724917988</v>
      </c>
      <c r="AA46" s="206">
        <f>SUM(AA44:AA45)</f>
        <v>4743276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39052259</v>
      </c>
      <c r="D48" s="217">
        <f>SUM(D46:D47)</f>
        <v>0</v>
      </c>
      <c r="E48" s="218">
        <f t="shared" si="6"/>
        <v>4743276</v>
      </c>
      <c r="F48" s="219">
        <f t="shared" si="6"/>
        <v>4743276</v>
      </c>
      <c r="G48" s="219">
        <f t="shared" si="6"/>
        <v>93581060</v>
      </c>
      <c r="H48" s="220">
        <f t="shared" si="6"/>
        <v>-14901544</v>
      </c>
      <c r="I48" s="220">
        <f t="shared" si="6"/>
        <v>-15829095</v>
      </c>
      <c r="J48" s="220">
        <f t="shared" si="6"/>
        <v>62850421</v>
      </c>
      <c r="K48" s="220">
        <f t="shared" si="6"/>
        <v>-1578125</v>
      </c>
      <c r="L48" s="220">
        <f t="shared" si="6"/>
        <v>-924221</v>
      </c>
      <c r="M48" s="219">
        <f t="shared" si="6"/>
        <v>18380145</v>
      </c>
      <c r="N48" s="219">
        <f t="shared" si="6"/>
        <v>15877799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78728220</v>
      </c>
      <c r="X48" s="220">
        <f t="shared" si="6"/>
        <v>107099798</v>
      </c>
      <c r="Y48" s="220">
        <f t="shared" si="6"/>
        <v>-28371578</v>
      </c>
      <c r="Z48" s="221">
        <f>+IF(X48&lt;&gt;0,+(Y48/X48)*100,0)</f>
        <v>-26.490785724917988</v>
      </c>
      <c r="AA48" s="222">
        <f>SUM(AA46:AA47)</f>
        <v>4743276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6316281</v>
      </c>
      <c r="D5" s="153">
        <f>SUM(D6:D8)</f>
        <v>0</v>
      </c>
      <c r="E5" s="154">
        <f t="shared" si="0"/>
        <v>5650000</v>
      </c>
      <c r="F5" s="100">
        <f t="shared" si="0"/>
        <v>5650000</v>
      </c>
      <c r="G5" s="100">
        <f t="shared" si="0"/>
        <v>90200</v>
      </c>
      <c r="H5" s="100">
        <f t="shared" si="0"/>
        <v>76934</v>
      </c>
      <c r="I5" s="100">
        <f t="shared" si="0"/>
        <v>192050</v>
      </c>
      <c r="J5" s="100">
        <f t="shared" si="0"/>
        <v>359184</v>
      </c>
      <c r="K5" s="100">
        <f t="shared" si="0"/>
        <v>18324</v>
      </c>
      <c r="L5" s="100">
        <f t="shared" si="0"/>
        <v>0</v>
      </c>
      <c r="M5" s="100">
        <f t="shared" si="0"/>
        <v>2870</v>
      </c>
      <c r="N5" s="100">
        <f t="shared" si="0"/>
        <v>21194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380378</v>
      </c>
      <c r="X5" s="100">
        <f t="shared" si="0"/>
        <v>3250000</v>
      </c>
      <c r="Y5" s="100">
        <f t="shared" si="0"/>
        <v>-2869622</v>
      </c>
      <c r="Z5" s="137">
        <f>+IF(X5&lt;&gt;0,+(Y5/X5)*100,0)</f>
        <v>-88.29606153846153</v>
      </c>
      <c r="AA5" s="153">
        <f>SUM(AA6:AA8)</f>
        <v>5650000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>
        <v>170000</v>
      </c>
      <c r="J6" s="60">
        <v>170000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170000</v>
      </c>
      <c r="X6" s="60"/>
      <c r="Y6" s="60">
        <v>170000</v>
      </c>
      <c r="Z6" s="140"/>
      <c r="AA6" s="62"/>
    </row>
    <row r="7" spans="1:27" ht="12.75">
      <c r="A7" s="138" t="s">
        <v>76</v>
      </c>
      <c r="B7" s="136"/>
      <c r="C7" s="157">
        <v>4633204</v>
      </c>
      <c r="D7" s="157"/>
      <c r="E7" s="158">
        <v>5650000</v>
      </c>
      <c r="F7" s="159">
        <v>5650000</v>
      </c>
      <c r="G7" s="159">
        <v>90200</v>
      </c>
      <c r="H7" s="159"/>
      <c r="I7" s="159"/>
      <c r="J7" s="159">
        <v>90200</v>
      </c>
      <c r="K7" s="159">
        <v>16587</v>
      </c>
      <c r="L7" s="159"/>
      <c r="M7" s="159">
        <v>2870</v>
      </c>
      <c r="N7" s="159">
        <v>19457</v>
      </c>
      <c r="O7" s="159"/>
      <c r="P7" s="159"/>
      <c r="Q7" s="159"/>
      <c r="R7" s="159"/>
      <c r="S7" s="159"/>
      <c r="T7" s="159"/>
      <c r="U7" s="159"/>
      <c r="V7" s="159"/>
      <c r="W7" s="159">
        <v>109657</v>
      </c>
      <c r="X7" s="159">
        <v>3250000</v>
      </c>
      <c r="Y7" s="159">
        <v>-3140343</v>
      </c>
      <c r="Z7" s="141">
        <v>-96.63</v>
      </c>
      <c r="AA7" s="225">
        <v>5650000</v>
      </c>
    </row>
    <row r="8" spans="1:27" ht="12.75">
      <c r="A8" s="138" t="s">
        <v>77</v>
      </c>
      <c r="B8" s="136"/>
      <c r="C8" s="155">
        <v>1683077</v>
      </c>
      <c r="D8" s="155"/>
      <c r="E8" s="156"/>
      <c r="F8" s="60"/>
      <c r="G8" s="60"/>
      <c r="H8" s="60">
        <v>76934</v>
      </c>
      <c r="I8" s="60">
        <v>22050</v>
      </c>
      <c r="J8" s="60">
        <v>98984</v>
      </c>
      <c r="K8" s="60">
        <v>1737</v>
      </c>
      <c r="L8" s="60"/>
      <c r="M8" s="60"/>
      <c r="N8" s="60">
        <v>1737</v>
      </c>
      <c r="O8" s="60"/>
      <c r="P8" s="60"/>
      <c r="Q8" s="60"/>
      <c r="R8" s="60"/>
      <c r="S8" s="60"/>
      <c r="T8" s="60"/>
      <c r="U8" s="60"/>
      <c r="V8" s="60"/>
      <c r="W8" s="60">
        <v>100721</v>
      </c>
      <c r="X8" s="60"/>
      <c r="Y8" s="60">
        <v>100721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7023458</v>
      </c>
      <c r="D9" s="153">
        <f>SUM(D10:D14)</f>
        <v>0</v>
      </c>
      <c r="E9" s="154">
        <f t="shared" si="1"/>
        <v>15495000</v>
      </c>
      <c r="F9" s="100">
        <f t="shared" si="1"/>
        <v>15495000</v>
      </c>
      <c r="G9" s="100">
        <f t="shared" si="1"/>
        <v>0</v>
      </c>
      <c r="H9" s="100">
        <f t="shared" si="1"/>
        <v>3886500</v>
      </c>
      <c r="I9" s="100">
        <f t="shared" si="1"/>
        <v>141000</v>
      </c>
      <c r="J9" s="100">
        <f t="shared" si="1"/>
        <v>4027500</v>
      </c>
      <c r="K9" s="100">
        <f t="shared" si="1"/>
        <v>0</v>
      </c>
      <c r="L9" s="100">
        <f t="shared" si="1"/>
        <v>142001</v>
      </c>
      <c r="M9" s="100">
        <f t="shared" si="1"/>
        <v>184513</v>
      </c>
      <c r="N9" s="100">
        <f t="shared" si="1"/>
        <v>326514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4354014</v>
      </c>
      <c r="X9" s="100">
        <f t="shared" si="1"/>
        <v>5728573</v>
      </c>
      <c r="Y9" s="100">
        <f t="shared" si="1"/>
        <v>-1374559</v>
      </c>
      <c r="Z9" s="137">
        <f>+IF(X9&lt;&gt;0,+(Y9/X9)*100,0)</f>
        <v>-23.99478892911027</v>
      </c>
      <c r="AA9" s="102">
        <f>SUM(AA10:AA14)</f>
        <v>15495000</v>
      </c>
    </row>
    <row r="10" spans="1:27" ht="12.75">
      <c r="A10" s="138" t="s">
        <v>79</v>
      </c>
      <c r="B10" s="136"/>
      <c r="C10" s="155">
        <v>7023458</v>
      </c>
      <c r="D10" s="155"/>
      <c r="E10" s="156">
        <v>13045000</v>
      </c>
      <c r="F10" s="60">
        <v>13045000</v>
      </c>
      <c r="G10" s="60"/>
      <c r="H10" s="60">
        <v>3886500</v>
      </c>
      <c r="I10" s="60">
        <v>141000</v>
      </c>
      <c r="J10" s="60">
        <v>4027500</v>
      </c>
      <c r="K10" s="60"/>
      <c r="L10" s="60">
        <v>142001</v>
      </c>
      <c r="M10" s="60">
        <v>184513</v>
      </c>
      <c r="N10" s="60">
        <v>326514</v>
      </c>
      <c r="O10" s="60"/>
      <c r="P10" s="60"/>
      <c r="Q10" s="60"/>
      <c r="R10" s="60"/>
      <c r="S10" s="60"/>
      <c r="T10" s="60"/>
      <c r="U10" s="60"/>
      <c r="V10" s="60"/>
      <c r="W10" s="60">
        <v>4354014</v>
      </c>
      <c r="X10" s="60">
        <v>3928573</v>
      </c>
      <c r="Y10" s="60">
        <v>425441</v>
      </c>
      <c r="Z10" s="140">
        <v>10.83</v>
      </c>
      <c r="AA10" s="62">
        <v>13045000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2450000</v>
      </c>
      <c r="F12" s="60">
        <v>2450000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1800000</v>
      </c>
      <c r="Y12" s="60">
        <v>-1800000</v>
      </c>
      <c r="Z12" s="140">
        <v>-100</v>
      </c>
      <c r="AA12" s="62">
        <v>2450000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55342111</v>
      </c>
      <c r="D15" s="153">
        <f>SUM(D16:D18)</f>
        <v>0</v>
      </c>
      <c r="E15" s="154">
        <f t="shared" si="2"/>
        <v>47089000</v>
      </c>
      <c r="F15" s="100">
        <f t="shared" si="2"/>
        <v>47089000</v>
      </c>
      <c r="G15" s="100">
        <f t="shared" si="2"/>
        <v>2889505</v>
      </c>
      <c r="H15" s="100">
        <f t="shared" si="2"/>
        <v>4074632</v>
      </c>
      <c r="I15" s="100">
        <f t="shared" si="2"/>
        <v>649291</v>
      </c>
      <c r="J15" s="100">
        <f t="shared" si="2"/>
        <v>7613428</v>
      </c>
      <c r="K15" s="100">
        <f t="shared" si="2"/>
        <v>3616809</v>
      </c>
      <c r="L15" s="100">
        <f t="shared" si="2"/>
        <v>3105632</v>
      </c>
      <c r="M15" s="100">
        <f t="shared" si="2"/>
        <v>4903820</v>
      </c>
      <c r="N15" s="100">
        <f t="shared" si="2"/>
        <v>11626261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19239689</v>
      </c>
      <c r="X15" s="100">
        <f t="shared" si="2"/>
        <v>17685629</v>
      </c>
      <c r="Y15" s="100">
        <f t="shared" si="2"/>
        <v>1554060</v>
      </c>
      <c r="Z15" s="137">
        <f>+IF(X15&lt;&gt;0,+(Y15/X15)*100,0)</f>
        <v>8.787134458152437</v>
      </c>
      <c r="AA15" s="102">
        <f>SUM(AA16:AA18)</f>
        <v>47089000</v>
      </c>
    </row>
    <row r="16" spans="1:27" ht="12.75">
      <c r="A16" s="138" t="s">
        <v>85</v>
      </c>
      <c r="B16" s="136"/>
      <c r="C16" s="155">
        <v>8664639</v>
      </c>
      <c r="D16" s="155"/>
      <c r="E16" s="156">
        <v>5040000</v>
      </c>
      <c r="F16" s="60">
        <v>5040000</v>
      </c>
      <c r="G16" s="60">
        <v>2889505</v>
      </c>
      <c r="H16" s="60">
        <v>2395765</v>
      </c>
      <c r="I16" s="60">
        <v>649291</v>
      </c>
      <c r="J16" s="60">
        <v>5934561</v>
      </c>
      <c r="K16" s="60"/>
      <c r="L16" s="60">
        <v>22348</v>
      </c>
      <c r="M16" s="60">
        <v>231477</v>
      </c>
      <c r="N16" s="60">
        <v>253825</v>
      </c>
      <c r="O16" s="60"/>
      <c r="P16" s="60"/>
      <c r="Q16" s="60"/>
      <c r="R16" s="60"/>
      <c r="S16" s="60"/>
      <c r="T16" s="60"/>
      <c r="U16" s="60"/>
      <c r="V16" s="60"/>
      <c r="W16" s="60">
        <v>6188386</v>
      </c>
      <c r="X16" s="60">
        <v>1200000</v>
      </c>
      <c r="Y16" s="60">
        <v>4988386</v>
      </c>
      <c r="Z16" s="140">
        <v>415.7</v>
      </c>
      <c r="AA16" s="62">
        <v>5040000</v>
      </c>
    </row>
    <row r="17" spans="1:27" ht="12.75">
      <c r="A17" s="138" t="s">
        <v>86</v>
      </c>
      <c r="B17" s="136"/>
      <c r="C17" s="155">
        <v>46677472</v>
      </c>
      <c r="D17" s="155"/>
      <c r="E17" s="156">
        <v>42049000</v>
      </c>
      <c r="F17" s="60">
        <v>42049000</v>
      </c>
      <c r="G17" s="60"/>
      <c r="H17" s="60">
        <v>1678867</v>
      </c>
      <c r="I17" s="60"/>
      <c r="J17" s="60">
        <v>1678867</v>
      </c>
      <c r="K17" s="60">
        <v>3616809</v>
      </c>
      <c r="L17" s="60">
        <v>3083284</v>
      </c>
      <c r="M17" s="60">
        <v>4672343</v>
      </c>
      <c r="N17" s="60">
        <v>11372436</v>
      </c>
      <c r="O17" s="60"/>
      <c r="P17" s="60"/>
      <c r="Q17" s="60"/>
      <c r="R17" s="60"/>
      <c r="S17" s="60"/>
      <c r="T17" s="60"/>
      <c r="U17" s="60"/>
      <c r="V17" s="60"/>
      <c r="W17" s="60">
        <v>13051303</v>
      </c>
      <c r="X17" s="60">
        <v>16485629</v>
      </c>
      <c r="Y17" s="60">
        <v>-3434326</v>
      </c>
      <c r="Z17" s="140">
        <v>-20.83</v>
      </c>
      <c r="AA17" s="62">
        <v>42049000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3912305</v>
      </c>
      <c r="D19" s="153">
        <f>SUM(D20:D23)</f>
        <v>0</v>
      </c>
      <c r="E19" s="154">
        <f t="shared" si="3"/>
        <v>30564000</v>
      </c>
      <c r="F19" s="100">
        <f t="shared" si="3"/>
        <v>30564000</v>
      </c>
      <c r="G19" s="100">
        <f t="shared" si="3"/>
        <v>189822</v>
      </c>
      <c r="H19" s="100">
        <f t="shared" si="3"/>
        <v>0</v>
      </c>
      <c r="I19" s="100">
        <f t="shared" si="3"/>
        <v>1015350</v>
      </c>
      <c r="J19" s="100">
        <f t="shared" si="3"/>
        <v>1205172</v>
      </c>
      <c r="K19" s="100">
        <f t="shared" si="3"/>
        <v>897391</v>
      </c>
      <c r="L19" s="100">
        <f t="shared" si="3"/>
        <v>0</v>
      </c>
      <c r="M19" s="100">
        <f t="shared" si="3"/>
        <v>151472</v>
      </c>
      <c r="N19" s="100">
        <f t="shared" si="3"/>
        <v>1048863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2254035</v>
      </c>
      <c r="X19" s="100">
        <f t="shared" si="3"/>
        <v>14524677</v>
      </c>
      <c r="Y19" s="100">
        <f t="shared" si="3"/>
        <v>-12270642</v>
      </c>
      <c r="Z19" s="137">
        <f>+IF(X19&lt;&gt;0,+(Y19/X19)*100,0)</f>
        <v>-84.48134165048903</v>
      </c>
      <c r="AA19" s="102">
        <f>SUM(AA20:AA23)</f>
        <v>30564000</v>
      </c>
    </row>
    <row r="20" spans="1:27" ht="12.75">
      <c r="A20" s="138" t="s">
        <v>89</v>
      </c>
      <c r="B20" s="136"/>
      <c r="C20" s="155">
        <v>3912305</v>
      </c>
      <c r="D20" s="155"/>
      <c r="E20" s="156">
        <v>28864000</v>
      </c>
      <c r="F20" s="60">
        <v>28864000</v>
      </c>
      <c r="G20" s="60">
        <v>189822</v>
      </c>
      <c r="H20" s="60"/>
      <c r="I20" s="60">
        <v>1015350</v>
      </c>
      <c r="J20" s="60">
        <v>1205172</v>
      </c>
      <c r="K20" s="60"/>
      <c r="L20" s="60"/>
      <c r="M20" s="60">
        <v>151472</v>
      </c>
      <c r="N20" s="60">
        <v>151472</v>
      </c>
      <c r="O20" s="60"/>
      <c r="P20" s="60"/>
      <c r="Q20" s="60"/>
      <c r="R20" s="60"/>
      <c r="S20" s="60"/>
      <c r="T20" s="60"/>
      <c r="U20" s="60"/>
      <c r="V20" s="60"/>
      <c r="W20" s="60">
        <v>1356644</v>
      </c>
      <c r="X20" s="60">
        <v>13624677</v>
      </c>
      <c r="Y20" s="60">
        <v>-12268033</v>
      </c>
      <c r="Z20" s="140">
        <v>-90.04</v>
      </c>
      <c r="AA20" s="62">
        <v>28864000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1700000</v>
      </c>
      <c r="F23" s="60">
        <v>1700000</v>
      </c>
      <c r="G23" s="60"/>
      <c r="H23" s="60"/>
      <c r="I23" s="60"/>
      <c r="J23" s="60"/>
      <c r="K23" s="60">
        <v>897391</v>
      </c>
      <c r="L23" s="60"/>
      <c r="M23" s="60"/>
      <c r="N23" s="60">
        <v>897391</v>
      </c>
      <c r="O23" s="60"/>
      <c r="P23" s="60"/>
      <c r="Q23" s="60"/>
      <c r="R23" s="60"/>
      <c r="S23" s="60"/>
      <c r="T23" s="60"/>
      <c r="U23" s="60"/>
      <c r="V23" s="60"/>
      <c r="W23" s="60">
        <v>897391</v>
      </c>
      <c r="X23" s="60">
        <v>900000</v>
      </c>
      <c r="Y23" s="60">
        <v>-2609</v>
      </c>
      <c r="Z23" s="140">
        <v>-0.29</v>
      </c>
      <c r="AA23" s="62">
        <v>1700000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72594155</v>
      </c>
      <c r="D25" s="217">
        <f>+D5+D9+D15+D19+D24</f>
        <v>0</v>
      </c>
      <c r="E25" s="230">
        <f t="shared" si="4"/>
        <v>98798000</v>
      </c>
      <c r="F25" s="219">
        <f t="shared" si="4"/>
        <v>98798000</v>
      </c>
      <c r="G25" s="219">
        <f t="shared" si="4"/>
        <v>3169527</v>
      </c>
      <c r="H25" s="219">
        <f t="shared" si="4"/>
        <v>8038066</v>
      </c>
      <c r="I25" s="219">
        <f t="shared" si="4"/>
        <v>1997691</v>
      </c>
      <c r="J25" s="219">
        <f t="shared" si="4"/>
        <v>13205284</v>
      </c>
      <c r="K25" s="219">
        <f t="shared" si="4"/>
        <v>4532524</v>
      </c>
      <c r="L25" s="219">
        <f t="shared" si="4"/>
        <v>3247633</v>
      </c>
      <c r="M25" s="219">
        <f t="shared" si="4"/>
        <v>5242675</v>
      </c>
      <c r="N25" s="219">
        <f t="shared" si="4"/>
        <v>13022832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26228116</v>
      </c>
      <c r="X25" s="219">
        <f t="shared" si="4"/>
        <v>41188879</v>
      </c>
      <c r="Y25" s="219">
        <f t="shared" si="4"/>
        <v>-14960763</v>
      </c>
      <c r="Z25" s="231">
        <f>+IF(X25&lt;&gt;0,+(Y25/X25)*100,0)</f>
        <v>-36.322335939271376</v>
      </c>
      <c r="AA25" s="232">
        <f>+AA5+AA9+AA15+AA19+AA24</f>
        <v>98798000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22591000</v>
      </c>
      <c r="D28" s="155"/>
      <c r="E28" s="156">
        <v>30963388</v>
      </c>
      <c r="F28" s="60">
        <v>30963388</v>
      </c>
      <c r="G28" s="60">
        <v>1981157</v>
      </c>
      <c r="H28" s="60">
        <v>3757382</v>
      </c>
      <c r="I28" s="60">
        <v>649291</v>
      </c>
      <c r="J28" s="60">
        <v>6387830</v>
      </c>
      <c r="K28" s="60">
        <v>3530009</v>
      </c>
      <c r="L28" s="60">
        <v>2617074</v>
      </c>
      <c r="M28" s="60">
        <v>4156890</v>
      </c>
      <c r="N28" s="60">
        <v>10303973</v>
      </c>
      <c r="O28" s="60"/>
      <c r="P28" s="60"/>
      <c r="Q28" s="60"/>
      <c r="R28" s="60"/>
      <c r="S28" s="60"/>
      <c r="T28" s="60"/>
      <c r="U28" s="60"/>
      <c r="V28" s="60"/>
      <c r="W28" s="60">
        <v>16691803</v>
      </c>
      <c r="X28" s="60">
        <v>14624677</v>
      </c>
      <c r="Y28" s="60">
        <v>2067126</v>
      </c>
      <c r="Z28" s="140">
        <v>14.13</v>
      </c>
      <c r="AA28" s="155">
        <v>30963388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22591000</v>
      </c>
      <c r="D32" s="210">
        <f>SUM(D28:D31)</f>
        <v>0</v>
      </c>
      <c r="E32" s="211">
        <f t="shared" si="5"/>
        <v>30963388</v>
      </c>
      <c r="F32" s="77">
        <f t="shared" si="5"/>
        <v>30963388</v>
      </c>
      <c r="G32" s="77">
        <f t="shared" si="5"/>
        <v>1981157</v>
      </c>
      <c r="H32" s="77">
        <f t="shared" si="5"/>
        <v>3757382</v>
      </c>
      <c r="I32" s="77">
        <f t="shared" si="5"/>
        <v>649291</v>
      </c>
      <c r="J32" s="77">
        <f t="shared" si="5"/>
        <v>6387830</v>
      </c>
      <c r="K32" s="77">
        <f t="shared" si="5"/>
        <v>3530009</v>
      </c>
      <c r="L32" s="77">
        <f t="shared" si="5"/>
        <v>2617074</v>
      </c>
      <c r="M32" s="77">
        <f t="shared" si="5"/>
        <v>4156890</v>
      </c>
      <c r="N32" s="77">
        <f t="shared" si="5"/>
        <v>10303973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16691803</v>
      </c>
      <c r="X32" s="77">
        <f t="shared" si="5"/>
        <v>14624677</v>
      </c>
      <c r="Y32" s="77">
        <f t="shared" si="5"/>
        <v>2067126</v>
      </c>
      <c r="Z32" s="212">
        <f>+IF(X32&lt;&gt;0,+(Y32/X32)*100,0)</f>
        <v>14.134507039027255</v>
      </c>
      <c r="AA32" s="79">
        <f>SUM(AA28:AA31)</f>
        <v>30963388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50003155</v>
      </c>
      <c r="D35" s="155"/>
      <c r="E35" s="156">
        <v>67834612</v>
      </c>
      <c r="F35" s="60">
        <v>67834612</v>
      </c>
      <c r="G35" s="60">
        <v>1188370</v>
      </c>
      <c r="H35" s="60">
        <v>4280684</v>
      </c>
      <c r="I35" s="60">
        <v>1348400</v>
      </c>
      <c r="J35" s="60">
        <v>6817454</v>
      </c>
      <c r="K35" s="60">
        <v>1002515</v>
      </c>
      <c r="L35" s="60">
        <v>630559</v>
      </c>
      <c r="M35" s="60">
        <v>1085785</v>
      </c>
      <c r="N35" s="60">
        <v>2718859</v>
      </c>
      <c r="O35" s="60"/>
      <c r="P35" s="60"/>
      <c r="Q35" s="60"/>
      <c r="R35" s="60"/>
      <c r="S35" s="60"/>
      <c r="T35" s="60"/>
      <c r="U35" s="60"/>
      <c r="V35" s="60"/>
      <c r="W35" s="60">
        <v>9536313</v>
      </c>
      <c r="X35" s="60">
        <v>30110306</v>
      </c>
      <c r="Y35" s="60">
        <v>-20573993</v>
      </c>
      <c r="Z35" s="140">
        <v>-68.33</v>
      </c>
      <c r="AA35" s="62">
        <v>67834612</v>
      </c>
    </row>
    <row r="36" spans="1:27" ht="12.75">
      <c r="A36" s="238" t="s">
        <v>139</v>
      </c>
      <c r="B36" s="149"/>
      <c r="C36" s="222">
        <f aca="true" t="shared" si="6" ref="C36:Y36">SUM(C32:C35)</f>
        <v>72594155</v>
      </c>
      <c r="D36" s="222">
        <f>SUM(D32:D35)</f>
        <v>0</v>
      </c>
      <c r="E36" s="218">
        <f t="shared" si="6"/>
        <v>98798000</v>
      </c>
      <c r="F36" s="220">
        <f t="shared" si="6"/>
        <v>98798000</v>
      </c>
      <c r="G36" s="220">
        <f t="shared" si="6"/>
        <v>3169527</v>
      </c>
      <c r="H36" s="220">
        <f t="shared" si="6"/>
        <v>8038066</v>
      </c>
      <c r="I36" s="220">
        <f t="shared" si="6"/>
        <v>1997691</v>
      </c>
      <c r="J36" s="220">
        <f t="shared" si="6"/>
        <v>13205284</v>
      </c>
      <c r="K36" s="220">
        <f t="shared" si="6"/>
        <v>4532524</v>
      </c>
      <c r="L36" s="220">
        <f t="shared" si="6"/>
        <v>3247633</v>
      </c>
      <c r="M36" s="220">
        <f t="shared" si="6"/>
        <v>5242675</v>
      </c>
      <c r="N36" s="220">
        <f t="shared" si="6"/>
        <v>13022832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26228116</v>
      </c>
      <c r="X36" s="220">
        <f t="shared" si="6"/>
        <v>44734983</v>
      </c>
      <c r="Y36" s="220">
        <f t="shared" si="6"/>
        <v>-18506867</v>
      </c>
      <c r="Z36" s="221">
        <f>+IF(X36&lt;&gt;0,+(Y36/X36)*100,0)</f>
        <v>-41.37001013278579</v>
      </c>
      <c r="AA36" s="239">
        <f>SUM(AA32:AA35)</f>
        <v>98798000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6169894</v>
      </c>
      <c r="D6" s="155"/>
      <c r="E6" s="59">
        <v>5300000</v>
      </c>
      <c r="F6" s="60">
        <v>5300000</v>
      </c>
      <c r="G6" s="60">
        <v>91831044</v>
      </c>
      <c r="H6" s="60">
        <v>79458210</v>
      </c>
      <c r="I6" s="60">
        <v>118091344</v>
      </c>
      <c r="J6" s="60">
        <v>118091344</v>
      </c>
      <c r="K6" s="60">
        <v>-67877287</v>
      </c>
      <c r="L6" s="60">
        <v>8513993</v>
      </c>
      <c r="M6" s="60">
        <v>15118929</v>
      </c>
      <c r="N6" s="60">
        <v>15118929</v>
      </c>
      <c r="O6" s="60"/>
      <c r="P6" s="60"/>
      <c r="Q6" s="60"/>
      <c r="R6" s="60"/>
      <c r="S6" s="60"/>
      <c r="T6" s="60"/>
      <c r="U6" s="60"/>
      <c r="V6" s="60"/>
      <c r="W6" s="60">
        <v>15118929</v>
      </c>
      <c r="X6" s="60">
        <v>2650000</v>
      </c>
      <c r="Y6" s="60">
        <v>12468929</v>
      </c>
      <c r="Z6" s="140">
        <v>470.53</v>
      </c>
      <c r="AA6" s="62">
        <v>5300000</v>
      </c>
    </row>
    <row r="7" spans="1:27" ht="12.75">
      <c r="A7" s="249" t="s">
        <v>144</v>
      </c>
      <c r="B7" s="182"/>
      <c r="C7" s="155">
        <v>108092411</v>
      </c>
      <c r="D7" s="155"/>
      <c r="E7" s="59">
        <v>127619753</v>
      </c>
      <c r="F7" s="60">
        <v>127619753</v>
      </c>
      <c r="G7" s="60"/>
      <c r="H7" s="60"/>
      <c r="I7" s="60"/>
      <c r="J7" s="60"/>
      <c r="K7" s="60">
        <v>171583512</v>
      </c>
      <c r="L7" s="60">
        <v>151583512</v>
      </c>
      <c r="M7" s="60">
        <v>158657015</v>
      </c>
      <c r="N7" s="60">
        <v>158657015</v>
      </c>
      <c r="O7" s="60"/>
      <c r="P7" s="60"/>
      <c r="Q7" s="60"/>
      <c r="R7" s="60"/>
      <c r="S7" s="60"/>
      <c r="T7" s="60"/>
      <c r="U7" s="60"/>
      <c r="V7" s="60"/>
      <c r="W7" s="60">
        <v>158657015</v>
      </c>
      <c r="X7" s="60">
        <v>63809877</v>
      </c>
      <c r="Y7" s="60">
        <v>94847138</v>
      </c>
      <c r="Z7" s="140">
        <v>148.64</v>
      </c>
      <c r="AA7" s="62">
        <v>127619753</v>
      </c>
    </row>
    <row r="8" spans="1:27" ht="12.75">
      <c r="A8" s="249" t="s">
        <v>145</v>
      </c>
      <c r="B8" s="182"/>
      <c r="C8" s="155">
        <v>23897119</v>
      </c>
      <c r="D8" s="155"/>
      <c r="E8" s="59">
        <v>39890436</v>
      </c>
      <c r="F8" s="60">
        <v>39890436</v>
      </c>
      <c r="G8" s="60">
        <v>76739575</v>
      </c>
      <c r="H8" s="60">
        <v>75549557</v>
      </c>
      <c r="I8" s="60">
        <v>26168597</v>
      </c>
      <c r="J8" s="60">
        <v>26168597</v>
      </c>
      <c r="K8" s="60">
        <v>52994405</v>
      </c>
      <c r="L8" s="60">
        <v>54330258</v>
      </c>
      <c r="M8" s="60">
        <v>54478363</v>
      </c>
      <c r="N8" s="60">
        <v>54478363</v>
      </c>
      <c r="O8" s="60"/>
      <c r="P8" s="60"/>
      <c r="Q8" s="60"/>
      <c r="R8" s="60"/>
      <c r="S8" s="60"/>
      <c r="T8" s="60"/>
      <c r="U8" s="60"/>
      <c r="V8" s="60"/>
      <c r="W8" s="60">
        <v>54478363</v>
      </c>
      <c r="X8" s="60">
        <v>19945218</v>
      </c>
      <c r="Y8" s="60">
        <v>34533145</v>
      </c>
      <c r="Z8" s="140">
        <v>173.14</v>
      </c>
      <c r="AA8" s="62">
        <v>39890436</v>
      </c>
    </row>
    <row r="9" spans="1:27" ht="12.75">
      <c r="A9" s="249" t="s">
        <v>146</v>
      </c>
      <c r="B9" s="182"/>
      <c r="C9" s="155">
        <v>24055447</v>
      </c>
      <c r="D9" s="155"/>
      <c r="E9" s="59">
        <v>932594</v>
      </c>
      <c r="F9" s="60">
        <v>932594</v>
      </c>
      <c r="G9" s="60">
        <v>67793093</v>
      </c>
      <c r="H9" s="60">
        <v>68587128</v>
      </c>
      <c r="I9" s="60">
        <v>72165014</v>
      </c>
      <c r="J9" s="60">
        <v>72165014</v>
      </c>
      <c r="K9" s="60">
        <v>7331916</v>
      </c>
      <c r="L9" s="60">
        <v>7892813</v>
      </c>
      <c r="M9" s="60">
        <v>195498686</v>
      </c>
      <c r="N9" s="60">
        <v>195498686</v>
      </c>
      <c r="O9" s="60"/>
      <c r="P9" s="60"/>
      <c r="Q9" s="60"/>
      <c r="R9" s="60"/>
      <c r="S9" s="60"/>
      <c r="T9" s="60"/>
      <c r="U9" s="60"/>
      <c r="V9" s="60"/>
      <c r="W9" s="60">
        <v>195498686</v>
      </c>
      <c r="X9" s="60">
        <v>466297</v>
      </c>
      <c r="Y9" s="60">
        <v>195032389</v>
      </c>
      <c r="Z9" s="140">
        <v>41825.79</v>
      </c>
      <c r="AA9" s="62">
        <v>932594</v>
      </c>
    </row>
    <row r="10" spans="1:27" ht="12.75">
      <c r="A10" s="249" t="s">
        <v>147</v>
      </c>
      <c r="B10" s="182"/>
      <c r="C10" s="155">
        <v>2495965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1501209</v>
      </c>
      <c r="D11" s="155"/>
      <c r="E11" s="59">
        <v>1366342</v>
      </c>
      <c r="F11" s="60">
        <v>1366342</v>
      </c>
      <c r="G11" s="60">
        <v>1588064</v>
      </c>
      <c r="H11" s="60">
        <v>1941424</v>
      </c>
      <c r="I11" s="60">
        <v>2164669</v>
      </c>
      <c r="J11" s="60">
        <v>2164669</v>
      </c>
      <c r="K11" s="60">
        <v>2192094</v>
      </c>
      <c r="L11" s="60">
        <v>2348644</v>
      </c>
      <c r="M11" s="60">
        <v>2247263</v>
      </c>
      <c r="N11" s="60">
        <v>2247263</v>
      </c>
      <c r="O11" s="60"/>
      <c r="P11" s="60"/>
      <c r="Q11" s="60"/>
      <c r="R11" s="60"/>
      <c r="S11" s="60"/>
      <c r="T11" s="60"/>
      <c r="U11" s="60"/>
      <c r="V11" s="60"/>
      <c r="W11" s="60">
        <v>2247263</v>
      </c>
      <c r="X11" s="60">
        <v>683171</v>
      </c>
      <c r="Y11" s="60">
        <v>1564092</v>
      </c>
      <c r="Z11" s="140">
        <v>228.95</v>
      </c>
      <c r="AA11" s="62">
        <v>1366342</v>
      </c>
    </row>
    <row r="12" spans="1:27" ht="12.75">
      <c r="A12" s="250" t="s">
        <v>56</v>
      </c>
      <c r="B12" s="251"/>
      <c r="C12" s="168">
        <f aca="true" t="shared" si="0" ref="C12:Y12">SUM(C6:C11)</f>
        <v>166212045</v>
      </c>
      <c r="D12" s="168">
        <f>SUM(D6:D11)</f>
        <v>0</v>
      </c>
      <c r="E12" s="72">
        <f t="shared" si="0"/>
        <v>175109125</v>
      </c>
      <c r="F12" s="73">
        <f t="shared" si="0"/>
        <v>175109125</v>
      </c>
      <c r="G12" s="73">
        <f t="shared" si="0"/>
        <v>237951776</v>
      </c>
      <c r="H12" s="73">
        <f t="shared" si="0"/>
        <v>225536319</v>
      </c>
      <c r="I12" s="73">
        <f t="shared" si="0"/>
        <v>218589624</v>
      </c>
      <c r="J12" s="73">
        <f t="shared" si="0"/>
        <v>218589624</v>
      </c>
      <c r="K12" s="73">
        <f t="shared" si="0"/>
        <v>166224640</v>
      </c>
      <c r="L12" s="73">
        <f t="shared" si="0"/>
        <v>224669220</v>
      </c>
      <c r="M12" s="73">
        <f t="shared" si="0"/>
        <v>426000256</v>
      </c>
      <c r="N12" s="73">
        <f t="shared" si="0"/>
        <v>426000256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426000256</v>
      </c>
      <c r="X12" s="73">
        <f t="shared" si="0"/>
        <v>87554563</v>
      </c>
      <c r="Y12" s="73">
        <f t="shared" si="0"/>
        <v>338445693</v>
      </c>
      <c r="Z12" s="170">
        <f>+IF(X12&lt;&gt;0,+(Y12/X12)*100,0)</f>
        <v>386.5540314557906</v>
      </c>
      <c r="AA12" s="74">
        <f>SUM(AA6:AA11)</f>
        <v>175109125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93526497</v>
      </c>
      <c r="D17" s="155"/>
      <c r="E17" s="59">
        <v>92326255</v>
      </c>
      <c r="F17" s="60">
        <v>92326255</v>
      </c>
      <c r="G17" s="60">
        <v>92326256</v>
      </c>
      <c r="H17" s="60">
        <v>92326256</v>
      </c>
      <c r="I17" s="60">
        <v>92326256</v>
      </c>
      <c r="J17" s="60">
        <v>92326256</v>
      </c>
      <c r="K17" s="60">
        <v>92326256</v>
      </c>
      <c r="L17" s="60">
        <v>92326256</v>
      </c>
      <c r="M17" s="60">
        <v>92326256</v>
      </c>
      <c r="N17" s="60">
        <v>92326256</v>
      </c>
      <c r="O17" s="60"/>
      <c r="P17" s="60"/>
      <c r="Q17" s="60"/>
      <c r="R17" s="60"/>
      <c r="S17" s="60"/>
      <c r="T17" s="60"/>
      <c r="U17" s="60"/>
      <c r="V17" s="60"/>
      <c r="W17" s="60">
        <v>92326256</v>
      </c>
      <c r="X17" s="60">
        <v>46163128</v>
      </c>
      <c r="Y17" s="60">
        <v>46163128</v>
      </c>
      <c r="Z17" s="140">
        <v>100</v>
      </c>
      <c r="AA17" s="62">
        <v>92326255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486186128</v>
      </c>
      <c r="D19" s="155"/>
      <c r="E19" s="59">
        <v>481939948</v>
      </c>
      <c r="F19" s="60">
        <v>481939948</v>
      </c>
      <c r="G19" s="60">
        <v>514871922</v>
      </c>
      <c r="H19" s="60">
        <v>523602950</v>
      </c>
      <c r="I19" s="60">
        <v>499519993</v>
      </c>
      <c r="J19" s="60">
        <v>499519993</v>
      </c>
      <c r="K19" s="60">
        <v>504052516</v>
      </c>
      <c r="L19" s="60">
        <v>507318151</v>
      </c>
      <c r="M19" s="60">
        <v>512347824</v>
      </c>
      <c r="N19" s="60">
        <v>512347824</v>
      </c>
      <c r="O19" s="60"/>
      <c r="P19" s="60"/>
      <c r="Q19" s="60"/>
      <c r="R19" s="60"/>
      <c r="S19" s="60"/>
      <c r="T19" s="60"/>
      <c r="U19" s="60"/>
      <c r="V19" s="60"/>
      <c r="W19" s="60">
        <v>512347824</v>
      </c>
      <c r="X19" s="60">
        <v>240969974</v>
      </c>
      <c r="Y19" s="60">
        <v>271377850</v>
      </c>
      <c r="Z19" s="140">
        <v>112.62</v>
      </c>
      <c r="AA19" s="62">
        <v>481939948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2312400</v>
      </c>
      <c r="F21" s="60">
        <v>2312400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1156200</v>
      </c>
      <c r="Y21" s="60">
        <v>-1156200</v>
      </c>
      <c r="Z21" s="140">
        <v>-100</v>
      </c>
      <c r="AA21" s="62">
        <v>2312400</v>
      </c>
    </row>
    <row r="22" spans="1:27" ht="12.75">
      <c r="A22" s="249" t="s">
        <v>157</v>
      </c>
      <c r="B22" s="182"/>
      <c r="C22" s="155">
        <v>2063224</v>
      </c>
      <c r="D22" s="155"/>
      <c r="E22" s="59">
        <v>278524</v>
      </c>
      <c r="F22" s="60">
        <v>278524</v>
      </c>
      <c r="G22" s="60">
        <v>4159657</v>
      </c>
      <c r="H22" s="60">
        <v>4159657</v>
      </c>
      <c r="I22" s="60">
        <v>1947107</v>
      </c>
      <c r="J22" s="60">
        <v>1947107</v>
      </c>
      <c r="K22" s="60">
        <v>1947107</v>
      </c>
      <c r="L22" s="60">
        <v>1947107</v>
      </c>
      <c r="M22" s="60">
        <v>2063225</v>
      </c>
      <c r="N22" s="60">
        <v>2063225</v>
      </c>
      <c r="O22" s="60"/>
      <c r="P22" s="60"/>
      <c r="Q22" s="60"/>
      <c r="R22" s="60"/>
      <c r="S22" s="60"/>
      <c r="T22" s="60"/>
      <c r="U22" s="60"/>
      <c r="V22" s="60"/>
      <c r="W22" s="60">
        <v>2063225</v>
      </c>
      <c r="X22" s="60">
        <v>139262</v>
      </c>
      <c r="Y22" s="60">
        <v>1923963</v>
      </c>
      <c r="Z22" s="140">
        <v>1381.54</v>
      </c>
      <c r="AA22" s="62">
        <v>278524</v>
      </c>
    </row>
    <row r="23" spans="1:27" ht="12.75">
      <c r="A23" s="249" t="s">
        <v>158</v>
      </c>
      <c r="B23" s="182"/>
      <c r="C23" s="155">
        <v>1896400</v>
      </c>
      <c r="D23" s="155"/>
      <c r="E23" s="59"/>
      <c r="F23" s="60"/>
      <c r="G23" s="159">
        <v>1896400</v>
      </c>
      <c r="H23" s="159">
        <v>1896400</v>
      </c>
      <c r="I23" s="159">
        <v>2006567</v>
      </c>
      <c r="J23" s="60">
        <v>2006567</v>
      </c>
      <c r="K23" s="159">
        <v>2006567</v>
      </c>
      <c r="L23" s="159">
        <v>2006567</v>
      </c>
      <c r="M23" s="60">
        <v>2006567</v>
      </c>
      <c r="N23" s="159">
        <v>2006567</v>
      </c>
      <c r="O23" s="159"/>
      <c r="P23" s="159"/>
      <c r="Q23" s="60"/>
      <c r="R23" s="159"/>
      <c r="S23" s="159"/>
      <c r="T23" s="60"/>
      <c r="U23" s="159"/>
      <c r="V23" s="159"/>
      <c r="W23" s="159">
        <v>2006567</v>
      </c>
      <c r="X23" s="60"/>
      <c r="Y23" s="159">
        <v>2006567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583672249</v>
      </c>
      <c r="D24" s="168">
        <f>SUM(D15:D23)</f>
        <v>0</v>
      </c>
      <c r="E24" s="76">
        <f t="shared" si="1"/>
        <v>576857127</v>
      </c>
      <c r="F24" s="77">
        <f t="shared" si="1"/>
        <v>576857127</v>
      </c>
      <c r="G24" s="77">
        <f t="shared" si="1"/>
        <v>613254235</v>
      </c>
      <c r="H24" s="77">
        <f t="shared" si="1"/>
        <v>621985263</v>
      </c>
      <c r="I24" s="77">
        <f t="shared" si="1"/>
        <v>595799923</v>
      </c>
      <c r="J24" s="77">
        <f t="shared" si="1"/>
        <v>595799923</v>
      </c>
      <c r="K24" s="77">
        <f t="shared" si="1"/>
        <v>600332446</v>
      </c>
      <c r="L24" s="77">
        <f t="shared" si="1"/>
        <v>603598081</v>
      </c>
      <c r="M24" s="77">
        <f t="shared" si="1"/>
        <v>608743872</v>
      </c>
      <c r="N24" s="77">
        <f t="shared" si="1"/>
        <v>608743872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608743872</v>
      </c>
      <c r="X24" s="77">
        <f t="shared" si="1"/>
        <v>288428564</v>
      </c>
      <c r="Y24" s="77">
        <f t="shared" si="1"/>
        <v>320315308</v>
      </c>
      <c r="Z24" s="212">
        <f>+IF(X24&lt;&gt;0,+(Y24/X24)*100,0)</f>
        <v>111.05533500489224</v>
      </c>
      <c r="AA24" s="79">
        <f>SUM(AA15:AA23)</f>
        <v>576857127</v>
      </c>
    </row>
    <row r="25" spans="1:27" ht="12.75">
      <c r="A25" s="250" t="s">
        <v>159</v>
      </c>
      <c r="B25" s="251"/>
      <c r="C25" s="168">
        <f aca="true" t="shared" si="2" ref="C25:Y25">+C12+C24</f>
        <v>749884294</v>
      </c>
      <c r="D25" s="168">
        <f>+D12+D24</f>
        <v>0</v>
      </c>
      <c r="E25" s="72">
        <f t="shared" si="2"/>
        <v>751966252</v>
      </c>
      <c r="F25" s="73">
        <f t="shared" si="2"/>
        <v>751966252</v>
      </c>
      <c r="G25" s="73">
        <f t="shared" si="2"/>
        <v>851206011</v>
      </c>
      <c r="H25" s="73">
        <f t="shared" si="2"/>
        <v>847521582</v>
      </c>
      <c r="I25" s="73">
        <f t="shared" si="2"/>
        <v>814389547</v>
      </c>
      <c r="J25" s="73">
        <f t="shared" si="2"/>
        <v>814389547</v>
      </c>
      <c r="K25" s="73">
        <f t="shared" si="2"/>
        <v>766557086</v>
      </c>
      <c r="L25" s="73">
        <f t="shared" si="2"/>
        <v>828267301</v>
      </c>
      <c r="M25" s="73">
        <f t="shared" si="2"/>
        <v>1034744128</v>
      </c>
      <c r="N25" s="73">
        <f t="shared" si="2"/>
        <v>1034744128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1034744128</v>
      </c>
      <c r="X25" s="73">
        <f t="shared" si="2"/>
        <v>375983127</v>
      </c>
      <c r="Y25" s="73">
        <f t="shared" si="2"/>
        <v>658761001</v>
      </c>
      <c r="Z25" s="170">
        <f>+IF(X25&lt;&gt;0,+(Y25/X25)*100,0)</f>
        <v>175.21025644323663</v>
      </c>
      <c r="AA25" s="74">
        <f>+AA12+AA24</f>
        <v>751966252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>
        <v>-322127</v>
      </c>
      <c r="J30" s="60">
        <v>-322127</v>
      </c>
      <c r="K30" s="60">
        <v>-322127</v>
      </c>
      <c r="L30" s="60">
        <v>171716</v>
      </c>
      <c r="M30" s="60">
        <v>171716</v>
      </c>
      <c r="N30" s="60">
        <v>171716</v>
      </c>
      <c r="O30" s="60"/>
      <c r="P30" s="60"/>
      <c r="Q30" s="60"/>
      <c r="R30" s="60"/>
      <c r="S30" s="60"/>
      <c r="T30" s="60"/>
      <c r="U30" s="60"/>
      <c r="V30" s="60"/>
      <c r="W30" s="60">
        <v>171716</v>
      </c>
      <c r="X30" s="60"/>
      <c r="Y30" s="60">
        <v>171716</v>
      </c>
      <c r="Z30" s="140"/>
      <c r="AA30" s="62"/>
    </row>
    <row r="31" spans="1:27" ht="12.75">
      <c r="A31" s="249" t="s">
        <v>163</v>
      </c>
      <c r="B31" s="182"/>
      <c r="C31" s="155">
        <v>4198996</v>
      </c>
      <c r="D31" s="155"/>
      <c r="E31" s="59">
        <v>9288799</v>
      </c>
      <c r="F31" s="60">
        <v>9288799</v>
      </c>
      <c r="G31" s="60">
        <v>6437290</v>
      </c>
      <c r="H31" s="60">
        <v>7098429</v>
      </c>
      <c r="I31" s="60">
        <v>8068836</v>
      </c>
      <c r="J31" s="60">
        <v>8068836</v>
      </c>
      <c r="K31" s="60">
        <v>11490142</v>
      </c>
      <c r="L31" s="60">
        <v>11922339</v>
      </c>
      <c r="M31" s="60">
        <v>12224676</v>
      </c>
      <c r="N31" s="60">
        <v>12224676</v>
      </c>
      <c r="O31" s="60"/>
      <c r="P31" s="60"/>
      <c r="Q31" s="60"/>
      <c r="R31" s="60"/>
      <c r="S31" s="60"/>
      <c r="T31" s="60"/>
      <c r="U31" s="60"/>
      <c r="V31" s="60"/>
      <c r="W31" s="60">
        <v>12224676</v>
      </c>
      <c r="X31" s="60">
        <v>4644400</v>
      </c>
      <c r="Y31" s="60">
        <v>7580276</v>
      </c>
      <c r="Z31" s="140">
        <v>163.21</v>
      </c>
      <c r="AA31" s="62">
        <v>9288799</v>
      </c>
    </row>
    <row r="32" spans="1:27" ht="12.75">
      <c r="A32" s="249" t="s">
        <v>164</v>
      </c>
      <c r="B32" s="182"/>
      <c r="C32" s="155">
        <v>47859592</v>
      </c>
      <c r="D32" s="155"/>
      <c r="E32" s="59">
        <v>41174884</v>
      </c>
      <c r="F32" s="60">
        <v>41174884</v>
      </c>
      <c r="G32" s="60">
        <v>36495975</v>
      </c>
      <c r="H32" s="60">
        <v>45582172</v>
      </c>
      <c r="I32" s="60">
        <v>51192639</v>
      </c>
      <c r="J32" s="60">
        <v>51192639</v>
      </c>
      <c r="K32" s="60">
        <v>138534192</v>
      </c>
      <c r="L32" s="60">
        <v>296305763</v>
      </c>
      <c r="M32" s="60">
        <v>236705872</v>
      </c>
      <c r="N32" s="60">
        <v>236705872</v>
      </c>
      <c r="O32" s="60"/>
      <c r="P32" s="60"/>
      <c r="Q32" s="60"/>
      <c r="R32" s="60"/>
      <c r="S32" s="60"/>
      <c r="T32" s="60"/>
      <c r="U32" s="60"/>
      <c r="V32" s="60"/>
      <c r="W32" s="60">
        <v>236705872</v>
      </c>
      <c r="X32" s="60">
        <v>20587442</v>
      </c>
      <c r="Y32" s="60">
        <v>216118430</v>
      </c>
      <c r="Z32" s="140">
        <v>1049.76</v>
      </c>
      <c r="AA32" s="62">
        <v>41174884</v>
      </c>
    </row>
    <row r="33" spans="1:27" ht="12.75">
      <c r="A33" s="249" t="s">
        <v>165</v>
      </c>
      <c r="B33" s="182"/>
      <c r="C33" s="155">
        <v>2514652</v>
      </c>
      <c r="D33" s="155"/>
      <c r="E33" s="59">
        <v>2775582</v>
      </c>
      <c r="F33" s="60">
        <v>2775582</v>
      </c>
      <c r="G33" s="60">
        <v>12863202</v>
      </c>
      <c r="H33" s="60">
        <v>14391229</v>
      </c>
      <c r="I33" s="60">
        <v>15220701</v>
      </c>
      <c r="J33" s="60">
        <v>15220701</v>
      </c>
      <c r="K33" s="60">
        <v>15220701</v>
      </c>
      <c r="L33" s="60">
        <v>24983818</v>
      </c>
      <c r="M33" s="60">
        <v>24965726</v>
      </c>
      <c r="N33" s="60">
        <v>24965726</v>
      </c>
      <c r="O33" s="60"/>
      <c r="P33" s="60"/>
      <c r="Q33" s="60"/>
      <c r="R33" s="60"/>
      <c r="S33" s="60"/>
      <c r="T33" s="60"/>
      <c r="U33" s="60"/>
      <c r="V33" s="60"/>
      <c r="W33" s="60">
        <v>24965726</v>
      </c>
      <c r="X33" s="60">
        <v>1387791</v>
      </c>
      <c r="Y33" s="60">
        <v>23577935</v>
      </c>
      <c r="Z33" s="140">
        <v>1698.95</v>
      </c>
      <c r="AA33" s="62">
        <v>2775582</v>
      </c>
    </row>
    <row r="34" spans="1:27" ht="12.75">
      <c r="A34" s="250" t="s">
        <v>58</v>
      </c>
      <c r="B34" s="251"/>
      <c r="C34" s="168">
        <f aca="true" t="shared" si="3" ref="C34:Y34">SUM(C29:C33)</f>
        <v>54573240</v>
      </c>
      <c r="D34" s="168">
        <f>SUM(D29:D33)</f>
        <v>0</v>
      </c>
      <c r="E34" s="72">
        <f t="shared" si="3"/>
        <v>53239265</v>
      </c>
      <c r="F34" s="73">
        <f t="shared" si="3"/>
        <v>53239265</v>
      </c>
      <c r="G34" s="73">
        <f t="shared" si="3"/>
        <v>55796467</v>
      </c>
      <c r="H34" s="73">
        <f t="shared" si="3"/>
        <v>67071830</v>
      </c>
      <c r="I34" s="73">
        <f t="shared" si="3"/>
        <v>74160049</v>
      </c>
      <c r="J34" s="73">
        <f t="shared" si="3"/>
        <v>74160049</v>
      </c>
      <c r="K34" s="73">
        <f t="shared" si="3"/>
        <v>164922908</v>
      </c>
      <c r="L34" s="73">
        <f t="shared" si="3"/>
        <v>333383636</v>
      </c>
      <c r="M34" s="73">
        <f t="shared" si="3"/>
        <v>274067990</v>
      </c>
      <c r="N34" s="73">
        <f t="shared" si="3"/>
        <v>274067990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274067990</v>
      </c>
      <c r="X34" s="73">
        <f t="shared" si="3"/>
        <v>26619633</v>
      </c>
      <c r="Y34" s="73">
        <f t="shared" si="3"/>
        <v>247448357</v>
      </c>
      <c r="Z34" s="170">
        <f>+IF(X34&lt;&gt;0,+(Y34/X34)*100,0)</f>
        <v>929.5708810110192</v>
      </c>
      <c r="AA34" s="74">
        <f>SUM(AA29:AA33)</f>
        <v>53239265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9810939</v>
      </c>
      <c r="H37" s="60">
        <v>9810939</v>
      </c>
      <c r="I37" s="60">
        <v>9011496</v>
      </c>
      <c r="J37" s="60">
        <v>9011496</v>
      </c>
      <c r="K37" s="60">
        <v>9011496</v>
      </c>
      <c r="L37" s="60">
        <v>9011496</v>
      </c>
      <c r="M37" s="60">
        <v>9011496</v>
      </c>
      <c r="N37" s="60">
        <v>9011496</v>
      </c>
      <c r="O37" s="60"/>
      <c r="P37" s="60"/>
      <c r="Q37" s="60"/>
      <c r="R37" s="60"/>
      <c r="S37" s="60"/>
      <c r="T37" s="60"/>
      <c r="U37" s="60"/>
      <c r="V37" s="60"/>
      <c r="W37" s="60">
        <v>9011496</v>
      </c>
      <c r="X37" s="60"/>
      <c r="Y37" s="60">
        <v>9011496</v>
      </c>
      <c r="Z37" s="140"/>
      <c r="AA37" s="62"/>
    </row>
    <row r="38" spans="1:27" ht="12.75">
      <c r="A38" s="249" t="s">
        <v>165</v>
      </c>
      <c r="B38" s="182"/>
      <c r="C38" s="155">
        <v>15016006</v>
      </c>
      <c r="D38" s="155"/>
      <c r="E38" s="59">
        <v>13720441</v>
      </c>
      <c r="F38" s="60">
        <v>13720441</v>
      </c>
      <c r="G38" s="60">
        <v>3737786</v>
      </c>
      <c r="H38" s="60">
        <v>3737786</v>
      </c>
      <c r="I38" s="60">
        <v>4020642</v>
      </c>
      <c r="J38" s="60">
        <v>4020642</v>
      </c>
      <c r="K38" s="60">
        <v>4020642</v>
      </c>
      <c r="L38" s="60">
        <v>4020642</v>
      </c>
      <c r="M38" s="60">
        <v>4020642</v>
      </c>
      <c r="N38" s="60">
        <v>4020642</v>
      </c>
      <c r="O38" s="60"/>
      <c r="P38" s="60"/>
      <c r="Q38" s="60"/>
      <c r="R38" s="60"/>
      <c r="S38" s="60"/>
      <c r="T38" s="60"/>
      <c r="U38" s="60"/>
      <c r="V38" s="60"/>
      <c r="W38" s="60">
        <v>4020642</v>
      </c>
      <c r="X38" s="60">
        <v>6860221</v>
      </c>
      <c r="Y38" s="60">
        <v>-2839579</v>
      </c>
      <c r="Z38" s="140">
        <v>-41.39</v>
      </c>
      <c r="AA38" s="62">
        <v>13720441</v>
      </c>
    </row>
    <row r="39" spans="1:27" ht="12.75">
      <c r="A39" s="250" t="s">
        <v>59</v>
      </c>
      <c r="B39" s="253"/>
      <c r="C39" s="168">
        <f aca="true" t="shared" si="4" ref="C39:Y39">SUM(C37:C38)</f>
        <v>15016006</v>
      </c>
      <c r="D39" s="168">
        <f>SUM(D37:D38)</f>
        <v>0</v>
      </c>
      <c r="E39" s="76">
        <f t="shared" si="4"/>
        <v>13720441</v>
      </c>
      <c r="F39" s="77">
        <f t="shared" si="4"/>
        <v>13720441</v>
      </c>
      <c r="G39" s="77">
        <f t="shared" si="4"/>
        <v>13548725</v>
      </c>
      <c r="H39" s="77">
        <f t="shared" si="4"/>
        <v>13548725</v>
      </c>
      <c r="I39" s="77">
        <f t="shared" si="4"/>
        <v>13032138</v>
      </c>
      <c r="J39" s="77">
        <f t="shared" si="4"/>
        <v>13032138</v>
      </c>
      <c r="K39" s="77">
        <f t="shared" si="4"/>
        <v>13032138</v>
      </c>
      <c r="L39" s="77">
        <f t="shared" si="4"/>
        <v>13032138</v>
      </c>
      <c r="M39" s="77">
        <f t="shared" si="4"/>
        <v>13032138</v>
      </c>
      <c r="N39" s="77">
        <f t="shared" si="4"/>
        <v>13032138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13032138</v>
      </c>
      <c r="X39" s="77">
        <f t="shared" si="4"/>
        <v>6860221</v>
      </c>
      <c r="Y39" s="77">
        <f t="shared" si="4"/>
        <v>6171917</v>
      </c>
      <c r="Z39" s="212">
        <f>+IF(X39&lt;&gt;0,+(Y39/X39)*100,0)</f>
        <v>89.96673722318859</v>
      </c>
      <c r="AA39" s="79">
        <f>SUM(AA37:AA38)</f>
        <v>13720441</v>
      </c>
    </row>
    <row r="40" spans="1:27" ht="12.75">
      <c r="A40" s="250" t="s">
        <v>167</v>
      </c>
      <c r="B40" s="251"/>
      <c r="C40" s="168">
        <f aca="true" t="shared" si="5" ref="C40:Y40">+C34+C39</f>
        <v>69589246</v>
      </c>
      <c r="D40" s="168">
        <f>+D34+D39</f>
        <v>0</v>
      </c>
      <c r="E40" s="72">
        <f t="shared" si="5"/>
        <v>66959706</v>
      </c>
      <c r="F40" s="73">
        <f t="shared" si="5"/>
        <v>66959706</v>
      </c>
      <c r="G40" s="73">
        <f t="shared" si="5"/>
        <v>69345192</v>
      </c>
      <c r="H40" s="73">
        <f t="shared" si="5"/>
        <v>80620555</v>
      </c>
      <c r="I40" s="73">
        <f t="shared" si="5"/>
        <v>87192187</v>
      </c>
      <c r="J40" s="73">
        <f t="shared" si="5"/>
        <v>87192187</v>
      </c>
      <c r="K40" s="73">
        <f t="shared" si="5"/>
        <v>177955046</v>
      </c>
      <c r="L40" s="73">
        <f t="shared" si="5"/>
        <v>346415774</v>
      </c>
      <c r="M40" s="73">
        <f t="shared" si="5"/>
        <v>287100128</v>
      </c>
      <c r="N40" s="73">
        <f t="shared" si="5"/>
        <v>287100128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287100128</v>
      </c>
      <c r="X40" s="73">
        <f t="shared" si="5"/>
        <v>33479854</v>
      </c>
      <c r="Y40" s="73">
        <f t="shared" si="5"/>
        <v>253620274</v>
      </c>
      <c r="Z40" s="170">
        <f>+IF(X40&lt;&gt;0,+(Y40/X40)*100,0)</f>
        <v>757.5310035700873</v>
      </c>
      <c r="AA40" s="74">
        <f>+AA34+AA39</f>
        <v>66959706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680295048</v>
      </c>
      <c r="D42" s="257">
        <f>+D25-D40</f>
        <v>0</v>
      </c>
      <c r="E42" s="258">
        <f t="shared" si="6"/>
        <v>685006546</v>
      </c>
      <c r="F42" s="259">
        <f t="shared" si="6"/>
        <v>685006546</v>
      </c>
      <c r="G42" s="259">
        <f t="shared" si="6"/>
        <v>781860819</v>
      </c>
      <c r="H42" s="259">
        <f t="shared" si="6"/>
        <v>766901027</v>
      </c>
      <c r="I42" s="259">
        <f t="shared" si="6"/>
        <v>727197360</v>
      </c>
      <c r="J42" s="259">
        <f t="shared" si="6"/>
        <v>727197360</v>
      </c>
      <c r="K42" s="259">
        <f t="shared" si="6"/>
        <v>588602040</v>
      </c>
      <c r="L42" s="259">
        <f t="shared" si="6"/>
        <v>481851527</v>
      </c>
      <c r="M42" s="259">
        <f t="shared" si="6"/>
        <v>747644000</v>
      </c>
      <c r="N42" s="259">
        <f t="shared" si="6"/>
        <v>747644000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747644000</v>
      </c>
      <c r="X42" s="259">
        <f t="shared" si="6"/>
        <v>342503273</v>
      </c>
      <c r="Y42" s="259">
        <f t="shared" si="6"/>
        <v>405140727</v>
      </c>
      <c r="Z42" s="260">
        <f>+IF(X42&lt;&gt;0,+(Y42/X42)*100,0)</f>
        <v>118.28813297208987</v>
      </c>
      <c r="AA42" s="261">
        <f>+AA25-AA40</f>
        <v>685006546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680295048</v>
      </c>
      <c r="D45" s="155"/>
      <c r="E45" s="59">
        <v>685006546</v>
      </c>
      <c r="F45" s="60">
        <v>685006546</v>
      </c>
      <c r="G45" s="60">
        <v>781860819</v>
      </c>
      <c r="H45" s="60">
        <v>766901027</v>
      </c>
      <c r="I45" s="60">
        <v>727197360</v>
      </c>
      <c r="J45" s="60">
        <v>727197360</v>
      </c>
      <c r="K45" s="60">
        <v>588602040</v>
      </c>
      <c r="L45" s="60">
        <v>481851527</v>
      </c>
      <c r="M45" s="60">
        <v>747644000</v>
      </c>
      <c r="N45" s="60">
        <v>747644000</v>
      </c>
      <c r="O45" s="60"/>
      <c r="P45" s="60"/>
      <c r="Q45" s="60"/>
      <c r="R45" s="60"/>
      <c r="S45" s="60"/>
      <c r="T45" s="60"/>
      <c r="U45" s="60"/>
      <c r="V45" s="60"/>
      <c r="W45" s="60">
        <v>747644000</v>
      </c>
      <c r="X45" s="60">
        <v>342503273</v>
      </c>
      <c r="Y45" s="60">
        <v>405140727</v>
      </c>
      <c r="Z45" s="139">
        <v>118.29</v>
      </c>
      <c r="AA45" s="62">
        <v>685006546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680295048</v>
      </c>
      <c r="D48" s="217">
        <f>SUM(D45:D47)</f>
        <v>0</v>
      </c>
      <c r="E48" s="264">
        <f t="shared" si="7"/>
        <v>685006546</v>
      </c>
      <c r="F48" s="219">
        <f t="shared" si="7"/>
        <v>685006546</v>
      </c>
      <c r="G48" s="219">
        <f t="shared" si="7"/>
        <v>781860819</v>
      </c>
      <c r="H48" s="219">
        <f t="shared" si="7"/>
        <v>766901027</v>
      </c>
      <c r="I48" s="219">
        <f t="shared" si="7"/>
        <v>727197360</v>
      </c>
      <c r="J48" s="219">
        <f t="shared" si="7"/>
        <v>727197360</v>
      </c>
      <c r="K48" s="219">
        <f t="shared" si="7"/>
        <v>588602040</v>
      </c>
      <c r="L48" s="219">
        <f t="shared" si="7"/>
        <v>481851527</v>
      </c>
      <c r="M48" s="219">
        <f t="shared" si="7"/>
        <v>747644000</v>
      </c>
      <c r="N48" s="219">
        <f t="shared" si="7"/>
        <v>747644000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747644000</v>
      </c>
      <c r="X48" s="219">
        <f t="shared" si="7"/>
        <v>342503273</v>
      </c>
      <c r="Y48" s="219">
        <f t="shared" si="7"/>
        <v>405140727</v>
      </c>
      <c r="Z48" s="265">
        <f>+IF(X48&lt;&gt;0,+(Y48/X48)*100,0)</f>
        <v>118.28813297208987</v>
      </c>
      <c r="AA48" s="232">
        <f>SUM(AA45:AA47)</f>
        <v>685006546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94601966</v>
      </c>
      <c r="D6" s="155"/>
      <c r="E6" s="59">
        <v>134615307</v>
      </c>
      <c r="F6" s="60">
        <v>134615307</v>
      </c>
      <c r="G6" s="60">
        <v>3686491</v>
      </c>
      <c r="H6" s="60">
        <v>8101370</v>
      </c>
      <c r="I6" s="60">
        <v>48674081</v>
      </c>
      <c r="J6" s="60">
        <v>60461942</v>
      </c>
      <c r="K6" s="60">
        <v>6703578</v>
      </c>
      <c r="L6" s="60">
        <v>7838497</v>
      </c>
      <c r="M6" s="60">
        <v>5461031</v>
      </c>
      <c r="N6" s="60">
        <v>20003106</v>
      </c>
      <c r="O6" s="60"/>
      <c r="P6" s="60"/>
      <c r="Q6" s="60"/>
      <c r="R6" s="60"/>
      <c r="S6" s="60"/>
      <c r="T6" s="60"/>
      <c r="U6" s="60"/>
      <c r="V6" s="60"/>
      <c r="W6" s="60">
        <v>80465048</v>
      </c>
      <c r="X6" s="60">
        <v>78460934</v>
      </c>
      <c r="Y6" s="60">
        <v>2004114</v>
      </c>
      <c r="Z6" s="140">
        <v>2.55</v>
      </c>
      <c r="AA6" s="62">
        <v>134615307</v>
      </c>
    </row>
    <row r="7" spans="1:27" ht="12.75">
      <c r="A7" s="249" t="s">
        <v>32</v>
      </c>
      <c r="B7" s="182"/>
      <c r="C7" s="155">
        <v>118707755</v>
      </c>
      <c r="D7" s="155"/>
      <c r="E7" s="59">
        <v>147710202</v>
      </c>
      <c r="F7" s="60">
        <v>147710202</v>
      </c>
      <c r="G7" s="60">
        <v>6144099</v>
      </c>
      <c r="H7" s="60">
        <v>7100206</v>
      </c>
      <c r="I7" s="60">
        <v>10441880</v>
      </c>
      <c r="J7" s="60">
        <v>23686185</v>
      </c>
      <c r="K7" s="60">
        <v>6538694</v>
      </c>
      <c r="L7" s="60">
        <v>5047066</v>
      </c>
      <c r="M7" s="60">
        <v>7295739</v>
      </c>
      <c r="N7" s="60">
        <v>18881499</v>
      </c>
      <c r="O7" s="60"/>
      <c r="P7" s="60"/>
      <c r="Q7" s="60"/>
      <c r="R7" s="60"/>
      <c r="S7" s="60"/>
      <c r="T7" s="60"/>
      <c r="U7" s="60"/>
      <c r="V7" s="60"/>
      <c r="W7" s="60">
        <v>42567684</v>
      </c>
      <c r="X7" s="60">
        <v>67464377</v>
      </c>
      <c r="Y7" s="60">
        <v>-24896693</v>
      </c>
      <c r="Z7" s="140">
        <v>-36.9</v>
      </c>
      <c r="AA7" s="62">
        <v>147710202</v>
      </c>
    </row>
    <row r="8" spans="1:27" ht="12.75">
      <c r="A8" s="249" t="s">
        <v>178</v>
      </c>
      <c r="B8" s="182"/>
      <c r="C8" s="155">
        <v>11652980</v>
      </c>
      <c r="D8" s="155"/>
      <c r="E8" s="59">
        <v>11215893</v>
      </c>
      <c r="F8" s="60">
        <v>11215893</v>
      </c>
      <c r="G8" s="60">
        <v>2270113</v>
      </c>
      <c r="H8" s="60">
        <v>1897975</v>
      </c>
      <c r="I8" s="60">
        <v>2078004</v>
      </c>
      <c r="J8" s="60">
        <v>6246092</v>
      </c>
      <c r="K8" s="60">
        <v>2144586</v>
      </c>
      <c r="L8" s="60">
        <v>5085644</v>
      </c>
      <c r="M8" s="60">
        <v>3288799</v>
      </c>
      <c r="N8" s="60">
        <v>10519029</v>
      </c>
      <c r="O8" s="60"/>
      <c r="P8" s="60"/>
      <c r="Q8" s="60"/>
      <c r="R8" s="60"/>
      <c r="S8" s="60"/>
      <c r="T8" s="60"/>
      <c r="U8" s="60"/>
      <c r="V8" s="60"/>
      <c r="W8" s="60">
        <v>16765121</v>
      </c>
      <c r="X8" s="60">
        <v>5411064</v>
      </c>
      <c r="Y8" s="60">
        <v>11354057</v>
      </c>
      <c r="Z8" s="140">
        <v>209.83</v>
      </c>
      <c r="AA8" s="62">
        <v>11215893</v>
      </c>
    </row>
    <row r="9" spans="1:27" ht="12.75">
      <c r="A9" s="249" t="s">
        <v>179</v>
      </c>
      <c r="B9" s="182"/>
      <c r="C9" s="155">
        <v>54572926</v>
      </c>
      <c r="D9" s="155"/>
      <c r="E9" s="59">
        <v>60670000</v>
      </c>
      <c r="F9" s="60">
        <v>60670000</v>
      </c>
      <c r="G9" s="60">
        <v>23201000</v>
      </c>
      <c r="H9" s="60">
        <v>17391</v>
      </c>
      <c r="I9" s="60"/>
      <c r="J9" s="60">
        <v>23218391</v>
      </c>
      <c r="K9" s="60">
        <v>6252</v>
      </c>
      <c r="L9" s="60"/>
      <c r="M9" s="60">
        <v>18561000</v>
      </c>
      <c r="N9" s="60">
        <v>18567252</v>
      </c>
      <c r="O9" s="60"/>
      <c r="P9" s="60"/>
      <c r="Q9" s="60"/>
      <c r="R9" s="60"/>
      <c r="S9" s="60"/>
      <c r="T9" s="60"/>
      <c r="U9" s="60"/>
      <c r="V9" s="60"/>
      <c r="W9" s="60">
        <v>41785643</v>
      </c>
      <c r="X9" s="60">
        <v>35950984</v>
      </c>
      <c r="Y9" s="60">
        <v>5834659</v>
      </c>
      <c r="Z9" s="140">
        <v>16.23</v>
      </c>
      <c r="AA9" s="62">
        <v>60670000</v>
      </c>
    </row>
    <row r="10" spans="1:27" ht="12.75">
      <c r="A10" s="249" t="s">
        <v>180</v>
      </c>
      <c r="B10" s="182"/>
      <c r="C10" s="155">
        <v>44043533</v>
      </c>
      <c r="D10" s="155"/>
      <c r="E10" s="59">
        <v>30963000</v>
      </c>
      <c r="F10" s="60">
        <v>30963000</v>
      </c>
      <c r="G10" s="60">
        <v>13914000</v>
      </c>
      <c r="H10" s="60"/>
      <c r="I10" s="60">
        <v>5000000</v>
      </c>
      <c r="J10" s="60">
        <v>18914000</v>
      </c>
      <c r="K10" s="60">
        <v>5000000</v>
      </c>
      <c r="L10" s="60"/>
      <c r="M10" s="60">
        <v>6000000</v>
      </c>
      <c r="N10" s="60">
        <v>11000000</v>
      </c>
      <c r="O10" s="60"/>
      <c r="P10" s="60"/>
      <c r="Q10" s="60"/>
      <c r="R10" s="60"/>
      <c r="S10" s="60"/>
      <c r="T10" s="60"/>
      <c r="U10" s="60"/>
      <c r="V10" s="60"/>
      <c r="W10" s="60">
        <v>29914000</v>
      </c>
      <c r="X10" s="60">
        <v>30963000</v>
      </c>
      <c r="Y10" s="60">
        <v>-1049000</v>
      </c>
      <c r="Z10" s="140">
        <v>-3.39</v>
      </c>
      <c r="AA10" s="62">
        <v>30963000</v>
      </c>
    </row>
    <row r="11" spans="1:27" ht="12.75">
      <c r="A11" s="249" t="s">
        <v>181</v>
      </c>
      <c r="B11" s="182"/>
      <c r="C11" s="155">
        <v>13819272</v>
      </c>
      <c r="D11" s="155"/>
      <c r="E11" s="59">
        <v>13099903</v>
      </c>
      <c r="F11" s="60">
        <v>13099903</v>
      </c>
      <c r="G11" s="60">
        <v>957581</v>
      </c>
      <c r="H11" s="60">
        <v>399128</v>
      </c>
      <c r="I11" s="60">
        <v>364406</v>
      </c>
      <c r="J11" s="60">
        <v>1721115</v>
      </c>
      <c r="K11" s="60">
        <v>1803669</v>
      </c>
      <c r="L11" s="60">
        <v>407933</v>
      </c>
      <c r="M11" s="60">
        <v>1899909</v>
      </c>
      <c r="N11" s="60">
        <v>4111511</v>
      </c>
      <c r="O11" s="60"/>
      <c r="P11" s="60"/>
      <c r="Q11" s="60"/>
      <c r="R11" s="60"/>
      <c r="S11" s="60"/>
      <c r="T11" s="60"/>
      <c r="U11" s="60"/>
      <c r="V11" s="60"/>
      <c r="W11" s="60">
        <v>5832626</v>
      </c>
      <c r="X11" s="60">
        <v>5975046</v>
      </c>
      <c r="Y11" s="60">
        <v>-142420</v>
      </c>
      <c r="Z11" s="140">
        <v>-2.38</v>
      </c>
      <c r="AA11" s="62">
        <v>13099903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-271926989</v>
      </c>
      <c r="D14" s="155"/>
      <c r="E14" s="59">
        <v>-338562943</v>
      </c>
      <c r="F14" s="60">
        <v>-338562943</v>
      </c>
      <c r="G14" s="60">
        <v>-15273798</v>
      </c>
      <c r="H14" s="60">
        <v>-33549074</v>
      </c>
      <c r="I14" s="60">
        <v>-29644088</v>
      </c>
      <c r="J14" s="60">
        <v>-78466960</v>
      </c>
      <c r="K14" s="60">
        <v>-24416490</v>
      </c>
      <c r="L14" s="60">
        <v>-22026607</v>
      </c>
      <c r="M14" s="60">
        <v>-9856173</v>
      </c>
      <c r="N14" s="60">
        <v>-56299270</v>
      </c>
      <c r="O14" s="60"/>
      <c r="P14" s="60"/>
      <c r="Q14" s="60"/>
      <c r="R14" s="60"/>
      <c r="S14" s="60"/>
      <c r="T14" s="60"/>
      <c r="U14" s="60"/>
      <c r="V14" s="60"/>
      <c r="W14" s="60">
        <v>-134766230</v>
      </c>
      <c r="X14" s="60">
        <v>-157292061</v>
      </c>
      <c r="Y14" s="60">
        <v>22525831</v>
      </c>
      <c r="Z14" s="140">
        <v>-14.32</v>
      </c>
      <c r="AA14" s="62">
        <v>-338562943</v>
      </c>
    </row>
    <row r="15" spans="1:27" ht="12.75">
      <c r="A15" s="249" t="s">
        <v>40</v>
      </c>
      <c r="B15" s="182"/>
      <c r="C15" s="155">
        <v>-22822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65448621</v>
      </c>
      <c r="D17" s="168">
        <f t="shared" si="0"/>
        <v>0</v>
      </c>
      <c r="E17" s="72">
        <f t="shared" si="0"/>
        <v>59711362</v>
      </c>
      <c r="F17" s="73">
        <f t="shared" si="0"/>
        <v>59711362</v>
      </c>
      <c r="G17" s="73">
        <f t="shared" si="0"/>
        <v>34899486</v>
      </c>
      <c r="H17" s="73">
        <f t="shared" si="0"/>
        <v>-16033004</v>
      </c>
      <c r="I17" s="73">
        <f t="shared" si="0"/>
        <v>36914283</v>
      </c>
      <c r="J17" s="73">
        <f t="shared" si="0"/>
        <v>55780765</v>
      </c>
      <c r="K17" s="73">
        <f t="shared" si="0"/>
        <v>-2219711</v>
      </c>
      <c r="L17" s="73">
        <f t="shared" si="0"/>
        <v>-3647467</v>
      </c>
      <c r="M17" s="73">
        <f t="shared" si="0"/>
        <v>32650305</v>
      </c>
      <c r="N17" s="73">
        <f t="shared" si="0"/>
        <v>26783127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82563892</v>
      </c>
      <c r="X17" s="73">
        <f t="shared" si="0"/>
        <v>66933344</v>
      </c>
      <c r="Y17" s="73">
        <f t="shared" si="0"/>
        <v>15630548</v>
      </c>
      <c r="Z17" s="170">
        <f>+IF(X17&lt;&gt;0,+(Y17/X17)*100,0)</f>
        <v>23.352408629098225</v>
      </c>
      <c r="AA17" s="74">
        <f>SUM(AA6:AA16)</f>
        <v>59711362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>
        <v>-44167</v>
      </c>
      <c r="H23" s="159"/>
      <c r="I23" s="159">
        <v>-170000</v>
      </c>
      <c r="J23" s="60">
        <v>-214167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-214167</v>
      </c>
      <c r="X23" s="60"/>
      <c r="Y23" s="159">
        <v>-214167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-75379908</v>
      </c>
      <c r="D26" s="155"/>
      <c r="E26" s="59">
        <v>-98798001</v>
      </c>
      <c r="F26" s="60">
        <v>-98798001</v>
      </c>
      <c r="G26" s="60">
        <v>-3056389</v>
      </c>
      <c r="H26" s="60">
        <v>-8038130</v>
      </c>
      <c r="I26" s="60">
        <v>-1827691</v>
      </c>
      <c r="J26" s="60">
        <v>-12922210</v>
      </c>
      <c r="K26" s="60">
        <v>-4532524</v>
      </c>
      <c r="L26" s="60">
        <v>-3247637</v>
      </c>
      <c r="M26" s="60">
        <v>-5225289</v>
      </c>
      <c r="N26" s="60">
        <v>-13005450</v>
      </c>
      <c r="O26" s="60"/>
      <c r="P26" s="60"/>
      <c r="Q26" s="60"/>
      <c r="R26" s="60"/>
      <c r="S26" s="60"/>
      <c r="T26" s="60"/>
      <c r="U26" s="60"/>
      <c r="V26" s="60"/>
      <c r="W26" s="60">
        <v>-25927660</v>
      </c>
      <c r="X26" s="60">
        <v>-25498978</v>
      </c>
      <c r="Y26" s="60">
        <v>-428682</v>
      </c>
      <c r="Z26" s="140">
        <v>1.68</v>
      </c>
      <c r="AA26" s="62">
        <v>-98798001</v>
      </c>
    </row>
    <row r="27" spans="1:27" ht="12.75">
      <c r="A27" s="250" t="s">
        <v>192</v>
      </c>
      <c r="B27" s="251"/>
      <c r="C27" s="168">
        <f aca="true" t="shared" si="1" ref="C27:Y27">SUM(C21:C26)</f>
        <v>-75379908</v>
      </c>
      <c r="D27" s="168">
        <f>SUM(D21:D26)</f>
        <v>0</v>
      </c>
      <c r="E27" s="72">
        <f t="shared" si="1"/>
        <v>-98798001</v>
      </c>
      <c r="F27" s="73">
        <f t="shared" si="1"/>
        <v>-98798001</v>
      </c>
      <c r="G27" s="73">
        <f t="shared" si="1"/>
        <v>-3100556</v>
      </c>
      <c r="H27" s="73">
        <f t="shared" si="1"/>
        <v>-8038130</v>
      </c>
      <c r="I27" s="73">
        <f t="shared" si="1"/>
        <v>-1997691</v>
      </c>
      <c r="J27" s="73">
        <f t="shared" si="1"/>
        <v>-13136377</v>
      </c>
      <c r="K27" s="73">
        <f t="shared" si="1"/>
        <v>-4532524</v>
      </c>
      <c r="L27" s="73">
        <f t="shared" si="1"/>
        <v>-3247637</v>
      </c>
      <c r="M27" s="73">
        <f t="shared" si="1"/>
        <v>-5225289</v>
      </c>
      <c r="N27" s="73">
        <f t="shared" si="1"/>
        <v>-13005450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-26141827</v>
      </c>
      <c r="X27" s="73">
        <f t="shared" si="1"/>
        <v>-25498978</v>
      </c>
      <c r="Y27" s="73">
        <f t="shared" si="1"/>
        <v>-642849</v>
      </c>
      <c r="Z27" s="170">
        <f>+IF(X27&lt;&gt;0,+(Y27/X27)*100,0)</f>
        <v>2.5210775114202617</v>
      </c>
      <c r="AA27" s="74">
        <f>SUM(AA21:AA26)</f>
        <v>-98798001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>
        <v>185933</v>
      </c>
      <c r="H32" s="60"/>
      <c r="I32" s="60"/>
      <c r="J32" s="60">
        <v>185933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185933</v>
      </c>
      <c r="X32" s="60"/>
      <c r="Y32" s="60">
        <v>185933</v>
      </c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-490923</v>
      </c>
      <c r="H33" s="159">
        <v>1327496</v>
      </c>
      <c r="I33" s="159">
        <v>1916365</v>
      </c>
      <c r="J33" s="159">
        <v>2752938</v>
      </c>
      <c r="K33" s="60">
        <v>216370</v>
      </c>
      <c r="L33" s="60">
        <v>433410</v>
      </c>
      <c r="M33" s="60">
        <v>302337</v>
      </c>
      <c r="N33" s="60">
        <v>952117</v>
      </c>
      <c r="O33" s="159"/>
      <c r="P33" s="159"/>
      <c r="Q33" s="159"/>
      <c r="R33" s="60"/>
      <c r="S33" s="60"/>
      <c r="T33" s="60"/>
      <c r="U33" s="60"/>
      <c r="V33" s="159"/>
      <c r="W33" s="159">
        <v>3705055</v>
      </c>
      <c r="X33" s="159"/>
      <c r="Y33" s="60">
        <v>3705055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-1090983</v>
      </c>
      <c r="D35" s="155"/>
      <c r="E35" s="59"/>
      <c r="F35" s="60"/>
      <c r="G35" s="60">
        <v>-799443</v>
      </c>
      <c r="H35" s="60"/>
      <c r="I35" s="60"/>
      <c r="J35" s="60">
        <v>-799443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-799443</v>
      </c>
      <c r="X35" s="60"/>
      <c r="Y35" s="60">
        <v>-799443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-1090983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-1104433</v>
      </c>
      <c r="H36" s="73">
        <f t="shared" si="2"/>
        <v>1327496</v>
      </c>
      <c r="I36" s="73">
        <f t="shared" si="2"/>
        <v>1916365</v>
      </c>
      <c r="J36" s="73">
        <f t="shared" si="2"/>
        <v>2139428</v>
      </c>
      <c r="K36" s="73">
        <f t="shared" si="2"/>
        <v>216370</v>
      </c>
      <c r="L36" s="73">
        <f t="shared" si="2"/>
        <v>433410</v>
      </c>
      <c r="M36" s="73">
        <f t="shared" si="2"/>
        <v>302337</v>
      </c>
      <c r="N36" s="73">
        <f t="shared" si="2"/>
        <v>952117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3091545</v>
      </c>
      <c r="X36" s="73">
        <f t="shared" si="2"/>
        <v>0</v>
      </c>
      <c r="Y36" s="73">
        <f t="shared" si="2"/>
        <v>3091545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-11022270</v>
      </c>
      <c r="D38" s="153">
        <f>+D17+D27+D36</f>
        <v>0</v>
      </c>
      <c r="E38" s="99">
        <f t="shared" si="3"/>
        <v>-39086639</v>
      </c>
      <c r="F38" s="100">
        <f t="shared" si="3"/>
        <v>-39086639</v>
      </c>
      <c r="G38" s="100">
        <f t="shared" si="3"/>
        <v>30694497</v>
      </c>
      <c r="H38" s="100">
        <f t="shared" si="3"/>
        <v>-22743638</v>
      </c>
      <c r="I38" s="100">
        <f t="shared" si="3"/>
        <v>36832957</v>
      </c>
      <c r="J38" s="100">
        <f t="shared" si="3"/>
        <v>44783816</v>
      </c>
      <c r="K38" s="100">
        <f t="shared" si="3"/>
        <v>-6535865</v>
      </c>
      <c r="L38" s="100">
        <f t="shared" si="3"/>
        <v>-6461694</v>
      </c>
      <c r="M38" s="100">
        <f t="shared" si="3"/>
        <v>27727353</v>
      </c>
      <c r="N38" s="100">
        <f t="shared" si="3"/>
        <v>14729794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59513610</v>
      </c>
      <c r="X38" s="100">
        <f t="shared" si="3"/>
        <v>41434366</v>
      </c>
      <c r="Y38" s="100">
        <f t="shared" si="3"/>
        <v>18079244</v>
      </c>
      <c r="Z38" s="137">
        <f>+IF(X38&lt;&gt;0,+(Y38/X38)*100,0)</f>
        <v>43.63345151703298</v>
      </c>
      <c r="AA38" s="102">
        <f>+AA17+AA27+AA36</f>
        <v>-39086639</v>
      </c>
    </row>
    <row r="39" spans="1:27" ht="12.75">
      <c r="A39" s="249" t="s">
        <v>200</v>
      </c>
      <c r="B39" s="182"/>
      <c r="C39" s="153">
        <v>125284575</v>
      </c>
      <c r="D39" s="153"/>
      <c r="E39" s="99">
        <v>127619753</v>
      </c>
      <c r="F39" s="100">
        <v>127619753</v>
      </c>
      <c r="G39" s="100">
        <v>114262000</v>
      </c>
      <c r="H39" s="100">
        <v>144956497</v>
      </c>
      <c r="I39" s="100">
        <v>122212859</v>
      </c>
      <c r="J39" s="100">
        <v>114262000</v>
      </c>
      <c r="K39" s="100">
        <v>159045816</v>
      </c>
      <c r="L39" s="100">
        <v>152509951</v>
      </c>
      <c r="M39" s="100">
        <v>146048257</v>
      </c>
      <c r="N39" s="100">
        <v>159045816</v>
      </c>
      <c r="O39" s="100"/>
      <c r="P39" s="100"/>
      <c r="Q39" s="100"/>
      <c r="R39" s="100"/>
      <c r="S39" s="100"/>
      <c r="T39" s="100"/>
      <c r="U39" s="100"/>
      <c r="V39" s="100"/>
      <c r="W39" s="100">
        <v>114262000</v>
      </c>
      <c r="X39" s="100">
        <v>127619753</v>
      </c>
      <c r="Y39" s="100">
        <v>-13357753</v>
      </c>
      <c r="Z39" s="137">
        <v>-10.47</v>
      </c>
      <c r="AA39" s="102">
        <v>127619753</v>
      </c>
    </row>
    <row r="40" spans="1:27" ht="12.75">
      <c r="A40" s="269" t="s">
        <v>201</v>
      </c>
      <c r="B40" s="256"/>
      <c r="C40" s="257">
        <v>114262305</v>
      </c>
      <c r="D40" s="257"/>
      <c r="E40" s="258">
        <v>88533113</v>
      </c>
      <c r="F40" s="259">
        <v>88533113</v>
      </c>
      <c r="G40" s="259">
        <v>144956497</v>
      </c>
      <c r="H40" s="259">
        <v>122212859</v>
      </c>
      <c r="I40" s="259">
        <v>159045816</v>
      </c>
      <c r="J40" s="259">
        <v>159045816</v>
      </c>
      <c r="K40" s="259">
        <v>152509951</v>
      </c>
      <c r="L40" s="259">
        <v>146048257</v>
      </c>
      <c r="M40" s="259">
        <v>173775610</v>
      </c>
      <c r="N40" s="259">
        <v>173775610</v>
      </c>
      <c r="O40" s="259"/>
      <c r="P40" s="259"/>
      <c r="Q40" s="259"/>
      <c r="R40" s="259"/>
      <c r="S40" s="259"/>
      <c r="T40" s="259"/>
      <c r="U40" s="259"/>
      <c r="V40" s="259"/>
      <c r="W40" s="259">
        <v>173775610</v>
      </c>
      <c r="X40" s="259">
        <v>169054118</v>
      </c>
      <c r="Y40" s="259">
        <v>4721492</v>
      </c>
      <c r="Z40" s="260">
        <v>2.79</v>
      </c>
      <c r="AA40" s="261">
        <v>88533113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72594155</v>
      </c>
      <c r="D5" s="200">
        <f t="shared" si="0"/>
        <v>0</v>
      </c>
      <c r="E5" s="106">
        <f t="shared" si="0"/>
        <v>40845000</v>
      </c>
      <c r="F5" s="106">
        <f t="shared" si="0"/>
        <v>40845000</v>
      </c>
      <c r="G5" s="106">
        <f t="shared" si="0"/>
        <v>3169527</v>
      </c>
      <c r="H5" s="106">
        <f t="shared" si="0"/>
        <v>4151566</v>
      </c>
      <c r="I5" s="106">
        <f t="shared" si="0"/>
        <v>1997691</v>
      </c>
      <c r="J5" s="106">
        <f t="shared" si="0"/>
        <v>9318784</v>
      </c>
      <c r="K5" s="106">
        <f t="shared" si="0"/>
        <v>4532524</v>
      </c>
      <c r="L5" s="106">
        <f t="shared" si="0"/>
        <v>3247633</v>
      </c>
      <c r="M5" s="106">
        <f t="shared" si="0"/>
        <v>5242675</v>
      </c>
      <c r="N5" s="106">
        <f t="shared" si="0"/>
        <v>13022832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22341616</v>
      </c>
      <c r="X5" s="106">
        <f t="shared" si="0"/>
        <v>20422500</v>
      </c>
      <c r="Y5" s="106">
        <f t="shared" si="0"/>
        <v>1919116</v>
      </c>
      <c r="Z5" s="201">
        <f>+IF(X5&lt;&gt;0,+(Y5/X5)*100,0)</f>
        <v>9.397066960460275</v>
      </c>
      <c r="AA5" s="199">
        <f>SUM(AA11:AA18)</f>
        <v>40845000</v>
      </c>
    </row>
    <row r="6" spans="1:27" ht="12.75">
      <c r="A6" s="291" t="s">
        <v>206</v>
      </c>
      <c r="B6" s="142"/>
      <c r="C6" s="62">
        <v>46677472</v>
      </c>
      <c r="D6" s="156"/>
      <c r="E6" s="60"/>
      <c r="F6" s="60"/>
      <c r="G6" s="60">
        <v>92313</v>
      </c>
      <c r="H6" s="60">
        <v>1678867</v>
      </c>
      <c r="I6" s="60"/>
      <c r="J6" s="60">
        <v>1771180</v>
      </c>
      <c r="K6" s="60">
        <v>3616809</v>
      </c>
      <c r="L6" s="60">
        <v>1811414</v>
      </c>
      <c r="M6" s="60">
        <v>3975202</v>
      </c>
      <c r="N6" s="60">
        <v>9403425</v>
      </c>
      <c r="O6" s="60"/>
      <c r="P6" s="60"/>
      <c r="Q6" s="60"/>
      <c r="R6" s="60"/>
      <c r="S6" s="60"/>
      <c r="T6" s="60"/>
      <c r="U6" s="60"/>
      <c r="V6" s="60"/>
      <c r="W6" s="60">
        <v>11174605</v>
      </c>
      <c r="X6" s="60"/>
      <c r="Y6" s="60">
        <v>11174605</v>
      </c>
      <c r="Z6" s="140"/>
      <c r="AA6" s="155"/>
    </row>
    <row r="7" spans="1:27" ht="12.75">
      <c r="A7" s="291" t="s">
        <v>207</v>
      </c>
      <c r="B7" s="142"/>
      <c r="C7" s="62">
        <v>859763</v>
      </c>
      <c r="D7" s="156"/>
      <c r="E7" s="60">
        <v>7000000</v>
      </c>
      <c r="F7" s="60">
        <v>7000000</v>
      </c>
      <c r="G7" s="60">
        <v>189822</v>
      </c>
      <c r="H7" s="60"/>
      <c r="I7" s="60"/>
      <c r="J7" s="60">
        <v>189822</v>
      </c>
      <c r="K7" s="60"/>
      <c r="L7" s="60"/>
      <c r="M7" s="60">
        <v>151472</v>
      </c>
      <c r="N7" s="60">
        <v>151472</v>
      </c>
      <c r="O7" s="60"/>
      <c r="P7" s="60"/>
      <c r="Q7" s="60"/>
      <c r="R7" s="60"/>
      <c r="S7" s="60"/>
      <c r="T7" s="60"/>
      <c r="U7" s="60"/>
      <c r="V7" s="60"/>
      <c r="W7" s="60">
        <v>341294</v>
      </c>
      <c r="X7" s="60">
        <v>3500000</v>
      </c>
      <c r="Y7" s="60">
        <v>-3158706</v>
      </c>
      <c r="Z7" s="140">
        <v>-90.25</v>
      </c>
      <c r="AA7" s="155">
        <v>7000000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1700000</v>
      </c>
      <c r="F10" s="60">
        <v>1700000</v>
      </c>
      <c r="G10" s="60"/>
      <c r="H10" s="60">
        <v>2395765</v>
      </c>
      <c r="I10" s="60">
        <v>141000</v>
      </c>
      <c r="J10" s="60">
        <v>2536765</v>
      </c>
      <c r="K10" s="60"/>
      <c r="L10" s="60">
        <v>712218</v>
      </c>
      <c r="M10" s="60">
        <v>519148</v>
      </c>
      <c r="N10" s="60">
        <v>1231366</v>
      </c>
      <c r="O10" s="60"/>
      <c r="P10" s="60"/>
      <c r="Q10" s="60"/>
      <c r="R10" s="60"/>
      <c r="S10" s="60"/>
      <c r="T10" s="60"/>
      <c r="U10" s="60"/>
      <c r="V10" s="60"/>
      <c r="W10" s="60">
        <v>3768131</v>
      </c>
      <c r="X10" s="60">
        <v>850000</v>
      </c>
      <c r="Y10" s="60">
        <v>2918131</v>
      </c>
      <c r="Z10" s="140">
        <v>343.31</v>
      </c>
      <c r="AA10" s="155">
        <v>1700000</v>
      </c>
    </row>
    <row r="11" spans="1:27" ht="12.75">
      <c r="A11" s="292" t="s">
        <v>211</v>
      </c>
      <c r="B11" s="142"/>
      <c r="C11" s="293">
        <f aca="true" t="shared" si="1" ref="C11:Y11">SUM(C6:C10)</f>
        <v>47537235</v>
      </c>
      <c r="D11" s="294">
        <f t="shared" si="1"/>
        <v>0</v>
      </c>
      <c r="E11" s="295">
        <f t="shared" si="1"/>
        <v>8700000</v>
      </c>
      <c r="F11" s="295">
        <f t="shared" si="1"/>
        <v>8700000</v>
      </c>
      <c r="G11" s="295">
        <f t="shared" si="1"/>
        <v>282135</v>
      </c>
      <c r="H11" s="295">
        <f t="shared" si="1"/>
        <v>4074632</v>
      </c>
      <c r="I11" s="295">
        <f t="shared" si="1"/>
        <v>141000</v>
      </c>
      <c r="J11" s="295">
        <f t="shared" si="1"/>
        <v>4497767</v>
      </c>
      <c r="K11" s="295">
        <f t="shared" si="1"/>
        <v>3616809</v>
      </c>
      <c r="L11" s="295">
        <f t="shared" si="1"/>
        <v>2523632</v>
      </c>
      <c r="M11" s="295">
        <f t="shared" si="1"/>
        <v>4645822</v>
      </c>
      <c r="N11" s="295">
        <f t="shared" si="1"/>
        <v>10786263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15284030</v>
      </c>
      <c r="X11" s="295">
        <f t="shared" si="1"/>
        <v>4350000</v>
      </c>
      <c r="Y11" s="295">
        <f t="shared" si="1"/>
        <v>10934030</v>
      </c>
      <c r="Z11" s="296">
        <f>+IF(X11&lt;&gt;0,+(Y11/X11)*100,0)</f>
        <v>251.3570114942529</v>
      </c>
      <c r="AA11" s="297">
        <f>SUM(AA6:AA10)</f>
        <v>8700000</v>
      </c>
    </row>
    <row r="12" spans="1:27" ht="12.75">
      <c r="A12" s="298" t="s">
        <v>212</v>
      </c>
      <c r="B12" s="136"/>
      <c r="C12" s="62">
        <v>7023458</v>
      </c>
      <c r="D12" s="156"/>
      <c r="E12" s="60">
        <v>18085000</v>
      </c>
      <c r="F12" s="60">
        <v>18085000</v>
      </c>
      <c r="G12" s="60">
        <v>2797192</v>
      </c>
      <c r="H12" s="60"/>
      <c r="I12" s="60">
        <v>649291</v>
      </c>
      <c r="J12" s="60">
        <v>3446483</v>
      </c>
      <c r="K12" s="60"/>
      <c r="L12" s="60">
        <v>581653</v>
      </c>
      <c r="M12" s="60">
        <v>448208</v>
      </c>
      <c r="N12" s="60">
        <v>1029861</v>
      </c>
      <c r="O12" s="60"/>
      <c r="P12" s="60"/>
      <c r="Q12" s="60"/>
      <c r="R12" s="60"/>
      <c r="S12" s="60"/>
      <c r="T12" s="60"/>
      <c r="U12" s="60"/>
      <c r="V12" s="60"/>
      <c r="W12" s="60">
        <v>4476344</v>
      </c>
      <c r="X12" s="60">
        <v>9042500</v>
      </c>
      <c r="Y12" s="60">
        <v>-4566156</v>
      </c>
      <c r="Z12" s="140">
        <v>-50.5</v>
      </c>
      <c r="AA12" s="155">
        <v>18085000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>
        <v>170000</v>
      </c>
      <c r="J13" s="275">
        <v>170000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170000</v>
      </c>
      <c r="X13" s="275"/>
      <c r="Y13" s="275">
        <v>170000</v>
      </c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18033462</v>
      </c>
      <c r="D15" s="156"/>
      <c r="E15" s="60">
        <v>14060000</v>
      </c>
      <c r="F15" s="60">
        <v>14060000</v>
      </c>
      <c r="G15" s="60">
        <v>90200</v>
      </c>
      <c r="H15" s="60">
        <v>76934</v>
      </c>
      <c r="I15" s="60">
        <v>1037400</v>
      </c>
      <c r="J15" s="60">
        <v>1204534</v>
      </c>
      <c r="K15" s="60">
        <v>915715</v>
      </c>
      <c r="L15" s="60">
        <v>142348</v>
      </c>
      <c r="M15" s="60">
        <v>148645</v>
      </c>
      <c r="N15" s="60">
        <v>1206708</v>
      </c>
      <c r="O15" s="60"/>
      <c r="P15" s="60"/>
      <c r="Q15" s="60"/>
      <c r="R15" s="60"/>
      <c r="S15" s="60"/>
      <c r="T15" s="60"/>
      <c r="U15" s="60"/>
      <c r="V15" s="60"/>
      <c r="W15" s="60">
        <v>2411242</v>
      </c>
      <c r="X15" s="60">
        <v>7030000</v>
      </c>
      <c r="Y15" s="60">
        <v>-4618758</v>
      </c>
      <c r="Z15" s="140">
        <v>-65.7</v>
      </c>
      <c r="AA15" s="155">
        <v>14060000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57953000</v>
      </c>
      <c r="F20" s="100">
        <f t="shared" si="2"/>
        <v>57953000</v>
      </c>
      <c r="G20" s="100">
        <f t="shared" si="2"/>
        <v>0</v>
      </c>
      <c r="H20" s="100">
        <f t="shared" si="2"/>
        <v>3886500</v>
      </c>
      <c r="I20" s="100">
        <f t="shared" si="2"/>
        <v>0</v>
      </c>
      <c r="J20" s="100">
        <f t="shared" si="2"/>
        <v>3886500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3886500</v>
      </c>
      <c r="X20" s="100">
        <f t="shared" si="2"/>
        <v>28976500</v>
      </c>
      <c r="Y20" s="100">
        <f t="shared" si="2"/>
        <v>-25090000</v>
      </c>
      <c r="Z20" s="137">
        <f>+IF(X20&lt;&gt;0,+(Y20/X20)*100,0)</f>
        <v>-86.58740703673666</v>
      </c>
      <c r="AA20" s="153">
        <f>SUM(AA26:AA33)</f>
        <v>57953000</v>
      </c>
    </row>
    <row r="21" spans="1:27" ht="12.75">
      <c r="A21" s="291" t="s">
        <v>206</v>
      </c>
      <c r="B21" s="142"/>
      <c r="C21" s="62"/>
      <c r="D21" s="156"/>
      <c r="E21" s="60">
        <v>31089000</v>
      </c>
      <c r="F21" s="60">
        <v>31089000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15544500</v>
      </c>
      <c r="Y21" s="60">
        <v>-15544500</v>
      </c>
      <c r="Z21" s="140">
        <v>-100</v>
      </c>
      <c r="AA21" s="155">
        <v>31089000</v>
      </c>
    </row>
    <row r="22" spans="1:27" ht="12.75">
      <c r="A22" s="291" t="s">
        <v>207</v>
      </c>
      <c r="B22" s="142"/>
      <c r="C22" s="62"/>
      <c r="D22" s="156"/>
      <c r="E22" s="60">
        <v>21864000</v>
      </c>
      <c r="F22" s="60">
        <v>21864000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10932000</v>
      </c>
      <c r="Y22" s="60">
        <v>-10932000</v>
      </c>
      <c r="Z22" s="140">
        <v>-100</v>
      </c>
      <c r="AA22" s="155">
        <v>21864000</v>
      </c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>
        <v>5000000</v>
      </c>
      <c r="F25" s="60">
        <v>5000000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2500000</v>
      </c>
      <c r="Y25" s="60">
        <v>-2500000</v>
      </c>
      <c r="Z25" s="140">
        <v>-100</v>
      </c>
      <c r="AA25" s="155">
        <v>5000000</v>
      </c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57953000</v>
      </c>
      <c r="F26" s="295">
        <f t="shared" si="3"/>
        <v>57953000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28976500</v>
      </c>
      <c r="Y26" s="295">
        <f t="shared" si="3"/>
        <v>-28976500</v>
      </c>
      <c r="Z26" s="296">
        <f>+IF(X26&lt;&gt;0,+(Y26/X26)*100,0)</f>
        <v>-100</v>
      </c>
      <c r="AA26" s="297">
        <f>SUM(AA21:AA25)</f>
        <v>57953000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>
        <v>3886500</v>
      </c>
      <c r="I30" s="60"/>
      <c r="J30" s="60">
        <v>3886500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3886500</v>
      </c>
      <c r="X30" s="60"/>
      <c r="Y30" s="60">
        <v>3886500</v>
      </c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46677472</v>
      </c>
      <c r="D36" s="156">
        <f t="shared" si="4"/>
        <v>0</v>
      </c>
      <c r="E36" s="60">
        <f t="shared" si="4"/>
        <v>31089000</v>
      </c>
      <c r="F36" s="60">
        <f t="shared" si="4"/>
        <v>31089000</v>
      </c>
      <c r="G36" s="60">
        <f t="shared" si="4"/>
        <v>92313</v>
      </c>
      <c r="H36" s="60">
        <f t="shared" si="4"/>
        <v>1678867</v>
      </c>
      <c r="I36" s="60">
        <f t="shared" si="4"/>
        <v>0</v>
      </c>
      <c r="J36" s="60">
        <f t="shared" si="4"/>
        <v>1771180</v>
      </c>
      <c r="K36" s="60">
        <f t="shared" si="4"/>
        <v>3616809</v>
      </c>
      <c r="L36" s="60">
        <f t="shared" si="4"/>
        <v>1811414</v>
      </c>
      <c r="M36" s="60">
        <f t="shared" si="4"/>
        <v>3975202</v>
      </c>
      <c r="N36" s="60">
        <f t="shared" si="4"/>
        <v>9403425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11174605</v>
      </c>
      <c r="X36" s="60">
        <f t="shared" si="4"/>
        <v>15544500</v>
      </c>
      <c r="Y36" s="60">
        <f t="shared" si="4"/>
        <v>-4369895</v>
      </c>
      <c r="Z36" s="140">
        <f aca="true" t="shared" si="5" ref="Z36:Z49">+IF(X36&lt;&gt;0,+(Y36/X36)*100,0)</f>
        <v>-28.11216185789186</v>
      </c>
      <c r="AA36" s="155">
        <f>AA6+AA21</f>
        <v>31089000</v>
      </c>
    </row>
    <row r="37" spans="1:27" ht="12.75">
      <c r="A37" s="291" t="s">
        <v>207</v>
      </c>
      <c r="B37" s="142"/>
      <c r="C37" s="62">
        <f t="shared" si="4"/>
        <v>859763</v>
      </c>
      <c r="D37" s="156">
        <f t="shared" si="4"/>
        <v>0</v>
      </c>
      <c r="E37" s="60">
        <f t="shared" si="4"/>
        <v>28864000</v>
      </c>
      <c r="F37" s="60">
        <f t="shared" si="4"/>
        <v>28864000</v>
      </c>
      <c r="G37" s="60">
        <f t="shared" si="4"/>
        <v>189822</v>
      </c>
      <c r="H37" s="60">
        <f t="shared" si="4"/>
        <v>0</v>
      </c>
      <c r="I37" s="60">
        <f t="shared" si="4"/>
        <v>0</v>
      </c>
      <c r="J37" s="60">
        <f t="shared" si="4"/>
        <v>189822</v>
      </c>
      <c r="K37" s="60">
        <f t="shared" si="4"/>
        <v>0</v>
      </c>
      <c r="L37" s="60">
        <f t="shared" si="4"/>
        <v>0</v>
      </c>
      <c r="M37" s="60">
        <f t="shared" si="4"/>
        <v>151472</v>
      </c>
      <c r="N37" s="60">
        <f t="shared" si="4"/>
        <v>151472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341294</v>
      </c>
      <c r="X37" s="60">
        <f t="shared" si="4"/>
        <v>14432000</v>
      </c>
      <c r="Y37" s="60">
        <f t="shared" si="4"/>
        <v>-14090706</v>
      </c>
      <c r="Z37" s="140">
        <f t="shared" si="5"/>
        <v>-97.63515798226165</v>
      </c>
      <c r="AA37" s="155">
        <f>AA7+AA22</f>
        <v>28864000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6700000</v>
      </c>
      <c r="F40" s="60">
        <f t="shared" si="4"/>
        <v>6700000</v>
      </c>
      <c r="G40" s="60">
        <f t="shared" si="4"/>
        <v>0</v>
      </c>
      <c r="H40" s="60">
        <f t="shared" si="4"/>
        <v>2395765</v>
      </c>
      <c r="I40" s="60">
        <f t="shared" si="4"/>
        <v>141000</v>
      </c>
      <c r="J40" s="60">
        <f t="shared" si="4"/>
        <v>2536765</v>
      </c>
      <c r="K40" s="60">
        <f t="shared" si="4"/>
        <v>0</v>
      </c>
      <c r="L40" s="60">
        <f t="shared" si="4"/>
        <v>712218</v>
      </c>
      <c r="M40" s="60">
        <f t="shared" si="4"/>
        <v>519148</v>
      </c>
      <c r="N40" s="60">
        <f t="shared" si="4"/>
        <v>1231366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3768131</v>
      </c>
      <c r="X40" s="60">
        <f t="shared" si="4"/>
        <v>3350000</v>
      </c>
      <c r="Y40" s="60">
        <f t="shared" si="4"/>
        <v>418131</v>
      </c>
      <c r="Z40" s="140">
        <f t="shared" si="5"/>
        <v>12.481522388059702</v>
      </c>
      <c r="AA40" s="155">
        <f>AA10+AA25</f>
        <v>6700000</v>
      </c>
    </row>
    <row r="41" spans="1:27" ht="12.75">
      <c r="A41" s="292" t="s">
        <v>211</v>
      </c>
      <c r="B41" s="142"/>
      <c r="C41" s="293">
        <f aca="true" t="shared" si="6" ref="C41:Y41">SUM(C36:C40)</f>
        <v>47537235</v>
      </c>
      <c r="D41" s="294">
        <f t="shared" si="6"/>
        <v>0</v>
      </c>
      <c r="E41" s="295">
        <f t="shared" si="6"/>
        <v>66653000</v>
      </c>
      <c r="F41" s="295">
        <f t="shared" si="6"/>
        <v>66653000</v>
      </c>
      <c r="G41" s="295">
        <f t="shared" si="6"/>
        <v>282135</v>
      </c>
      <c r="H41" s="295">
        <f t="shared" si="6"/>
        <v>4074632</v>
      </c>
      <c r="I41" s="295">
        <f t="shared" si="6"/>
        <v>141000</v>
      </c>
      <c r="J41" s="295">
        <f t="shared" si="6"/>
        <v>4497767</v>
      </c>
      <c r="K41" s="295">
        <f t="shared" si="6"/>
        <v>3616809</v>
      </c>
      <c r="L41" s="295">
        <f t="shared" si="6"/>
        <v>2523632</v>
      </c>
      <c r="M41" s="295">
        <f t="shared" si="6"/>
        <v>4645822</v>
      </c>
      <c r="N41" s="295">
        <f t="shared" si="6"/>
        <v>10786263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15284030</v>
      </c>
      <c r="X41" s="295">
        <f t="shared" si="6"/>
        <v>33326500</v>
      </c>
      <c r="Y41" s="295">
        <f t="shared" si="6"/>
        <v>-18042470</v>
      </c>
      <c r="Z41" s="296">
        <f t="shared" si="5"/>
        <v>-54.13850839422082</v>
      </c>
      <c r="AA41" s="297">
        <f>SUM(AA36:AA40)</f>
        <v>66653000</v>
      </c>
    </row>
    <row r="42" spans="1:27" ht="12.75">
      <c r="A42" s="298" t="s">
        <v>212</v>
      </c>
      <c r="B42" s="136"/>
      <c r="C42" s="95">
        <f aca="true" t="shared" si="7" ref="C42:Y48">C12+C27</f>
        <v>7023458</v>
      </c>
      <c r="D42" s="129">
        <f t="shared" si="7"/>
        <v>0</v>
      </c>
      <c r="E42" s="54">
        <f t="shared" si="7"/>
        <v>18085000</v>
      </c>
      <c r="F42" s="54">
        <f t="shared" si="7"/>
        <v>18085000</v>
      </c>
      <c r="G42" s="54">
        <f t="shared" si="7"/>
        <v>2797192</v>
      </c>
      <c r="H42" s="54">
        <f t="shared" si="7"/>
        <v>0</v>
      </c>
      <c r="I42" s="54">
        <f t="shared" si="7"/>
        <v>649291</v>
      </c>
      <c r="J42" s="54">
        <f t="shared" si="7"/>
        <v>3446483</v>
      </c>
      <c r="K42" s="54">
        <f t="shared" si="7"/>
        <v>0</v>
      </c>
      <c r="L42" s="54">
        <f t="shared" si="7"/>
        <v>581653</v>
      </c>
      <c r="M42" s="54">
        <f t="shared" si="7"/>
        <v>448208</v>
      </c>
      <c r="N42" s="54">
        <f t="shared" si="7"/>
        <v>1029861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4476344</v>
      </c>
      <c r="X42" s="54">
        <f t="shared" si="7"/>
        <v>9042500</v>
      </c>
      <c r="Y42" s="54">
        <f t="shared" si="7"/>
        <v>-4566156</v>
      </c>
      <c r="Z42" s="184">
        <f t="shared" si="5"/>
        <v>-50.49661045064971</v>
      </c>
      <c r="AA42" s="130">
        <f aca="true" t="shared" si="8" ref="AA42:AA48">AA12+AA27</f>
        <v>18085000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170000</v>
      </c>
      <c r="J43" s="305">
        <f t="shared" si="7"/>
        <v>170000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170000</v>
      </c>
      <c r="X43" s="305">
        <f t="shared" si="7"/>
        <v>0</v>
      </c>
      <c r="Y43" s="305">
        <f t="shared" si="7"/>
        <v>170000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18033462</v>
      </c>
      <c r="D45" s="129">
        <f t="shared" si="7"/>
        <v>0</v>
      </c>
      <c r="E45" s="54">
        <f t="shared" si="7"/>
        <v>14060000</v>
      </c>
      <c r="F45" s="54">
        <f t="shared" si="7"/>
        <v>14060000</v>
      </c>
      <c r="G45" s="54">
        <f t="shared" si="7"/>
        <v>90200</v>
      </c>
      <c r="H45" s="54">
        <f t="shared" si="7"/>
        <v>3963434</v>
      </c>
      <c r="I45" s="54">
        <f t="shared" si="7"/>
        <v>1037400</v>
      </c>
      <c r="J45" s="54">
        <f t="shared" si="7"/>
        <v>5091034</v>
      </c>
      <c r="K45" s="54">
        <f t="shared" si="7"/>
        <v>915715</v>
      </c>
      <c r="L45" s="54">
        <f t="shared" si="7"/>
        <v>142348</v>
      </c>
      <c r="M45" s="54">
        <f t="shared" si="7"/>
        <v>148645</v>
      </c>
      <c r="N45" s="54">
        <f t="shared" si="7"/>
        <v>1206708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6297742</v>
      </c>
      <c r="X45" s="54">
        <f t="shared" si="7"/>
        <v>7030000</v>
      </c>
      <c r="Y45" s="54">
        <f t="shared" si="7"/>
        <v>-732258</v>
      </c>
      <c r="Z45" s="184">
        <f t="shared" si="5"/>
        <v>-10.416187766714083</v>
      </c>
      <c r="AA45" s="130">
        <f t="shared" si="8"/>
        <v>14060000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72594155</v>
      </c>
      <c r="D49" s="218">
        <f t="shared" si="9"/>
        <v>0</v>
      </c>
      <c r="E49" s="220">
        <f t="shared" si="9"/>
        <v>98798000</v>
      </c>
      <c r="F49" s="220">
        <f t="shared" si="9"/>
        <v>98798000</v>
      </c>
      <c r="G49" s="220">
        <f t="shared" si="9"/>
        <v>3169527</v>
      </c>
      <c r="H49" s="220">
        <f t="shared" si="9"/>
        <v>8038066</v>
      </c>
      <c r="I49" s="220">
        <f t="shared" si="9"/>
        <v>1997691</v>
      </c>
      <c r="J49" s="220">
        <f t="shared" si="9"/>
        <v>13205284</v>
      </c>
      <c r="K49" s="220">
        <f t="shared" si="9"/>
        <v>4532524</v>
      </c>
      <c r="L49" s="220">
        <f t="shared" si="9"/>
        <v>3247633</v>
      </c>
      <c r="M49" s="220">
        <f t="shared" si="9"/>
        <v>5242675</v>
      </c>
      <c r="N49" s="220">
        <f t="shared" si="9"/>
        <v>13022832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26228116</v>
      </c>
      <c r="X49" s="220">
        <f t="shared" si="9"/>
        <v>49399000</v>
      </c>
      <c r="Y49" s="220">
        <f t="shared" si="9"/>
        <v>-23170884</v>
      </c>
      <c r="Z49" s="221">
        <f t="shared" si="5"/>
        <v>-46.90557298730744</v>
      </c>
      <c r="AA49" s="222">
        <f>SUM(AA41:AA48)</f>
        <v>98798000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13468878</v>
      </c>
      <c r="D51" s="129">
        <f t="shared" si="10"/>
        <v>0</v>
      </c>
      <c r="E51" s="54">
        <f t="shared" si="10"/>
        <v>20128000</v>
      </c>
      <c r="F51" s="54">
        <f t="shared" si="10"/>
        <v>20128000</v>
      </c>
      <c r="G51" s="54">
        <f t="shared" si="10"/>
        <v>389598</v>
      </c>
      <c r="H51" s="54">
        <f t="shared" si="10"/>
        <v>1158269</v>
      </c>
      <c r="I51" s="54">
        <f t="shared" si="10"/>
        <v>2472549</v>
      </c>
      <c r="J51" s="54">
        <f t="shared" si="10"/>
        <v>4020416</v>
      </c>
      <c r="K51" s="54">
        <f t="shared" si="10"/>
        <v>1350639</v>
      </c>
      <c r="L51" s="54">
        <f t="shared" si="10"/>
        <v>827939</v>
      </c>
      <c r="M51" s="54">
        <f t="shared" si="10"/>
        <v>1081389</v>
      </c>
      <c r="N51" s="54">
        <f t="shared" si="10"/>
        <v>3259967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7280383</v>
      </c>
      <c r="X51" s="54">
        <f t="shared" si="10"/>
        <v>10064000</v>
      </c>
      <c r="Y51" s="54">
        <f t="shared" si="10"/>
        <v>-2783617</v>
      </c>
      <c r="Z51" s="184">
        <f>+IF(X51&lt;&gt;0,+(Y51/X51)*100,0)</f>
        <v>-27.65915143084261</v>
      </c>
      <c r="AA51" s="130">
        <f>SUM(AA57:AA61)</f>
        <v>20128000</v>
      </c>
    </row>
    <row r="52" spans="1:27" ht="12.75">
      <c r="A52" s="310" t="s">
        <v>206</v>
      </c>
      <c r="B52" s="142"/>
      <c r="C52" s="62">
        <v>3142464</v>
      </c>
      <c r="D52" s="156"/>
      <c r="E52" s="60">
        <v>5000000</v>
      </c>
      <c r="F52" s="60">
        <v>5000000</v>
      </c>
      <c r="G52" s="60"/>
      <c r="H52" s="60"/>
      <c r="I52" s="60">
        <v>343185</v>
      </c>
      <c r="J52" s="60">
        <v>343185</v>
      </c>
      <c r="K52" s="60">
        <v>119000</v>
      </c>
      <c r="L52" s="60">
        <v>6512</v>
      </c>
      <c r="M52" s="60">
        <v>149368</v>
      </c>
      <c r="N52" s="60">
        <v>274880</v>
      </c>
      <c r="O52" s="60"/>
      <c r="P52" s="60"/>
      <c r="Q52" s="60"/>
      <c r="R52" s="60"/>
      <c r="S52" s="60"/>
      <c r="T52" s="60"/>
      <c r="U52" s="60"/>
      <c r="V52" s="60"/>
      <c r="W52" s="60">
        <v>618065</v>
      </c>
      <c r="X52" s="60">
        <v>2500000</v>
      </c>
      <c r="Y52" s="60">
        <v>-1881935</v>
      </c>
      <c r="Z52" s="140">
        <v>-75.28</v>
      </c>
      <c r="AA52" s="155">
        <v>5000000</v>
      </c>
    </row>
    <row r="53" spans="1:27" ht="12.75">
      <c r="A53" s="310" t="s">
        <v>207</v>
      </c>
      <c r="B53" s="142"/>
      <c r="C53" s="62"/>
      <c r="D53" s="156"/>
      <c r="E53" s="60">
        <v>8145496</v>
      </c>
      <c r="F53" s="60">
        <v>8145496</v>
      </c>
      <c r="G53" s="60"/>
      <c r="H53" s="60">
        <v>570308</v>
      </c>
      <c r="I53" s="60">
        <v>1309440</v>
      </c>
      <c r="J53" s="60">
        <v>1879748</v>
      </c>
      <c r="K53" s="60">
        <v>417617</v>
      </c>
      <c r="L53" s="60">
        <v>49362</v>
      </c>
      <c r="M53" s="60">
        <v>211747</v>
      </c>
      <c r="N53" s="60">
        <v>678726</v>
      </c>
      <c r="O53" s="60"/>
      <c r="P53" s="60"/>
      <c r="Q53" s="60"/>
      <c r="R53" s="60"/>
      <c r="S53" s="60"/>
      <c r="T53" s="60"/>
      <c r="U53" s="60"/>
      <c r="V53" s="60"/>
      <c r="W53" s="60">
        <v>2558474</v>
      </c>
      <c r="X53" s="60">
        <v>4072748</v>
      </c>
      <c r="Y53" s="60">
        <v>-1514274</v>
      </c>
      <c r="Z53" s="140">
        <v>-37.18</v>
      </c>
      <c r="AA53" s="155">
        <v>8145496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>
        <v>3408226</v>
      </c>
      <c r="D56" s="156"/>
      <c r="E56" s="60">
        <v>1168516</v>
      </c>
      <c r="F56" s="60">
        <v>1168516</v>
      </c>
      <c r="G56" s="60">
        <v>250184</v>
      </c>
      <c r="H56" s="60">
        <v>244179</v>
      </c>
      <c r="I56" s="60">
        <v>196634</v>
      </c>
      <c r="J56" s="60">
        <v>690997</v>
      </c>
      <c r="K56" s="60">
        <v>228085</v>
      </c>
      <c r="L56" s="60">
        <v>174815</v>
      </c>
      <c r="M56" s="60">
        <v>163898</v>
      </c>
      <c r="N56" s="60">
        <v>566798</v>
      </c>
      <c r="O56" s="60"/>
      <c r="P56" s="60"/>
      <c r="Q56" s="60"/>
      <c r="R56" s="60"/>
      <c r="S56" s="60"/>
      <c r="T56" s="60"/>
      <c r="U56" s="60"/>
      <c r="V56" s="60"/>
      <c r="W56" s="60">
        <v>1257795</v>
      </c>
      <c r="X56" s="60">
        <v>584258</v>
      </c>
      <c r="Y56" s="60">
        <v>673537</v>
      </c>
      <c r="Z56" s="140">
        <v>115.28</v>
      </c>
      <c r="AA56" s="155">
        <v>1168516</v>
      </c>
    </row>
    <row r="57" spans="1:27" ht="12.75">
      <c r="A57" s="138" t="s">
        <v>211</v>
      </c>
      <c r="B57" s="142"/>
      <c r="C57" s="293">
        <f aca="true" t="shared" si="11" ref="C57:Y57">SUM(C52:C56)</f>
        <v>6550690</v>
      </c>
      <c r="D57" s="294">
        <f t="shared" si="11"/>
        <v>0</v>
      </c>
      <c r="E57" s="295">
        <f t="shared" si="11"/>
        <v>14314012</v>
      </c>
      <c r="F57" s="295">
        <f t="shared" si="11"/>
        <v>14314012</v>
      </c>
      <c r="G57" s="295">
        <f t="shared" si="11"/>
        <v>250184</v>
      </c>
      <c r="H57" s="295">
        <f t="shared" si="11"/>
        <v>814487</v>
      </c>
      <c r="I57" s="295">
        <f t="shared" si="11"/>
        <v>1849259</v>
      </c>
      <c r="J57" s="295">
        <f t="shared" si="11"/>
        <v>2913930</v>
      </c>
      <c r="K57" s="295">
        <f t="shared" si="11"/>
        <v>764702</v>
      </c>
      <c r="L57" s="295">
        <f t="shared" si="11"/>
        <v>230689</v>
      </c>
      <c r="M57" s="295">
        <f t="shared" si="11"/>
        <v>525013</v>
      </c>
      <c r="N57" s="295">
        <f t="shared" si="11"/>
        <v>1520404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4434334</v>
      </c>
      <c r="X57" s="295">
        <f t="shared" si="11"/>
        <v>7157006</v>
      </c>
      <c r="Y57" s="295">
        <f t="shared" si="11"/>
        <v>-2722672</v>
      </c>
      <c r="Z57" s="296">
        <f>+IF(X57&lt;&gt;0,+(Y57/X57)*100,0)</f>
        <v>-38.04205278017093</v>
      </c>
      <c r="AA57" s="297">
        <f>SUM(AA52:AA56)</f>
        <v>14314012</v>
      </c>
    </row>
    <row r="58" spans="1:27" ht="12.75">
      <c r="A58" s="311" t="s">
        <v>212</v>
      </c>
      <c r="B58" s="136"/>
      <c r="C58" s="62">
        <v>360412</v>
      </c>
      <c r="D58" s="156"/>
      <c r="E58" s="60">
        <v>3669988</v>
      </c>
      <c r="F58" s="60">
        <v>3669988</v>
      </c>
      <c r="G58" s="60"/>
      <c r="H58" s="60"/>
      <c r="I58" s="60">
        <v>99949</v>
      </c>
      <c r="J58" s="60">
        <v>99949</v>
      </c>
      <c r="K58" s="60">
        <v>21000</v>
      </c>
      <c r="L58" s="60">
        <v>91533</v>
      </c>
      <c r="M58" s="60">
        <v>263097</v>
      </c>
      <c r="N58" s="60">
        <v>375630</v>
      </c>
      <c r="O58" s="60"/>
      <c r="P58" s="60"/>
      <c r="Q58" s="60"/>
      <c r="R58" s="60"/>
      <c r="S58" s="60"/>
      <c r="T58" s="60"/>
      <c r="U58" s="60"/>
      <c r="V58" s="60"/>
      <c r="W58" s="60">
        <v>475579</v>
      </c>
      <c r="X58" s="60">
        <v>1834994</v>
      </c>
      <c r="Y58" s="60">
        <v>-1359415</v>
      </c>
      <c r="Z58" s="140">
        <v>-74.08</v>
      </c>
      <c r="AA58" s="155">
        <v>3669988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6557776</v>
      </c>
      <c r="D61" s="156"/>
      <c r="E61" s="60">
        <v>2144000</v>
      </c>
      <c r="F61" s="60">
        <v>2144000</v>
      </c>
      <c r="G61" s="60">
        <v>139414</v>
      </c>
      <c r="H61" s="60">
        <v>343782</v>
      </c>
      <c r="I61" s="60">
        <v>523341</v>
      </c>
      <c r="J61" s="60">
        <v>1006537</v>
      </c>
      <c r="K61" s="60">
        <v>564937</v>
      </c>
      <c r="L61" s="60">
        <v>505717</v>
      </c>
      <c r="M61" s="60">
        <v>293279</v>
      </c>
      <c r="N61" s="60">
        <v>1363933</v>
      </c>
      <c r="O61" s="60"/>
      <c r="P61" s="60"/>
      <c r="Q61" s="60"/>
      <c r="R61" s="60"/>
      <c r="S61" s="60"/>
      <c r="T61" s="60"/>
      <c r="U61" s="60"/>
      <c r="V61" s="60"/>
      <c r="W61" s="60">
        <v>2370470</v>
      </c>
      <c r="X61" s="60">
        <v>1072000</v>
      </c>
      <c r="Y61" s="60">
        <v>1298470</v>
      </c>
      <c r="Z61" s="140">
        <v>121.13</v>
      </c>
      <c r="AA61" s="155">
        <v>2144000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3450000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1700000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1000000</v>
      </c>
      <c r="F67" s="60"/>
      <c r="G67" s="60">
        <v>389599</v>
      </c>
      <c r="H67" s="60">
        <v>1158268</v>
      </c>
      <c r="I67" s="60">
        <v>2472549</v>
      </c>
      <c r="J67" s="60">
        <v>4020416</v>
      </c>
      <c r="K67" s="60">
        <v>1267922</v>
      </c>
      <c r="L67" s="60">
        <v>762904</v>
      </c>
      <c r="M67" s="60">
        <v>868792</v>
      </c>
      <c r="N67" s="60">
        <v>2899618</v>
      </c>
      <c r="O67" s="60"/>
      <c r="P67" s="60"/>
      <c r="Q67" s="60"/>
      <c r="R67" s="60"/>
      <c r="S67" s="60"/>
      <c r="T67" s="60"/>
      <c r="U67" s="60"/>
      <c r="V67" s="60"/>
      <c r="W67" s="60">
        <v>6920034</v>
      </c>
      <c r="X67" s="60"/>
      <c r="Y67" s="60">
        <v>6920034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950000</v>
      </c>
      <c r="F68" s="60"/>
      <c r="G68" s="60"/>
      <c r="H68" s="60"/>
      <c r="I68" s="60"/>
      <c r="J68" s="60"/>
      <c r="K68" s="60">
        <v>82717</v>
      </c>
      <c r="L68" s="60">
        <v>65035</v>
      </c>
      <c r="M68" s="60">
        <v>212597</v>
      </c>
      <c r="N68" s="60">
        <v>360349</v>
      </c>
      <c r="O68" s="60"/>
      <c r="P68" s="60"/>
      <c r="Q68" s="60"/>
      <c r="R68" s="60"/>
      <c r="S68" s="60"/>
      <c r="T68" s="60"/>
      <c r="U68" s="60"/>
      <c r="V68" s="60"/>
      <c r="W68" s="60">
        <v>360349</v>
      </c>
      <c r="X68" s="60"/>
      <c r="Y68" s="60">
        <v>360349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7100000</v>
      </c>
      <c r="F69" s="220">
        <f t="shared" si="12"/>
        <v>0</v>
      </c>
      <c r="G69" s="220">
        <f t="shared" si="12"/>
        <v>389599</v>
      </c>
      <c r="H69" s="220">
        <f t="shared" si="12"/>
        <v>1158268</v>
      </c>
      <c r="I69" s="220">
        <f t="shared" si="12"/>
        <v>2472549</v>
      </c>
      <c r="J69" s="220">
        <f t="shared" si="12"/>
        <v>4020416</v>
      </c>
      <c r="K69" s="220">
        <f t="shared" si="12"/>
        <v>1350639</v>
      </c>
      <c r="L69" s="220">
        <f t="shared" si="12"/>
        <v>827939</v>
      </c>
      <c r="M69" s="220">
        <f t="shared" si="12"/>
        <v>1081389</v>
      </c>
      <c r="N69" s="220">
        <f t="shared" si="12"/>
        <v>3259967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7280383</v>
      </c>
      <c r="X69" s="220">
        <f t="shared" si="12"/>
        <v>0</v>
      </c>
      <c r="Y69" s="220">
        <f t="shared" si="12"/>
        <v>7280383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47537235</v>
      </c>
      <c r="D5" s="357">
        <f t="shared" si="0"/>
        <v>0</v>
      </c>
      <c r="E5" s="356">
        <f t="shared" si="0"/>
        <v>8700000</v>
      </c>
      <c r="F5" s="358">
        <f t="shared" si="0"/>
        <v>8700000</v>
      </c>
      <c r="G5" s="358">
        <f t="shared" si="0"/>
        <v>282135</v>
      </c>
      <c r="H5" s="356">
        <f t="shared" si="0"/>
        <v>4074632</v>
      </c>
      <c r="I5" s="356">
        <f t="shared" si="0"/>
        <v>141000</v>
      </c>
      <c r="J5" s="358">
        <f t="shared" si="0"/>
        <v>4497767</v>
      </c>
      <c r="K5" s="358">
        <f t="shared" si="0"/>
        <v>3616809</v>
      </c>
      <c r="L5" s="356">
        <f t="shared" si="0"/>
        <v>2523632</v>
      </c>
      <c r="M5" s="356">
        <f t="shared" si="0"/>
        <v>4645822</v>
      </c>
      <c r="N5" s="358">
        <f t="shared" si="0"/>
        <v>10786263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15284030</v>
      </c>
      <c r="X5" s="356">
        <f t="shared" si="0"/>
        <v>4350000</v>
      </c>
      <c r="Y5" s="358">
        <f t="shared" si="0"/>
        <v>10934030</v>
      </c>
      <c r="Z5" s="359">
        <f>+IF(X5&lt;&gt;0,+(Y5/X5)*100,0)</f>
        <v>251.3570114942529</v>
      </c>
      <c r="AA5" s="360">
        <f>+AA6+AA8+AA11+AA13+AA15</f>
        <v>8700000</v>
      </c>
    </row>
    <row r="6" spans="1:27" ht="12.75">
      <c r="A6" s="361" t="s">
        <v>206</v>
      </c>
      <c r="B6" s="142"/>
      <c r="C6" s="60">
        <f>+C7</f>
        <v>46677472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92313</v>
      </c>
      <c r="H6" s="60">
        <f t="shared" si="1"/>
        <v>1678867</v>
      </c>
      <c r="I6" s="60">
        <f t="shared" si="1"/>
        <v>0</v>
      </c>
      <c r="J6" s="59">
        <f t="shared" si="1"/>
        <v>1771180</v>
      </c>
      <c r="K6" s="59">
        <f t="shared" si="1"/>
        <v>3616809</v>
      </c>
      <c r="L6" s="60">
        <f t="shared" si="1"/>
        <v>1811414</v>
      </c>
      <c r="M6" s="60">
        <f t="shared" si="1"/>
        <v>3975202</v>
      </c>
      <c r="N6" s="59">
        <f t="shared" si="1"/>
        <v>9403425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11174605</v>
      </c>
      <c r="X6" s="60">
        <f t="shared" si="1"/>
        <v>0</v>
      </c>
      <c r="Y6" s="59">
        <f t="shared" si="1"/>
        <v>11174605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46677472</v>
      </c>
      <c r="D7" s="340"/>
      <c r="E7" s="60"/>
      <c r="F7" s="59"/>
      <c r="G7" s="59">
        <v>92313</v>
      </c>
      <c r="H7" s="60">
        <v>1678867</v>
      </c>
      <c r="I7" s="60"/>
      <c r="J7" s="59">
        <v>1771180</v>
      </c>
      <c r="K7" s="59">
        <v>3616809</v>
      </c>
      <c r="L7" s="60">
        <v>1811414</v>
      </c>
      <c r="M7" s="60">
        <v>3975202</v>
      </c>
      <c r="N7" s="59">
        <v>9403425</v>
      </c>
      <c r="O7" s="59"/>
      <c r="P7" s="60"/>
      <c r="Q7" s="60"/>
      <c r="R7" s="59"/>
      <c r="S7" s="59"/>
      <c r="T7" s="60"/>
      <c r="U7" s="60"/>
      <c r="V7" s="59"/>
      <c r="W7" s="59">
        <v>11174605</v>
      </c>
      <c r="X7" s="60"/>
      <c r="Y7" s="59">
        <v>11174605</v>
      </c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859763</v>
      </c>
      <c r="D8" s="340">
        <f t="shared" si="2"/>
        <v>0</v>
      </c>
      <c r="E8" s="60">
        <f t="shared" si="2"/>
        <v>7000000</v>
      </c>
      <c r="F8" s="59">
        <f t="shared" si="2"/>
        <v>7000000</v>
      </c>
      <c r="G8" s="59">
        <f t="shared" si="2"/>
        <v>189822</v>
      </c>
      <c r="H8" s="60">
        <f t="shared" si="2"/>
        <v>0</v>
      </c>
      <c r="I8" s="60">
        <f t="shared" si="2"/>
        <v>0</v>
      </c>
      <c r="J8" s="59">
        <f t="shared" si="2"/>
        <v>189822</v>
      </c>
      <c r="K8" s="59">
        <f t="shared" si="2"/>
        <v>0</v>
      </c>
      <c r="L8" s="60">
        <f t="shared" si="2"/>
        <v>0</v>
      </c>
      <c r="M8" s="60">
        <f t="shared" si="2"/>
        <v>151472</v>
      </c>
      <c r="N8" s="59">
        <f t="shared" si="2"/>
        <v>151472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341294</v>
      </c>
      <c r="X8" s="60">
        <f t="shared" si="2"/>
        <v>3500000</v>
      </c>
      <c r="Y8" s="59">
        <f t="shared" si="2"/>
        <v>-3158706</v>
      </c>
      <c r="Z8" s="61">
        <f>+IF(X8&lt;&gt;0,+(Y8/X8)*100,0)</f>
        <v>-90.24874285714286</v>
      </c>
      <c r="AA8" s="62">
        <f>SUM(AA9:AA10)</f>
        <v>7000000</v>
      </c>
    </row>
    <row r="9" spans="1:27" ht="12.75">
      <c r="A9" s="291" t="s">
        <v>231</v>
      </c>
      <c r="B9" s="142"/>
      <c r="C9" s="60"/>
      <c r="D9" s="340"/>
      <c r="E9" s="60">
        <v>7000000</v>
      </c>
      <c r="F9" s="59">
        <v>7000000</v>
      </c>
      <c r="G9" s="59">
        <v>189822</v>
      </c>
      <c r="H9" s="60"/>
      <c r="I9" s="60"/>
      <c r="J9" s="59">
        <v>189822</v>
      </c>
      <c r="K9" s="59"/>
      <c r="L9" s="60"/>
      <c r="M9" s="60">
        <v>151472</v>
      </c>
      <c r="N9" s="59">
        <v>151472</v>
      </c>
      <c r="O9" s="59"/>
      <c r="P9" s="60"/>
      <c r="Q9" s="60"/>
      <c r="R9" s="59"/>
      <c r="S9" s="59"/>
      <c r="T9" s="60"/>
      <c r="U9" s="60"/>
      <c r="V9" s="59"/>
      <c r="W9" s="59">
        <v>341294</v>
      </c>
      <c r="X9" s="60">
        <v>3500000</v>
      </c>
      <c r="Y9" s="59">
        <v>-3158706</v>
      </c>
      <c r="Z9" s="61">
        <v>-90.25</v>
      </c>
      <c r="AA9" s="62">
        <v>7000000</v>
      </c>
    </row>
    <row r="10" spans="1:27" ht="12.75">
      <c r="A10" s="291" t="s">
        <v>232</v>
      </c>
      <c r="B10" s="142"/>
      <c r="C10" s="60">
        <v>859763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1700000</v>
      </c>
      <c r="F15" s="59">
        <f t="shared" si="5"/>
        <v>1700000</v>
      </c>
      <c r="G15" s="59">
        <f t="shared" si="5"/>
        <v>0</v>
      </c>
      <c r="H15" s="60">
        <f t="shared" si="5"/>
        <v>2395765</v>
      </c>
      <c r="I15" s="60">
        <f t="shared" si="5"/>
        <v>141000</v>
      </c>
      <c r="J15" s="59">
        <f t="shared" si="5"/>
        <v>2536765</v>
      </c>
      <c r="K15" s="59">
        <f t="shared" si="5"/>
        <v>0</v>
      </c>
      <c r="L15" s="60">
        <f t="shared" si="5"/>
        <v>712218</v>
      </c>
      <c r="M15" s="60">
        <f t="shared" si="5"/>
        <v>519148</v>
      </c>
      <c r="N15" s="59">
        <f t="shared" si="5"/>
        <v>1231366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3768131</v>
      </c>
      <c r="X15" s="60">
        <f t="shared" si="5"/>
        <v>850000</v>
      </c>
      <c r="Y15" s="59">
        <f t="shared" si="5"/>
        <v>2918131</v>
      </c>
      <c r="Z15" s="61">
        <f>+IF(X15&lt;&gt;0,+(Y15/X15)*100,0)</f>
        <v>343.3095294117647</v>
      </c>
      <c r="AA15" s="62">
        <f>SUM(AA16:AA20)</f>
        <v>1700000</v>
      </c>
    </row>
    <row r="16" spans="1:27" ht="12.75">
      <c r="A16" s="291" t="s">
        <v>235</v>
      </c>
      <c r="B16" s="300"/>
      <c r="C16" s="60"/>
      <c r="D16" s="340"/>
      <c r="E16" s="60">
        <v>1700000</v>
      </c>
      <c r="F16" s="59">
        <v>1700000</v>
      </c>
      <c r="G16" s="59"/>
      <c r="H16" s="60">
        <v>2395765</v>
      </c>
      <c r="I16" s="60"/>
      <c r="J16" s="59">
        <v>2395765</v>
      </c>
      <c r="K16" s="59"/>
      <c r="L16" s="60">
        <v>712218</v>
      </c>
      <c r="M16" s="60">
        <v>433446</v>
      </c>
      <c r="N16" s="59">
        <v>1145664</v>
      </c>
      <c r="O16" s="59"/>
      <c r="P16" s="60"/>
      <c r="Q16" s="60"/>
      <c r="R16" s="59"/>
      <c r="S16" s="59"/>
      <c r="T16" s="60"/>
      <c r="U16" s="60"/>
      <c r="V16" s="59"/>
      <c r="W16" s="59">
        <v>3541429</v>
      </c>
      <c r="X16" s="60">
        <v>850000</v>
      </c>
      <c r="Y16" s="59">
        <v>2691429</v>
      </c>
      <c r="Z16" s="61">
        <v>316.64</v>
      </c>
      <c r="AA16" s="62">
        <v>1700000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>
        <v>85702</v>
      </c>
      <c r="N18" s="59">
        <v>85702</v>
      </c>
      <c r="O18" s="59"/>
      <c r="P18" s="60"/>
      <c r="Q18" s="60"/>
      <c r="R18" s="59"/>
      <c r="S18" s="59"/>
      <c r="T18" s="60"/>
      <c r="U18" s="60"/>
      <c r="V18" s="59"/>
      <c r="W18" s="59">
        <v>85702</v>
      </c>
      <c r="X18" s="60"/>
      <c r="Y18" s="59">
        <v>85702</v>
      </c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141000</v>
      </c>
      <c r="J20" s="59">
        <v>141000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141000</v>
      </c>
      <c r="X20" s="60"/>
      <c r="Y20" s="59">
        <v>141000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7023458</v>
      </c>
      <c r="D22" s="344">
        <f t="shared" si="6"/>
        <v>0</v>
      </c>
      <c r="E22" s="343">
        <f t="shared" si="6"/>
        <v>18085000</v>
      </c>
      <c r="F22" s="345">
        <f t="shared" si="6"/>
        <v>18085000</v>
      </c>
      <c r="G22" s="345">
        <f t="shared" si="6"/>
        <v>2797192</v>
      </c>
      <c r="H22" s="343">
        <f t="shared" si="6"/>
        <v>0</v>
      </c>
      <c r="I22" s="343">
        <f t="shared" si="6"/>
        <v>649291</v>
      </c>
      <c r="J22" s="345">
        <f t="shared" si="6"/>
        <v>3446483</v>
      </c>
      <c r="K22" s="345">
        <f t="shared" si="6"/>
        <v>0</v>
      </c>
      <c r="L22" s="343">
        <f t="shared" si="6"/>
        <v>581653</v>
      </c>
      <c r="M22" s="343">
        <f t="shared" si="6"/>
        <v>448208</v>
      </c>
      <c r="N22" s="345">
        <f t="shared" si="6"/>
        <v>1029861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4476344</v>
      </c>
      <c r="X22" s="343">
        <f t="shared" si="6"/>
        <v>9042500</v>
      </c>
      <c r="Y22" s="345">
        <f t="shared" si="6"/>
        <v>-4566156</v>
      </c>
      <c r="Z22" s="336">
        <f>+IF(X22&lt;&gt;0,+(Y22/X22)*100,0)</f>
        <v>-50.49661045064971</v>
      </c>
      <c r="AA22" s="350">
        <f>SUM(AA23:AA32)</f>
        <v>18085000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>
        <v>559652</v>
      </c>
      <c r="M24" s="60">
        <v>263695</v>
      </c>
      <c r="N24" s="59">
        <v>823347</v>
      </c>
      <c r="O24" s="59"/>
      <c r="P24" s="60"/>
      <c r="Q24" s="60"/>
      <c r="R24" s="59"/>
      <c r="S24" s="59"/>
      <c r="T24" s="60"/>
      <c r="U24" s="60"/>
      <c r="V24" s="59"/>
      <c r="W24" s="59">
        <v>823347</v>
      </c>
      <c r="X24" s="60"/>
      <c r="Y24" s="59">
        <v>823347</v>
      </c>
      <c r="Z24" s="61"/>
      <c r="AA24" s="62"/>
    </row>
    <row r="25" spans="1:27" ht="12.75">
      <c r="A25" s="361" t="s">
        <v>240</v>
      </c>
      <c r="B25" s="142"/>
      <c r="C25" s="60">
        <v>7023458</v>
      </c>
      <c r="D25" s="340"/>
      <c r="E25" s="60">
        <v>6545000</v>
      </c>
      <c r="F25" s="59">
        <v>6545000</v>
      </c>
      <c r="G25" s="59"/>
      <c r="H25" s="60"/>
      <c r="I25" s="60"/>
      <c r="J25" s="59"/>
      <c r="K25" s="59"/>
      <c r="L25" s="60"/>
      <c r="M25" s="60">
        <v>184513</v>
      </c>
      <c r="N25" s="59">
        <v>184513</v>
      </c>
      <c r="O25" s="59"/>
      <c r="P25" s="60"/>
      <c r="Q25" s="60"/>
      <c r="R25" s="59"/>
      <c r="S25" s="59"/>
      <c r="T25" s="60"/>
      <c r="U25" s="60"/>
      <c r="V25" s="59"/>
      <c r="W25" s="59">
        <v>184513</v>
      </c>
      <c r="X25" s="60">
        <v>3272500</v>
      </c>
      <c r="Y25" s="59">
        <v>-3087987</v>
      </c>
      <c r="Z25" s="61">
        <v>-94.36</v>
      </c>
      <c r="AA25" s="62">
        <v>6545000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>
        <v>22001</v>
      </c>
      <c r="M26" s="362"/>
      <c r="N26" s="364">
        <v>22001</v>
      </c>
      <c r="O26" s="364"/>
      <c r="P26" s="362"/>
      <c r="Q26" s="362"/>
      <c r="R26" s="364"/>
      <c r="S26" s="364"/>
      <c r="T26" s="362"/>
      <c r="U26" s="362"/>
      <c r="V26" s="364"/>
      <c r="W26" s="364">
        <v>22001</v>
      </c>
      <c r="X26" s="362"/>
      <c r="Y26" s="364">
        <v>22001</v>
      </c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11540000</v>
      </c>
      <c r="F32" s="59">
        <v>11540000</v>
      </c>
      <c r="G32" s="59">
        <v>2797192</v>
      </c>
      <c r="H32" s="60"/>
      <c r="I32" s="60">
        <v>649291</v>
      </c>
      <c r="J32" s="59">
        <v>3446483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3446483</v>
      </c>
      <c r="X32" s="60">
        <v>5770000</v>
      </c>
      <c r="Y32" s="59">
        <v>-2323517</v>
      </c>
      <c r="Z32" s="61">
        <v>-40.27</v>
      </c>
      <c r="AA32" s="62">
        <v>11540000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170000</v>
      </c>
      <c r="J34" s="345">
        <f t="shared" si="7"/>
        <v>170000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170000</v>
      </c>
      <c r="X34" s="343">
        <f t="shared" si="7"/>
        <v>0</v>
      </c>
      <c r="Y34" s="345">
        <f t="shared" si="7"/>
        <v>170000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>
        <v>170000</v>
      </c>
      <c r="J35" s="53">
        <v>170000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170000</v>
      </c>
      <c r="X35" s="54"/>
      <c r="Y35" s="53">
        <v>170000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18033462</v>
      </c>
      <c r="D40" s="344">
        <f t="shared" si="9"/>
        <v>0</v>
      </c>
      <c r="E40" s="343">
        <f t="shared" si="9"/>
        <v>14060000</v>
      </c>
      <c r="F40" s="345">
        <f t="shared" si="9"/>
        <v>14060000</v>
      </c>
      <c r="G40" s="345">
        <f t="shared" si="9"/>
        <v>90200</v>
      </c>
      <c r="H40" s="343">
        <f t="shared" si="9"/>
        <v>76934</v>
      </c>
      <c r="I40" s="343">
        <f t="shared" si="9"/>
        <v>1037400</v>
      </c>
      <c r="J40" s="345">
        <f t="shared" si="9"/>
        <v>1204534</v>
      </c>
      <c r="K40" s="345">
        <f t="shared" si="9"/>
        <v>915715</v>
      </c>
      <c r="L40" s="343">
        <f t="shared" si="9"/>
        <v>142348</v>
      </c>
      <c r="M40" s="343">
        <f t="shared" si="9"/>
        <v>148645</v>
      </c>
      <c r="N40" s="345">
        <f t="shared" si="9"/>
        <v>1206708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2411242</v>
      </c>
      <c r="X40" s="343">
        <f t="shared" si="9"/>
        <v>7030000</v>
      </c>
      <c r="Y40" s="345">
        <f t="shared" si="9"/>
        <v>-4618758</v>
      </c>
      <c r="Z40" s="336">
        <f>+IF(X40&lt;&gt;0,+(Y40/X40)*100,0)</f>
        <v>-65.70068278805121</v>
      </c>
      <c r="AA40" s="350">
        <f>SUM(AA41:AA49)</f>
        <v>14060000</v>
      </c>
    </row>
    <row r="41" spans="1:27" ht="12.75">
      <c r="A41" s="361" t="s">
        <v>249</v>
      </c>
      <c r="B41" s="142"/>
      <c r="C41" s="362">
        <v>1683077</v>
      </c>
      <c r="D41" s="363"/>
      <c r="E41" s="362">
        <v>5960000</v>
      </c>
      <c r="F41" s="364">
        <v>5960000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2980000</v>
      </c>
      <c r="Y41" s="364">
        <v>-2980000</v>
      </c>
      <c r="Z41" s="365">
        <v>-100</v>
      </c>
      <c r="AA41" s="366">
        <v>5960000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897391</v>
      </c>
      <c r="L42" s="54">
        <f t="shared" si="10"/>
        <v>0</v>
      </c>
      <c r="M42" s="54">
        <f t="shared" si="10"/>
        <v>0</v>
      </c>
      <c r="N42" s="53">
        <f t="shared" si="10"/>
        <v>897391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897391</v>
      </c>
      <c r="X42" s="54">
        <f t="shared" si="10"/>
        <v>0</v>
      </c>
      <c r="Y42" s="53">
        <f t="shared" si="10"/>
        <v>897391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8664639</v>
      </c>
      <c r="D43" s="369"/>
      <c r="E43" s="305">
        <v>2450000</v>
      </c>
      <c r="F43" s="370">
        <v>2450000</v>
      </c>
      <c r="G43" s="370"/>
      <c r="H43" s="305"/>
      <c r="I43" s="305"/>
      <c r="J43" s="370"/>
      <c r="K43" s="370"/>
      <c r="L43" s="305">
        <v>120000</v>
      </c>
      <c r="M43" s="305">
        <v>93317</v>
      </c>
      <c r="N43" s="370">
        <v>213317</v>
      </c>
      <c r="O43" s="370"/>
      <c r="P43" s="305"/>
      <c r="Q43" s="305"/>
      <c r="R43" s="370"/>
      <c r="S43" s="370"/>
      <c r="T43" s="305"/>
      <c r="U43" s="305"/>
      <c r="V43" s="370"/>
      <c r="W43" s="370">
        <v>213317</v>
      </c>
      <c r="X43" s="305">
        <v>1225000</v>
      </c>
      <c r="Y43" s="370">
        <v>-1011683</v>
      </c>
      <c r="Z43" s="371">
        <v>-82.59</v>
      </c>
      <c r="AA43" s="303">
        <v>2450000</v>
      </c>
    </row>
    <row r="44" spans="1:27" ht="12.75">
      <c r="A44" s="361" t="s">
        <v>252</v>
      </c>
      <c r="B44" s="136"/>
      <c r="C44" s="60">
        <v>4633204</v>
      </c>
      <c r="D44" s="368"/>
      <c r="E44" s="54">
        <v>5650000</v>
      </c>
      <c r="F44" s="53">
        <v>5650000</v>
      </c>
      <c r="G44" s="53">
        <v>90200</v>
      </c>
      <c r="H44" s="54">
        <v>76934</v>
      </c>
      <c r="I44" s="54">
        <v>22050</v>
      </c>
      <c r="J44" s="53">
        <v>189184</v>
      </c>
      <c r="K44" s="53">
        <v>18324</v>
      </c>
      <c r="L44" s="54">
        <v>22348</v>
      </c>
      <c r="M44" s="54">
        <v>52458</v>
      </c>
      <c r="N44" s="53">
        <v>93130</v>
      </c>
      <c r="O44" s="53"/>
      <c r="P44" s="54"/>
      <c r="Q44" s="54"/>
      <c r="R44" s="53"/>
      <c r="S44" s="53"/>
      <c r="T44" s="54"/>
      <c r="U44" s="54"/>
      <c r="V44" s="53"/>
      <c r="W44" s="53">
        <v>282314</v>
      </c>
      <c r="X44" s="54">
        <v>2825000</v>
      </c>
      <c r="Y44" s="53">
        <v>-2542686</v>
      </c>
      <c r="Z44" s="94">
        <v>-90.01</v>
      </c>
      <c r="AA44" s="95">
        <v>5650000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>
        <v>2870</v>
      </c>
      <c r="N45" s="53">
        <v>2870</v>
      </c>
      <c r="O45" s="53"/>
      <c r="P45" s="54"/>
      <c r="Q45" s="54"/>
      <c r="R45" s="53"/>
      <c r="S45" s="53"/>
      <c r="T45" s="54"/>
      <c r="U45" s="54"/>
      <c r="V45" s="53"/>
      <c r="W45" s="53">
        <v>2870</v>
      </c>
      <c r="X45" s="54"/>
      <c r="Y45" s="53">
        <v>2870</v>
      </c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3052542</v>
      </c>
      <c r="D49" s="368"/>
      <c r="E49" s="54"/>
      <c r="F49" s="53"/>
      <c r="G49" s="53"/>
      <c r="H49" s="54"/>
      <c r="I49" s="54">
        <v>1015350</v>
      </c>
      <c r="J49" s="53">
        <v>1015350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1015350</v>
      </c>
      <c r="X49" s="54"/>
      <c r="Y49" s="53">
        <v>1015350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72594155</v>
      </c>
      <c r="D60" s="346">
        <f t="shared" si="14"/>
        <v>0</v>
      </c>
      <c r="E60" s="219">
        <f t="shared" si="14"/>
        <v>40845000</v>
      </c>
      <c r="F60" s="264">
        <f t="shared" si="14"/>
        <v>40845000</v>
      </c>
      <c r="G60" s="264">
        <f t="shared" si="14"/>
        <v>3169527</v>
      </c>
      <c r="H60" s="219">
        <f t="shared" si="14"/>
        <v>4151566</v>
      </c>
      <c r="I60" s="219">
        <f t="shared" si="14"/>
        <v>1997691</v>
      </c>
      <c r="J60" s="264">
        <f t="shared" si="14"/>
        <v>9318784</v>
      </c>
      <c r="K60" s="264">
        <f t="shared" si="14"/>
        <v>4532524</v>
      </c>
      <c r="L60" s="219">
        <f t="shared" si="14"/>
        <v>3247633</v>
      </c>
      <c r="M60" s="219">
        <f t="shared" si="14"/>
        <v>5242675</v>
      </c>
      <c r="N60" s="264">
        <f t="shared" si="14"/>
        <v>13022832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22341616</v>
      </c>
      <c r="X60" s="219">
        <f t="shared" si="14"/>
        <v>20422500</v>
      </c>
      <c r="Y60" s="264">
        <f t="shared" si="14"/>
        <v>1919116</v>
      </c>
      <c r="Z60" s="337">
        <f>+IF(X60&lt;&gt;0,+(Y60/X60)*100,0)</f>
        <v>9.397066960460275</v>
      </c>
      <c r="AA60" s="232">
        <f>+AA57+AA54+AA51+AA40+AA37+AA34+AA22+AA5</f>
        <v>40845000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897391</v>
      </c>
      <c r="L62" s="347">
        <f t="shared" si="15"/>
        <v>0</v>
      </c>
      <c r="M62" s="347">
        <f t="shared" si="15"/>
        <v>0</v>
      </c>
      <c r="N62" s="349">
        <f t="shared" si="15"/>
        <v>897391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897391</v>
      </c>
      <c r="X62" s="347">
        <f t="shared" si="15"/>
        <v>0</v>
      </c>
      <c r="Y62" s="349">
        <f t="shared" si="15"/>
        <v>897391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>
        <v>897391</v>
      </c>
      <c r="L63" s="60"/>
      <c r="M63" s="60"/>
      <c r="N63" s="59">
        <v>897391</v>
      </c>
      <c r="O63" s="59"/>
      <c r="P63" s="60"/>
      <c r="Q63" s="60"/>
      <c r="R63" s="59"/>
      <c r="S63" s="59"/>
      <c r="T63" s="60"/>
      <c r="U63" s="60"/>
      <c r="V63" s="59"/>
      <c r="W63" s="59">
        <v>897391</v>
      </c>
      <c r="X63" s="60"/>
      <c r="Y63" s="59">
        <v>897391</v>
      </c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57953000</v>
      </c>
      <c r="F5" s="358">
        <f t="shared" si="0"/>
        <v>57953000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28976500</v>
      </c>
      <c r="Y5" s="358">
        <f t="shared" si="0"/>
        <v>-28976500</v>
      </c>
      <c r="Z5" s="359">
        <f>+IF(X5&lt;&gt;0,+(Y5/X5)*100,0)</f>
        <v>-100</v>
      </c>
      <c r="AA5" s="360">
        <f>+AA6+AA8+AA11+AA13+AA15</f>
        <v>57953000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31089000</v>
      </c>
      <c r="F6" s="59">
        <f t="shared" si="1"/>
        <v>31089000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15544500</v>
      </c>
      <c r="Y6" s="59">
        <f t="shared" si="1"/>
        <v>-15544500</v>
      </c>
      <c r="Z6" s="61">
        <f>+IF(X6&lt;&gt;0,+(Y6/X6)*100,0)</f>
        <v>-100</v>
      </c>
      <c r="AA6" s="62">
        <f t="shared" si="1"/>
        <v>31089000</v>
      </c>
    </row>
    <row r="7" spans="1:27" ht="12.75">
      <c r="A7" s="291" t="s">
        <v>230</v>
      </c>
      <c r="B7" s="142"/>
      <c r="C7" s="60"/>
      <c r="D7" s="340"/>
      <c r="E7" s="60">
        <v>31089000</v>
      </c>
      <c r="F7" s="59">
        <v>31089000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15544500</v>
      </c>
      <c r="Y7" s="59">
        <v>-15544500</v>
      </c>
      <c r="Z7" s="61">
        <v>-100</v>
      </c>
      <c r="AA7" s="62">
        <v>31089000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21864000</v>
      </c>
      <c r="F8" s="59">
        <f t="shared" si="2"/>
        <v>21864000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10932000</v>
      </c>
      <c r="Y8" s="59">
        <f t="shared" si="2"/>
        <v>-10932000</v>
      </c>
      <c r="Z8" s="61">
        <f>+IF(X8&lt;&gt;0,+(Y8/X8)*100,0)</f>
        <v>-100</v>
      </c>
      <c r="AA8" s="62">
        <f>SUM(AA9:AA10)</f>
        <v>21864000</v>
      </c>
    </row>
    <row r="9" spans="1:27" ht="12.75">
      <c r="A9" s="291" t="s">
        <v>231</v>
      </c>
      <c r="B9" s="142"/>
      <c r="C9" s="60"/>
      <c r="D9" s="340"/>
      <c r="E9" s="60">
        <v>21864000</v>
      </c>
      <c r="F9" s="59">
        <v>21864000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10932000</v>
      </c>
      <c r="Y9" s="59">
        <v>-10932000</v>
      </c>
      <c r="Z9" s="61">
        <v>-100</v>
      </c>
      <c r="AA9" s="62">
        <v>21864000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5000000</v>
      </c>
      <c r="F15" s="59">
        <f t="shared" si="5"/>
        <v>5000000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2500000</v>
      </c>
      <c r="Y15" s="59">
        <f t="shared" si="5"/>
        <v>-2500000</v>
      </c>
      <c r="Z15" s="61">
        <f>+IF(X15&lt;&gt;0,+(Y15/X15)*100,0)</f>
        <v>-100</v>
      </c>
      <c r="AA15" s="62">
        <f>SUM(AA16:AA20)</f>
        <v>5000000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5000000</v>
      </c>
      <c r="F20" s="59">
        <v>5000000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2500000</v>
      </c>
      <c r="Y20" s="59">
        <v>-2500000</v>
      </c>
      <c r="Z20" s="61">
        <v>-100</v>
      </c>
      <c r="AA20" s="62">
        <v>5000000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3886500</v>
      </c>
      <c r="I40" s="343">
        <f t="shared" si="9"/>
        <v>0</v>
      </c>
      <c r="J40" s="345">
        <f t="shared" si="9"/>
        <v>3886500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3886500</v>
      </c>
      <c r="X40" s="343">
        <f t="shared" si="9"/>
        <v>0</v>
      </c>
      <c r="Y40" s="345">
        <f t="shared" si="9"/>
        <v>3886500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3886500</v>
      </c>
      <c r="I42" s="54">
        <f t="shared" si="10"/>
        <v>0</v>
      </c>
      <c r="J42" s="53">
        <f t="shared" si="10"/>
        <v>3886500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3886500</v>
      </c>
      <c r="X42" s="54">
        <f t="shared" si="10"/>
        <v>0</v>
      </c>
      <c r="Y42" s="53">
        <f t="shared" si="10"/>
        <v>3886500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57953000</v>
      </c>
      <c r="F60" s="264">
        <f t="shared" si="14"/>
        <v>57953000</v>
      </c>
      <c r="G60" s="264">
        <f t="shared" si="14"/>
        <v>0</v>
      </c>
      <c r="H60" s="219">
        <f t="shared" si="14"/>
        <v>3886500</v>
      </c>
      <c r="I60" s="219">
        <f t="shared" si="14"/>
        <v>0</v>
      </c>
      <c r="J60" s="264">
        <f t="shared" si="14"/>
        <v>3886500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3886500</v>
      </c>
      <c r="X60" s="219">
        <f t="shared" si="14"/>
        <v>28976500</v>
      </c>
      <c r="Y60" s="264">
        <f t="shared" si="14"/>
        <v>-25090000</v>
      </c>
      <c r="Z60" s="337">
        <f>+IF(X60&lt;&gt;0,+(Y60/X60)*100,0)</f>
        <v>-86.58740703673666</v>
      </c>
      <c r="AA60" s="232">
        <f>+AA57+AA54+AA51+AA40+AA37+AA34+AA22+AA5</f>
        <v>57953000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3886500</v>
      </c>
      <c r="I62" s="347">
        <f t="shared" si="15"/>
        <v>0</v>
      </c>
      <c r="J62" s="349">
        <f t="shared" si="15"/>
        <v>3886500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3886500</v>
      </c>
      <c r="X62" s="347">
        <f t="shared" si="15"/>
        <v>0</v>
      </c>
      <c r="Y62" s="349">
        <f t="shared" si="15"/>
        <v>3886500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>
        <v>3886500</v>
      </c>
      <c r="I64" s="60"/>
      <c r="J64" s="59">
        <v>3886500</v>
      </c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>
        <v>3886500</v>
      </c>
      <c r="X64" s="60"/>
      <c r="Y64" s="59">
        <v>3886500</v>
      </c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2019-02-04T13:44:47Z</dcterms:created>
  <dcterms:modified xsi:type="dcterms:W3CDTF">2019-02-04T13:44:51Z</dcterms:modified>
  <cp:category/>
  <cp:version/>
  <cp:contentType/>
  <cp:contentStatus/>
</cp:coreProperties>
</file>