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<sst xmlns="http://schemas.openxmlformats.org/spreadsheetml/2006/main" count="859" uniqueCount="304">
  <si>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Dr Nkosazana Dlamini Zuma(KZN436)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</si>
  <si>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</si>
  <si>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</si>
  <si>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</si>
  <si>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</si>
  <si>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</si>
  <si>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</si>
  <si>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</si>
  <si>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</si>
  <si>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</si>
  <si>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</si>
  <si>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</si>
  <si>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</si>
  <si>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</si>
  <si>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</si>
  <si>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</si>
  <si>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</si>
  <si>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</si>
  <si>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</si>
  <si>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</si>
  <si>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</si>
  <si>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</si>
  <si>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</si>
  <si>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</si>
  <si>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</si>
  <si>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</si>
  <si>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</si>
  <si>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</si>
  <si>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</si>
  <si>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</si>
  <si>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</si>
  <si>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</si>
  <si>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</si>
  <si>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</si>
  <si>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</si>
  <si>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</si>
  <si>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</si>
  <si>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</si>
  <si>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</si>
  <si>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</si>
  <si>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</si>
  <si>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</si>
  <si>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</si>
  <si>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</si>
  <si>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</si>
  <si>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</si>
  <si>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</si>
  <si>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</si>
  <si>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</si>
  <si>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</si>
  <si>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</si>
  <si>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</si>
  <si>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</si>
  <si>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</si>
  <si>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</si>
  <si>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</si>
  <si>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</si>
  <si>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</si>
  <si>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</si>
  <si>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</si>
  <si>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</si>
  <si>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</si>
  <si>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</si>
  <si>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</si>
  <si>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</si>
  <si>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</si>
  <si>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</si>
  <si>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</si>
  <si>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</si>
  <si>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</si>
  <si>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Dr Nkosazana Dlamini Zuma(KZN436)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</si>
  <si>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</si>
  <si>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</si>
  <si>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</si>
  <si>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</si>
  <si>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</si>
  <si>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</si>
  <si>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</si>
  <si>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</si>
  <si>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</si>
  <si>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</si>
  <si>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</si>
  <si>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</si>
  <si>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</si>
  <si>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</si>
  <si>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</si>
  <si>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</si>
  <si>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</si>
  <si>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</si>
  <si>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</si>
  <si>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</si>
  <si>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</si>
  <si>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</si>
  <si>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</si>
  <si>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</si>
  <si>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</si>
  <si>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</si>
  <si>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</si>
  <si>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</si>
  <si>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</si>
  <si>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Dr Nkosazana Dlamini Zuma(KZN436)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</si>
  <si>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</si>
  <si>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</si>
  <si>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</si>
  <si>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</si>
  <si>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</si>
  <si>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</si>
  <si>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</si>
  <si>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</si>
  <si>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</si>
  <si>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</si>
  <si>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</si>
  <si>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</si>
  <si>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</si>
  <si>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</si>
  <si>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</si>
  <si>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</si>
  <si>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</si>
  <si>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</si>
  <si>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</si>
  <si>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</si>
  <si>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</si>
  <si>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</si>
  <si>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</si>
  <si>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</si>
  <si>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</si>
  <si>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</si>
  <si>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</si>
  <si>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</si>
  <si>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Dr Nkosazana Dlamini Zuma(KZN436)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</si>
  <si>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</si>
  <si>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</si>
  <si>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</si>
  <si>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</si>
  <si>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</si>
  <si>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</si>
  <si>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</si>
  <si>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</si>
  <si>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</si>
  <si>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</si>
  <si>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Dr Nkosazana Dlamini Zuma(KZN436)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</si>
  <si>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</si>
  <si>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</si>
  <si>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</si>
  <si>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</si>
  <si>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</si>
  <si>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</si>
  <si>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</si>
  <si>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</si>
  <si>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</si>
  <si>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</si>
  <si>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</si>
  <si>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</si>
  <si>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</si>
  <si>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</si>
  <si>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</si>
  <si>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</si>
  <si>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</si>
  <si>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</si>
  <si>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</si>
  <si>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</si>
  <si>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</si>
  <si>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</si>
  <si>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</si>
  <si>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</si>
  <si>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</si>
  <si>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</si>
  <si>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</si>
  <si>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</si>
  <si>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</si>
  <si>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</si>
  <si>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</si>
  <si>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</si>
  <si>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</si>
  <si>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Dr Nkosazana Dlamini Zuma(KZN436)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</si>
  <si>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</si>
  <si>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</si>
  <si>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</si>
  <si>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</si>
  <si>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</si>
  <si>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</si>
  <si>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</si>
  <si>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</si>
  <si>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</si>
  <si>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</si>
  <si>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</si>
  <si>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</si>
  <si>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</si>
  <si>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</si>
  <si>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</si>
  <si>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</si>
  <si>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</si>
  <si>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</si>
  <si>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</si>
  <si>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</si>
  <si>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</si>
  <si>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</si>
  <si>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</si>
  <si>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</si>
  <si>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</si>
  <si>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</si>
  <si>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</si>
  <si>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Dr Nkosazana Dlamini Zuma(KZN436)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</si>
  <si>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</si>
  <si>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</si>
  <si>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</si>
  <si>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</si>
  <si>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</si>
  <si>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</si>
  <si>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</si>
  <si>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</si>
  <si>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</si>
  <si>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</si>
  <si>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</si>
  <si>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</si>
  <si>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</si>
  <si>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</si>
  <si>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</si>
  <si>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</si>
  <si>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</si>
  <si>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</si>
  <si>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</si>
  <si>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</si>
  <si>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</si>
  <si>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</si>
  <si>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</si>
  <si>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</si>
  <si>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</si>
  <si>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Dr Nkosazana Dlamini Zuma(KZN436)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</si>
  <si>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</si>
  <si>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</si>
  <si>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</si>
  <si>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</si>
  <si>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</si>
  <si>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</si>
  <si>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</si>
  <si>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</si>
  <si>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</si>
  <si>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</si>
  <si>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</si>
  <si>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</si>
  <si>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</si>
  <si>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</si>
  <si>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</si>
  <si>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</si>
  <si>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</si>
  <si>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</si>
  <si>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</si>
  <si>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</si>
  <si>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</si>
  <si>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</si>
  <si>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</si>
  <si>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</si>
  <si>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</si>
  <si>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</si>
  <si>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</si>
  <si>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</si>
  <si>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</si>
  <si>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</si>
  <si>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</si>
  <si>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</si>
  <si>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</si>
  <si>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</si>
  <si>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</si>
  <si>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Dr Nkosazana Dlamini Zuma(KZN436)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</si>
  <si>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</si>
  <si>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</si>
  <si>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Dr Nkosazana Dlamini Zuma(KZN436)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</si>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</sst>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35375452</v>
      </c>
      <c r="C5" s="19">
        <v>0</v>
      </c>
      <c r="D5" s="59">
        <v>36214582</v>
      </c>
      <c r="E5" s="60">
        <v>36214582</v>
      </c>
      <c r="F5" s="60">
        <v>3047069</v>
      </c>
      <c r="G5" s="60">
        <v>2969110</v>
      </c>
      <c r="H5" s="60">
        <v>3111610</v>
      </c>
      <c r="I5" s="60">
        <v>9127789</v>
      </c>
      <c r="J5" s="60">
        <v>2973270</v>
      </c>
      <c r="K5" s="60">
        <v>2925938</v>
      </c>
      <c r="L5" s="60">
        <v>2963059</v>
      </c>
      <c r="M5" s="60">
        <v>8862267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17990056</v>
      </c>
      <c r="W5" s="60">
        <v>13761498</v>
      </c>
      <c r="X5" s="60">
        <v>4228558</v>
      </c>
      <c r="Y5" s="61">
        <v>30.73</v>
      </c>
      <c r="Z5" s="62">
        <v>36214582</v>
      </c>
    </row>
    <row r="6" spans="1:26" ht="12.75">
      <c r="A6" s="58" t="s">
        <v>32</v>
      </c>
      <c r="B6" s="19">
        <v>3127388</v>
      </c>
      <c r="C6" s="19">
        <v>0</v>
      </c>
      <c r="D6" s="59">
        <v>3731841</v>
      </c>
      <c r="E6" s="60">
        <v>3731841</v>
      </c>
      <c r="F6" s="60">
        <v>438</v>
      </c>
      <c r="G6" s="60">
        <v>559872</v>
      </c>
      <c r="H6" s="60">
        <v>275683</v>
      </c>
      <c r="I6" s="60">
        <v>835993</v>
      </c>
      <c r="J6" s="60">
        <v>279875</v>
      </c>
      <c r="K6" s="60">
        <v>279875</v>
      </c>
      <c r="L6" s="60">
        <v>267297</v>
      </c>
      <c r="M6" s="60">
        <v>827047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1663040</v>
      </c>
      <c r="W6" s="60">
        <v>1315500</v>
      </c>
      <c r="X6" s="60">
        <v>347540</v>
      </c>
      <c r="Y6" s="61">
        <v>26.42</v>
      </c>
      <c r="Z6" s="62">
        <v>3731841</v>
      </c>
    </row>
    <row r="7" spans="1:26" ht="12.75">
      <c r="A7" s="58" t="s">
        <v>33</v>
      </c>
      <c r="B7" s="19">
        <v>7160369</v>
      </c>
      <c r="C7" s="19">
        <v>0</v>
      </c>
      <c r="D7" s="59">
        <v>7358706</v>
      </c>
      <c r="E7" s="60">
        <v>7358706</v>
      </c>
      <c r="F7" s="60">
        <v>512316</v>
      </c>
      <c r="G7" s="60">
        <v>689146</v>
      </c>
      <c r="H7" s="60">
        <v>622704</v>
      </c>
      <c r="I7" s="60">
        <v>1824166</v>
      </c>
      <c r="J7" s="60">
        <v>595215</v>
      </c>
      <c r="K7" s="60">
        <v>438828</v>
      </c>
      <c r="L7" s="60">
        <v>977281</v>
      </c>
      <c r="M7" s="60">
        <v>2011324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3835490</v>
      </c>
      <c r="W7" s="60">
        <v>3679500</v>
      </c>
      <c r="X7" s="60">
        <v>155990</v>
      </c>
      <c r="Y7" s="61">
        <v>4.24</v>
      </c>
      <c r="Z7" s="62">
        <v>7358706</v>
      </c>
    </row>
    <row r="8" spans="1:26" ht="12.75">
      <c r="A8" s="58" t="s">
        <v>34</v>
      </c>
      <c r="B8" s="19">
        <v>111441115</v>
      </c>
      <c r="C8" s="19">
        <v>0</v>
      </c>
      <c r="D8" s="59">
        <v>120150226</v>
      </c>
      <c r="E8" s="60">
        <v>120150226</v>
      </c>
      <c r="F8" s="60">
        <v>47384426</v>
      </c>
      <c r="G8" s="60">
        <v>656394</v>
      </c>
      <c r="H8" s="60">
        <v>454793</v>
      </c>
      <c r="I8" s="60">
        <v>48495613</v>
      </c>
      <c r="J8" s="60">
        <v>472576</v>
      </c>
      <c r="K8" s="60">
        <v>1121178</v>
      </c>
      <c r="L8" s="60">
        <v>36485937</v>
      </c>
      <c r="M8" s="60">
        <v>38079691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86575304</v>
      </c>
      <c r="W8" s="60">
        <v>90385500</v>
      </c>
      <c r="X8" s="60">
        <v>-3810196</v>
      </c>
      <c r="Y8" s="61">
        <v>-4.22</v>
      </c>
      <c r="Z8" s="62">
        <v>120150226</v>
      </c>
    </row>
    <row r="9" spans="1:26" ht="12.75">
      <c r="A9" s="58" t="s">
        <v>35</v>
      </c>
      <c r="B9" s="19">
        <v>7817498</v>
      </c>
      <c r="C9" s="19">
        <v>0</v>
      </c>
      <c r="D9" s="59">
        <v>10709351</v>
      </c>
      <c r="E9" s="60">
        <v>10709351</v>
      </c>
      <c r="F9" s="60">
        <v>479864</v>
      </c>
      <c r="G9" s="60">
        <v>312254</v>
      </c>
      <c r="H9" s="60">
        <v>600371</v>
      </c>
      <c r="I9" s="60">
        <v>1392489</v>
      </c>
      <c r="J9" s="60">
        <v>634518</v>
      </c>
      <c r="K9" s="60">
        <v>1084828</v>
      </c>
      <c r="L9" s="60">
        <v>1068346</v>
      </c>
      <c r="M9" s="60">
        <v>2787692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4180181</v>
      </c>
      <c r="W9" s="60">
        <v>4410000</v>
      </c>
      <c r="X9" s="60">
        <v>-229819</v>
      </c>
      <c r="Y9" s="61">
        <v>-5.21</v>
      </c>
      <c r="Z9" s="62">
        <v>10709351</v>
      </c>
    </row>
    <row r="10" spans="1:26" ht="22.5">
      <c r="A10" s="63" t="s">
        <v>279</v>
      </c>
      <c r="B10" s="64">
        <f>SUM(B5:B9)</f>
        <v>164921822</v>
      </c>
      <c r="C10" s="64">
        <f>SUM(C5:C9)</f>
        <v>0</v>
      </c>
      <c r="D10" s="65">
        <f aca="true" t="shared" si="0" ref="D10:Z10">SUM(D5:D9)</f>
        <v>178164706</v>
      </c>
      <c r="E10" s="66">
        <f t="shared" si="0"/>
        <v>178164706</v>
      </c>
      <c r="F10" s="66">
        <f t="shared" si="0"/>
        <v>51424113</v>
      </c>
      <c r="G10" s="66">
        <f t="shared" si="0"/>
        <v>5186776</v>
      </c>
      <c r="H10" s="66">
        <f t="shared" si="0"/>
        <v>5065161</v>
      </c>
      <c r="I10" s="66">
        <f t="shared" si="0"/>
        <v>61676050</v>
      </c>
      <c r="J10" s="66">
        <f t="shared" si="0"/>
        <v>4955454</v>
      </c>
      <c r="K10" s="66">
        <f t="shared" si="0"/>
        <v>5850647</v>
      </c>
      <c r="L10" s="66">
        <f t="shared" si="0"/>
        <v>41761920</v>
      </c>
      <c r="M10" s="66">
        <f t="shared" si="0"/>
        <v>52568021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114244071</v>
      </c>
      <c r="W10" s="66">
        <f t="shared" si="0"/>
        <v>113551998</v>
      </c>
      <c r="X10" s="66">
        <f t="shared" si="0"/>
        <v>692073</v>
      </c>
      <c r="Y10" s="67">
        <f>+IF(W10&lt;&gt;0,(X10/W10)*100,0)</f>
        <v>0.6094767262483571</v>
      </c>
      <c r="Z10" s="68">
        <f t="shared" si="0"/>
        <v>178164706</v>
      </c>
    </row>
    <row r="11" spans="1:26" ht="12.75">
      <c r="A11" s="58" t="s">
        <v>37</v>
      </c>
      <c r="B11" s="19">
        <v>50499161</v>
      </c>
      <c r="C11" s="19">
        <v>0</v>
      </c>
      <c r="D11" s="59">
        <v>55356399</v>
      </c>
      <c r="E11" s="60">
        <v>55356399</v>
      </c>
      <c r="F11" s="60">
        <v>3922945</v>
      </c>
      <c r="G11" s="60">
        <v>4180948</v>
      </c>
      <c r="H11" s="60">
        <v>3922478</v>
      </c>
      <c r="I11" s="60">
        <v>12026371</v>
      </c>
      <c r="J11" s="60">
        <v>3733928</v>
      </c>
      <c r="K11" s="60">
        <v>4533087</v>
      </c>
      <c r="L11" s="60">
        <v>5553835</v>
      </c>
      <c r="M11" s="60">
        <v>13820850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25847221</v>
      </c>
      <c r="W11" s="60">
        <v>26999498</v>
      </c>
      <c r="X11" s="60">
        <v>-1152277</v>
      </c>
      <c r="Y11" s="61">
        <v>-4.27</v>
      </c>
      <c r="Z11" s="62">
        <v>55356399</v>
      </c>
    </row>
    <row r="12" spans="1:26" ht="12.75">
      <c r="A12" s="58" t="s">
        <v>38</v>
      </c>
      <c r="B12" s="19">
        <v>10754630</v>
      </c>
      <c r="C12" s="19">
        <v>0</v>
      </c>
      <c r="D12" s="59">
        <v>11991370</v>
      </c>
      <c r="E12" s="60">
        <v>11991370</v>
      </c>
      <c r="F12" s="60">
        <v>893591</v>
      </c>
      <c r="G12" s="60">
        <v>893591</v>
      </c>
      <c r="H12" s="60">
        <v>893591</v>
      </c>
      <c r="I12" s="60">
        <v>2680773</v>
      </c>
      <c r="J12" s="60">
        <v>913160</v>
      </c>
      <c r="K12" s="60">
        <v>899521</v>
      </c>
      <c r="L12" s="60">
        <v>899521</v>
      </c>
      <c r="M12" s="60">
        <v>2712202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5392975</v>
      </c>
      <c r="W12" s="60">
        <v>5995500</v>
      </c>
      <c r="X12" s="60">
        <v>-602525</v>
      </c>
      <c r="Y12" s="61">
        <v>-10.05</v>
      </c>
      <c r="Z12" s="62">
        <v>11991370</v>
      </c>
    </row>
    <row r="13" spans="1:26" ht="12.75">
      <c r="A13" s="58" t="s">
        <v>280</v>
      </c>
      <c r="B13" s="19">
        <v>22143213</v>
      </c>
      <c r="C13" s="19">
        <v>0</v>
      </c>
      <c r="D13" s="59">
        <v>21402126</v>
      </c>
      <c r="E13" s="60">
        <v>21402126</v>
      </c>
      <c r="F13" s="60">
        <v>0</v>
      </c>
      <c r="G13" s="60">
        <v>0</v>
      </c>
      <c r="H13" s="60">
        <v>0</v>
      </c>
      <c r="I13" s="60">
        <v>0</v>
      </c>
      <c r="J13" s="60">
        <v>7695043</v>
      </c>
      <c r="K13" s="60">
        <v>1892000</v>
      </c>
      <c r="L13" s="60">
        <v>1903628</v>
      </c>
      <c r="M13" s="60">
        <v>11490671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11490671</v>
      </c>
      <c r="W13" s="60">
        <v>10701000</v>
      </c>
      <c r="X13" s="60">
        <v>789671</v>
      </c>
      <c r="Y13" s="61">
        <v>7.38</v>
      </c>
      <c r="Z13" s="62">
        <v>21402126</v>
      </c>
    </row>
    <row r="14" spans="1:26" ht="12.75">
      <c r="A14" s="58" t="s">
        <v>40</v>
      </c>
      <c r="B14" s="19">
        <v>1239187</v>
      </c>
      <c r="C14" s="19">
        <v>0</v>
      </c>
      <c r="D14" s="59">
        <v>502213</v>
      </c>
      <c r="E14" s="60">
        <v>502213</v>
      </c>
      <c r="F14" s="60">
        <v>164004</v>
      </c>
      <c r="G14" s="60">
        <v>16031</v>
      </c>
      <c r="H14" s="60">
        <v>116811</v>
      </c>
      <c r="I14" s="60">
        <v>296846</v>
      </c>
      <c r="J14" s="60">
        <v>51103</v>
      </c>
      <c r="K14" s="60">
        <v>30413</v>
      </c>
      <c r="L14" s="60">
        <v>-269262</v>
      </c>
      <c r="M14" s="60">
        <v>-187746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109100</v>
      </c>
      <c r="W14" s="60">
        <v>250998</v>
      </c>
      <c r="X14" s="60">
        <v>-141898</v>
      </c>
      <c r="Y14" s="61">
        <v>-56.53</v>
      </c>
      <c r="Z14" s="62">
        <v>502213</v>
      </c>
    </row>
    <row r="15" spans="1:26" ht="12.75">
      <c r="A15" s="58" t="s">
        <v>41</v>
      </c>
      <c r="B15" s="19">
        <v>0</v>
      </c>
      <c r="C15" s="19">
        <v>0</v>
      </c>
      <c r="D15" s="59">
        <v>6621689</v>
      </c>
      <c r="E15" s="60">
        <v>6621689</v>
      </c>
      <c r="F15" s="60">
        <v>11852</v>
      </c>
      <c r="G15" s="60">
        <v>98798</v>
      </c>
      <c r="H15" s="60">
        <v>440</v>
      </c>
      <c r="I15" s="60">
        <v>111090</v>
      </c>
      <c r="J15" s="60">
        <v>3000</v>
      </c>
      <c r="K15" s="60">
        <v>12005</v>
      </c>
      <c r="L15" s="60">
        <v>23165</v>
      </c>
      <c r="M15" s="60">
        <v>38170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149260</v>
      </c>
      <c r="W15" s="60">
        <v>3310998</v>
      </c>
      <c r="X15" s="60">
        <v>-3161738</v>
      </c>
      <c r="Y15" s="61">
        <v>-95.49</v>
      </c>
      <c r="Z15" s="62">
        <v>6621689</v>
      </c>
    </row>
    <row r="16" spans="1:26" ht="12.75">
      <c r="A16" s="69" t="s">
        <v>42</v>
      </c>
      <c r="B16" s="19">
        <v>0</v>
      </c>
      <c r="C16" s="19">
        <v>0</v>
      </c>
      <c r="D16" s="59">
        <v>1778000</v>
      </c>
      <c r="E16" s="60">
        <v>1778000</v>
      </c>
      <c r="F16" s="60">
        <v>0</v>
      </c>
      <c r="G16" s="60">
        <v>298188</v>
      </c>
      <c r="H16" s="60">
        <v>0</v>
      </c>
      <c r="I16" s="60">
        <v>298188</v>
      </c>
      <c r="J16" s="60">
        <v>304875</v>
      </c>
      <c r="K16" s="60">
        <v>151206</v>
      </c>
      <c r="L16" s="60">
        <v>150946</v>
      </c>
      <c r="M16" s="60">
        <v>607027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905215</v>
      </c>
      <c r="W16" s="60">
        <v>789000</v>
      </c>
      <c r="X16" s="60">
        <v>116215</v>
      </c>
      <c r="Y16" s="61">
        <v>14.73</v>
      </c>
      <c r="Z16" s="62">
        <v>1778000</v>
      </c>
    </row>
    <row r="17" spans="1:26" ht="12.75">
      <c r="A17" s="58" t="s">
        <v>43</v>
      </c>
      <c r="B17" s="19">
        <v>54110948</v>
      </c>
      <c r="C17" s="19">
        <v>0</v>
      </c>
      <c r="D17" s="59">
        <v>70071657</v>
      </c>
      <c r="E17" s="60">
        <v>70071657</v>
      </c>
      <c r="F17" s="60">
        <v>2596819</v>
      </c>
      <c r="G17" s="60">
        <v>3875269</v>
      </c>
      <c r="H17" s="60">
        <v>4162263</v>
      </c>
      <c r="I17" s="60">
        <v>10634351</v>
      </c>
      <c r="J17" s="60">
        <v>4451046</v>
      </c>
      <c r="K17" s="60">
        <v>5178367</v>
      </c>
      <c r="L17" s="60">
        <v>4536398</v>
      </c>
      <c r="M17" s="60">
        <v>14165811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24800162</v>
      </c>
      <c r="W17" s="60">
        <v>32443500</v>
      </c>
      <c r="X17" s="60">
        <v>-7643338</v>
      </c>
      <c r="Y17" s="61">
        <v>-23.56</v>
      </c>
      <c r="Z17" s="62">
        <v>70071657</v>
      </c>
    </row>
    <row r="18" spans="1:26" ht="12.75">
      <c r="A18" s="70" t="s">
        <v>44</v>
      </c>
      <c r="B18" s="71">
        <f>SUM(B11:B17)</f>
        <v>138747139</v>
      </c>
      <c r="C18" s="71">
        <f>SUM(C11:C17)</f>
        <v>0</v>
      </c>
      <c r="D18" s="72">
        <f aca="true" t="shared" si="1" ref="D18:Z18">SUM(D11:D17)</f>
        <v>167723454</v>
      </c>
      <c r="E18" s="73">
        <f t="shared" si="1"/>
        <v>167723454</v>
      </c>
      <c r="F18" s="73">
        <f t="shared" si="1"/>
        <v>7589211</v>
      </c>
      <c r="G18" s="73">
        <f t="shared" si="1"/>
        <v>9362825</v>
      </c>
      <c r="H18" s="73">
        <f t="shared" si="1"/>
        <v>9095583</v>
      </c>
      <c r="I18" s="73">
        <f t="shared" si="1"/>
        <v>26047619</v>
      </c>
      <c r="J18" s="73">
        <f t="shared" si="1"/>
        <v>17152155</v>
      </c>
      <c r="K18" s="73">
        <f t="shared" si="1"/>
        <v>12696599</v>
      </c>
      <c r="L18" s="73">
        <f t="shared" si="1"/>
        <v>12798231</v>
      </c>
      <c r="M18" s="73">
        <f t="shared" si="1"/>
        <v>42646985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68694604</v>
      </c>
      <c r="W18" s="73">
        <f t="shared" si="1"/>
        <v>80490494</v>
      </c>
      <c r="X18" s="73">
        <f t="shared" si="1"/>
        <v>-11795890</v>
      </c>
      <c r="Y18" s="67">
        <f>+IF(W18&lt;&gt;0,(X18/W18)*100,0)</f>
        <v>-14.65501006864239</v>
      </c>
      <c r="Z18" s="74">
        <f t="shared" si="1"/>
        <v>167723454</v>
      </c>
    </row>
    <row r="19" spans="1:26" ht="12.75">
      <c r="A19" s="70" t="s">
        <v>45</v>
      </c>
      <c r="B19" s="75">
        <f>+B10-B18</f>
        <v>26174683</v>
      </c>
      <c r="C19" s="75">
        <f>+C10-C18</f>
        <v>0</v>
      </c>
      <c r="D19" s="76">
        <f aca="true" t="shared" si="2" ref="D19:Z19">+D10-D18</f>
        <v>10441252</v>
      </c>
      <c r="E19" s="77">
        <f t="shared" si="2"/>
        <v>10441252</v>
      </c>
      <c r="F19" s="77">
        <f t="shared" si="2"/>
        <v>43834902</v>
      </c>
      <c r="G19" s="77">
        <f t="shared" si="2"/>
        <v>-4176049</v>
      </c>
      <c r="H19" s="77">
        <f t="shared" si="2"/>
        <v>-4030422</v>
      </c>
      <c r="I19" s="77">
        <f t="shared" si="2"/>
        <v>35628431</v>
      </c>
      <c r="J19" s="77">
        <f t="shared" si="2"/>
        <v>-12196701</v>
      </c>
      <c r="K19" s="77">
        <f t="shared" si="2"/>
        <v>-6845952</v>
      </c>
      <c r="L19" s="77">
        <f t="shared" si="2"/>
        <v>28963689</v>
      </c>
      <c r="M19" s="77">
        <f t="shared" si="2"/>
        <v>9921036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45549467</v>
      </c>
      <c r="W19" s="77">
        <f>IF(E10=E18,0,W10-W18)</f>
        <v>33061504</v>
      </c>
      <c r="X19" s="77">
        <f t="shared" si="2"/>
        <v>12487963</v>
      </c>
      <c r="Y19" s="78">
        <f>+IF(W19&lt;&gt;0,(X19/W19)*100,0)</f>
        <v>37.77191442954319</v>
      </c>
      <c r="Z19" s="79">
        <f t="shared" si="2"/>
        <v>10441252</v>
      </c>
    </row>
    <row r="20" spans="1:26" ht="12.75">
      <c r="A20" s="58" t="s">
        <v>46</v>
      </c>
      <c r="B20" s="19">
        <v>46834237</v>
      </c>
      <c r="C20" s="19">
        <v>0</v>
      </c>
      <c r="D20" s="59">
        <v>40206000</v>
      </c>
      <c r="E20" s="60">
        <v>40206000</v>
      </c>
      <c r="F20" s="60">
        <v>2146019</v>
      </c>
      <c r="G20" s="60">
        <v>735689</v>
      </c>
      <c r="H20" s="60">
        <v>0</v>
      </c>
      <c r="I20" s="60">
        <v>2881708</v>
      </c>
      <c r="J20" s="60">
        <v>2547685</v>
      </c>
      <c r="K20" s="60">
        <v>3714766</v>
      </c>
      <c r="L20" s="60">
        <v>3882219</v>
      </c>
      <c r="M20" s="60">
        <v>10144670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13026378</v>
      </c>
      <c r="W20" s="60">
        <v>30154500</v>
      </c>
      <c r="X20" s="60">
        <v>-17128122</v>
      </c>
      <c r="Y20" s="61">
        <v>-56.8</v>
      </c>
      <c r="Z20" s="62">
        <v>40206000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73008920</v>
      </c>
      <c r="C22" s="86">
        <f>SUM(C19:C21)</f>
        <v>0</v>
      </c>
      <c r="D22" s="87">
        <f aca="true" t="shared" si="3" ref="D22:Z22">SUM(D19:D21)</f>
        <v>50647252</v>
      </c>
      <c r="E22" s="88">
        <f t="shared" si="3"/>
        <v>50647252</v>
      </c>
      <c r="F22" s="88">
        <f t="shared" si="3"/>
        <v>45980921</v>
      </c>
      <c r="G22" s="88">
        <f t="shared" si="3"/>
        <v>-3440360</v>
      </c>
      <c r="H22" s="88">
        <f t="shared" si="3"/>
        <v>-4030422</v>
      </c>
      <c r="I22" s="88">
        <f t="shared" si="3"/>
        <v>38510139</v>
      </c>
      <c r="J22" s="88">
        <f t="shared" si="3"/>
        <v>-9649016</v>
      </c>
      <c r="K22" s="88">
        <f t="shared" si="3"/>
        <v>-3131186</v>
      </c>
      <c r="L22" s="88">
        <f t="shared" si="3"/>
        <v>32845908</v>
      </c>
      <c r="M22" s="88">
        <f t="shared" si="3"/>
        <v>20065706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58575845</v>
      </c>
      <c r="W22" s="88">
        <f t="shared" si="3"/>
        <v>63216004</v>
      </c>
      <c r="X22" s="88">
        <f t="shared" si="3"/>
        <v>-4640159</v>
      </c>
      <c r="Y22" s="89">
        <f>+IF(W22&lt;&gt;0,(X22/W22)*100,0)</f>
        <v>-7.340164999989559</v>
      </c>
      <c r="Z22" s="90">
        <f t="shared" si="3"/>
        <v>50647252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73008920</v>
      </c>
      <c r="C24" s="75">
        <f>SUM(C22:C23)</f>
        <v>0</v>
      </c>
      <c r="D24" s="76">
        <f aca="true" t="shared" si="4" ref="D24:Z24">SUM(D22:D23)</f>
        <v>50647252</v>
      </c>
      <c r="E24" s="77">
        <f t="shared" si="4"/>
        <v>50647252</v>
      </c>
      <c r="F24" s="77">
        <f t="shared" si="4"/>
        <v>45980921</v>
      </c>
      <c r="G24" s="77">
        <f t="shared" si="4"/>
        <v>-3440360</v>
      </c>
      <c r="H24" s="77">
        <f t="shared" si="4"/>
        <v>-4030422</v>
      </c>
      <c r="I24" s="77">
        <f t="shared" si="4"/>
        <v>38510139</v>
      </c>
      <c r="J24" s="77">
        <f t="shared" si="4"/>
        <v>-9649016</v>
      </c>
      <c r="K24" s="77">
        <f t="shared" si="4"/>
        <v>-3131186</v>
      </c>
      <c r="L24" s="77">
        <f t="shared" si="4"/>
        <v>32845908</v>
      </c>
      <c r="M24" s="77">
        <f t="shared" si="4"/>
        <v>20065706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58575845</v>
      </c>
      <c r="W24" s="77">
        <f t="shared" si="4"/>
        <v>63216004</v>
      </c>
      <c r="X24" s="77">
        <f t="shared" si="4"/>
        <v>-4640159</v>
      </c>
      <c r="Y24" s="78">
        <f>+IF(W24&lt;&gt;0,(X24/W24)*100,0)</f>
        <v>-7.340164999989559</v>
      </c>
      <c r="Z24" s="79">
        <f t="shared" si="4"/>
        <v>50647252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63892564</v>
      </c>
      <c r="C27" s="22">
        <v>0</v>
      </c>
      <c r="D27" s="99">
        <v>64582240</v>
      </c>
      <c r="E27" s="100">
        <v>64582240</v>
      </c>
      <c r="F27" s="100">
        <v>2164877</v>
      </c>
      <c r="G27" s="100">
        <v>1461809</v>
      </c>
      <c r="H27" s="100">
        <v>2089976</v>
      </c>
      <c r="I27" s="100">
        <v>5716662</v>
      </c>
      <c r="J27" s="100">
        <v>2190218</v>
      </c>
      <c r="K27" s="100">
        <v>3757155</v>
      </c>
      <c r="L27" s="100">
        <v>4036800</v>
      </c>
      <c r="M27" s="100">
        <v>9984173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15700835</v>
      </c>
      <c r="W27" s="100">
        <v>32291120</v>
      </c>
      <c r="X27" s="100">
        <v>-16590285</v>
      </c>
      <c r="Y27" s="101">
        <v>-51.38</v>
      </c>
      <c r="Z27" s="102">
        <v>64582240</v>
      </c>
    </row>
    <row r="28" spans="1:26" ht="12.75">
      <c r="A28" s="103" t="s">
        <v>46</v>
      </c>
      <c r="B28" s="19">
        <v>40066000</v>
      </c>
      <c r="C28" s="19">
        <v>0</v>
      </c>
      <c r="D28" s="59">
        <v>26666000</v>
      </c>
      <c r="E28" s="60">
        <v>26666000</v>
      </c>
      <c r="F28" s="60">
        <v>2146019</v>
      </c>
      <c r="G28" s="60">
        <v>735689</v>
      </c>
      <c r="H28" s="60">
        <v>865572</v>
      </c>
      <c r="I28" s="60">
        <v>3747280</v>
      </c>
      <c r="J28" s="60">
        <v>1682114</v>
      </c>
      <c r="K28" s="60">
        <v>3599767</v>
      </c>
      <c r="L28" s="60">
        <v>3921072</v>
      </c>
      <c r="M28" s="60">
        <v>9202953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12950233</v>
      </c>
      <c r="W28" s="60">
        <v>13333000</v>
      </c>
      <c r="X28" s="60">
        <v>-382767</v>
      </c>
      <c r="Y28" s="61">
        <v>-2.87</v>
      </c>
      <c r="Z28" s="62">
        <v>26666000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23826564</v>
      </c>
      <c r="C31" s="19">
        <v>0</v>
      </c>
      <c r="D31" s="59">
        <v>37916240</v>
      </c>
      <c r="E31" s="60">
        <v>37916240</v>
      </c>
      <c r="F31" s="60">
        <v>18858</v>
      </c>
      <c r="G31" s="60">
        <v>726120</v>
      </c>
      <c r="H31" s="60">
        <v>1224404</v>
      </c>
      <c r="I31" s="60">
        <v>1969382</v>
      </c>
      <c r="J31" s="60">
        <v>508104</v>
      </c>
      <c r="K31" s="60">
        <v>157388</v>
      </c>
      <c r="L31" s="60">
        <v>115738</v>
      </c>
      <c r="M31" s="60">
        <v>781230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2750612</v>
      </c>
      <c r="W31" s="60">
        <v>18958120</v>
      </c>
      <c r="X31" s="60">
        <v>-16207508</v>
      </c>
      <c r="Y31" s="61">
        <v>-85.49</v>
      </c>
      <c r="Z31" s="62">
        <v>37916240</v>
      </c>
    </row>
    <row r="32" spans="1:26" ht="12.75">
      <c r="A32" s="70" t="s">
        <v>54</v>
      </c>
      <c r="B32" s="22">
        <f>SUM(B28:B31)</f>
        <v>63892564</v>
      </c>
      <c r="C32" s="22">
        <f>SUM(C28:C31)</f>
        <v>0</v>
      </c>
      <c r="D32" s="99">
        <f aca="true" t="shared" si="5" ref="D32:Z32">SUM(D28:D31)</f>
        <v>64582240</v>
      </c>
      <c r="E32" s="100">
        <f t="shared" si="5"/>
        <v>64582240</v>
      </c>
      <c r="F32" s="100">
        <f t="shared" si="5"/>
        <v>2164877</v>
      </c>
      <c r="G32" s="100">
        <f t="shared" si="5"/>
        <v>1461809</v>
      </c>
      <c r="H32" s="100">
        <f t="shared" si="5"/>
        <v>2089976</v>
      </c>
      <c r="I32" s="100">
        <f t="shared" si="5"/>
        <v>5716662</v>
      </c>
      <c r="J32" s="100">
        <f t="shared" si="5"/>
        <v>2190218</v>
      </c>
      <c r="K32" s="100">
        <f t="shared" si="5"/>
        <v>3757155</v>
      </c>
      <c r="L32" s="100">
        <f t="shared" si="5"/>
        <v>4036810</v>
      </c>
      <c r="M32" s="100">
        <f t="shared" si="5"/>
        <v>9984183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15700845</v>
      </c>
      <c r="W32" s="100">
        <f t="shared" si="5"/>
        <v>32291120</v>
      </c>
      <c r="X32" s="100">
        <f t="shared" si="5"/>
        <v>-16590275</v>
      </c>
      <c r="Y32" s="101">
        <f>+IF(W32&lt;&gt;0,(X32/W32)*100,0)</f>
        <v>-51.37720525023598</v>
      </c>
      <c r="Z32" s="102">
        <f t="shared" si="5"/>
        <v>64582240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119927632</v>
      </c>
      <c r="C35" s="19">
        <v>0</v>
      </c>
      <c r="D35" s="59">
        <v>143428408</v>
      </c>
      <c r="E35" s="60">
        <v>143428408</v>
      </c>
      <c r="F35" s="60">
        <v>139485726</v>
      </c>
      <c r="G35" s="60">
        <v>162652250</v>
      </c>
      <c r="H35" s="60">
        <v>154441229</v>
      </c>
      <c r="I35" s="60">
        <v>154441229</v>
      </c>
      <c r="J35" s="60">
        <v>155681537</v>
      </c>
      <c r="K35" s="60">
        <v>146357792</v>
      </c>
      <c r="L35" s="60">
        <v>192202144</v>
      </c>
      <c r="M35" s="60">
        <v>192202144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192202144</v>
      </c>
      <c r="W35" s="60">
        <v>71714204</v>
      </c>
      <c r="X35" s="60">
        <v>120487940</v>
      </c>
      <c r="Y35" s="61">
        <v>168.01</v>
      </c>
      <c r="Z35" s="62">
        <v>143428408</v>
      </c>
    </row>
    <row r="36" spans="1:26" ht="12.75">
      <c r="A36" s="58" t="s">
        <v>57</v>
      </c>
      <c r="B36" s="19">
        <v>351501923</v>
      </c>
      <c r="C36" s="19">
        <v>0</v>
      </c>
      <c r="D36" s="59">
        <v>422527423</v>
      </c>
      <c r="E36" s="60">
        <v>422527423</v>
      </c>
      <c r="F36" s="60">
        <v>394146106</v>
      </c>
      <c r="G36" s="60">
        <v>436939536</v>
      </c>
      <c r="H36" s="60">
        <v>434939536</v>
      </c>
      <c r="I36" s="60">
        <v>434939536</v>
      </c>
      <c r="J36" s="60">
        <v>435035739</v>
      </c>
      <c r="K36" s="60">
        <v>392391556</v>
      </c>
      <c r="L36" s="60">
        <v>399675511</v>
      </c>
      <c r="M36" s="60">
        <v>399675511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399675511</v>
      </c>
      <c r="W36" s="60">
        <v>211263712</v>
      </c>
      <c r="X36" s="60">
        <v>188411799</v>
      </c>
      <c r="Y36" s="61">
        <v>89.18</v>
      </c>
      <c r="Z36" s="62">
        <v>422527423</v>
      </c>
    </row>
    <row r="37" spans="1:26" ht="12.75">
      <c r="A37" s="58" t="s">
        <v>58</v>
      </c>
      <c r="B37" s="19">
        <v>36521823</v>
      </c>
      <c r="C37" s="19">
        <v>0</v>
      </c>
      <c r="D37" s="59">
        <v>41430115</v>
      </c>
      <c r="E37" s="60">
        <v>41430115</v>
      </c>
      <c r="F37" s="60">
        <v>46849406</v>
      </c>
      <c r="G37" s="60">
        <v>46269431</v>
      </c>
      <c r="H37" s="60">
        <v>47660345</v>
      </c>
      <c r="I37" s="60">
        <v>47660345</v>
      </c>
      <c r="J37" s="60">
        <v>51996856</v>
      </c>
      <c r="K37" s="60">
        <v>48286877</v>
      </c>
      <c r="L37" s="60">
        <v>63476685</v>
      </c>
      <c r="M37" s="60">
        <v>63476685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63476685</v>
      </c>
      <c r="W37" s="60">
        <v>20715058</v>
      </c>
      <c r="X37" s="60">
        <v>42761627</v>
      </c>
      <c r="Y37" s="61">
        <v>206.43</v>
      </c>
      <c r="Z37" s="62">
        <v>41430115</v>
      </c>
    </row>
    <row r="38" spans="1:26" ht="12.75">
      <c r="A38" s="58" t="s">
        <v>59</v>
      </c>
      <c r="B38" s="19">
        <v>16740682</v>
      </c>
      <c r="C38" s="19">
        <v>0</v>
      </c>
      <c r="D38" s="59">
        <v>15197839</v>
      </c>
      <c r="E38" s="60">
        <v>15197839</v>
      </c>
      <c r="F38" s="60">
        <v>16740682</v>
      </c>
      <c r="G38" s="60">
        <v>16740682</v>
      </c>
      <c r="H38" s="60">
        <v>16740682</v>
      </c>
      <c r="I38" s="60">
        <v>16740682</v>
      </c>
      <c r="J38" s="60">
        <v>16740682</v>
      </c>
      <c r="K38" s="60">
        <v>16740682</v>
      </c>
      <c r="L38" s="60">
        <v>16740682</v>
      </c>
      <c r="M38" s="60">
        <v>16740682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16740682</v>
      </c>
      <c r="W38" s="60">
        <v>7598920</v>
      </c>
      <c r="X38" s="60">
        <v>9141762</v>
      </c>
      <c r="Y38" s="61">
        <v>120.3</v>
      </c>
      <c r="Z38" s="62">
        <v>15197839</v>
      </c>
    </row>
    <row r="39" spans="1:26" ht="12.75">
      <c r="A39" s="58" t="s">
        <v>60</v>
      </c>
      <c r="B39" s="19">
        <v>418167050</v>
      </c>
      <c r="C39" s="19">
        <v>0</v>
      </c>
      <c r="D39" s="59">
        <v>509327877</v>
      </c>
      <c r="E39" s="60">
        <v>509327877</v>
      </c>
      <c r="F39" s="60">
        <v>470041744</v>
      </c>
      <c r="G39" s="60">
        <v>536581673</v>
      </c>
      <c r="H39" s="60">
        <v>524979738</v>
      </c>
      <c r="I39" s="60">
        <v>524979738</v>
      </c>
      <c r="J39" s="60">
        <v>521979738</v>
      </c>
      <c r="K39" s="60">
        <v>473721789</v>
      </c>
      <c r="L39" s="60">
        <v>511660288</v>
      </c>
      <c r="M39" s="60">
        <v>511660288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511660288</v>
      </c>
      <c r="W39" s="60">
        <v>254663939</v>
      </c>
      <c r="X39" s="60">
        <v>256996349</v>
      </c>
      <c r="Y39" s="61">
        <v>100.92</v>
      </c>
      <c r="Z39" s="62">
        <v>509327877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81525372</v>
      </c>
      <c r="C42" s="19">
        <v>0</v>
      </c>
      <c r="D42" s="59">
        <v>66900336</v>
      </c>
      <c r="E42" s="60">
        <v>66900336</v>
      </c>
      <c r="F42" s="60">
        <v>48236309</v>
      </c>
      <c r="G42" s="60">
        <v>-3136730</v>
      </c>
      <c r="H42" s="60">
        <v>-2989958</v>
      </c>
      <c r="I42" s="60">
        <v>42109621</v>
      </c>
      <c r="J42" s="60">
        <v>3921702</v>
      </c>
      <c r="K42" s="60">
        <v>-7724096</v>
      </c>
      <c r="L42" s="60">
        <v>45272738</v>
      </c>
      <c r="M42" s="60">
        <v>41470344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83579965</v>
      </c>
      <c r="W42" s="60">
        <v>40151168</v>
      </c>
      <c r="X42" s="60">
        <v>43428797</v>
      </c>
      <c r="Y42" s="61">
        <v>108.16</v>
      </c>
      <c r="Z42" s="62">
        <v>66900336</v>
      </c>
    </row>
    <row r="43" spans="1:26" ht="12.75">
      <c r="A43" s="58" t="s">
        <v>63</v>
      </c>
      <c r="B43" s="19">
        <v>-63660439</v>
      </c>
      <c r="C43" s="19">
        <v>0</v>
      </c>
      <c r="D43" s="59">
        <v>-58782041</v>
      </c>
      <c r="E43" s="60">
        <v>-58782041</v>
      </c>
      <c r="F43" s="60">
        <v>-2164877</v>
      </c>
      <c r="G43" s="60">
        <v>-1461809</v>
      </c>
      <c r="H43" s="60">
        <v>-2089976</v>
      </c>
      <c r="I43" s="60">
        <v>-5716662</v>
      </c>
      <c r="J43" s="60">
        <v>-2190217</v>
      </c>
      <c r="K43" s="60">
        <v>-3714766</v>
      </c>
      <c r="L43" s="60">
        <v>-3701072</v>
      </c>
      <c r="M43" s="60">
        <v>-9606055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-15322717</v>
      </c>
      <c r="W43" s="60">
        <v>-25355565</v>
      </c>
      <c r="X43" s="60">
        <v>10032848</v>
      </c>
      <c r="Y43" s="61">
        <v>-39.57</v>
      </c>
      <c r="Z43" s="62">
        <v>-58782041</v>
      </c>
    </row>
    <row r="44" spans="1:26" ht="12.75">
      <c r="A44" s="58" t="s">
        <v>64</v>
      </c>
      <c r="B44" s="19">
        <v>-20951924</v>
      </c>
      <c r="C44" s="19">
        <v>0</v>
      </c>
      <c r="D44" s="59">
        <v>0</v>
      </c>
      <c r="E44" s="60">
        <v>0</v>
      </c>
      <c r="F44" s="60">
        <v>1920</v>
      </c>
      <c r="G44" s="60">
        <v>0</v>
      </c>
      <c r="H44" s="60">
        <v>0</v>
      </c>
      <c r="I44" s="60">
        <v>1920</v>
      </c>
      <c r="J44" s="60">
        <v>0</v>
      </c>
      <c r="K44" s="60">
        <v>500</v>
      </c>
      <c r="L44" s="60">
        <v>500</v>
      </c>
      <c r="M44" s="60">
        <v>1000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2920</v>
      </c>
      <c r="W44" s="60"/>
      <c r="X44" s="60">
        <v>2920</v>
      </c>
      <c r="Y44" s="61">
        <v>0</v>
      </c>
      <c r="Z44" s="62">
        <v>0</v>
      </c>
    </row>
    <row r="45" spans="1:26" ht="12.75">
      <c r="A45" s="70" t="s">
        <v>65</v>
      </c>
      <c r="B45" s="22">
        <v>88836116</v>
      </c>
      <c r="C45" s="22">
        <v>0</v>
      </c>
      <c r="D45" s="99">
        <v>40310202</v>
      </c>
      <c r="E45" s="100">
        <v>40310202</v>
      </c>
      <c r="F45" s="100">
        <v>134909468</v>
      </c>
      <c r="G45" s="100">
        <v>130310929</v>
      </c>
      <c r="H45" s="100">
        <v>125230995</v>
      </c>
      <c r="I45" s="100">
        <v>125230995</v>
      </c>
      <c r="J45" s="100">
        <v>126962480</v>
      </c>
      <c r="K45" s="100">
        <v>115524118</v>
      </c>
      <c r="L45" s="100">
        <v>157096284</v>
      </c>
      <c r="M45" s="100">
        <v>157096284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157096284</v>
      </c>
      <c r="W45" s="100">
        <v>46987510</v>
      </c>
      <c r="X45" s="100">
        <v>110108774</v>
      </c>
      <c r="Y45" s="101">
        <v>234.34</v>
      </c>
      <c r="Z45" s="102">
        <v>40310202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1938458</v>
      </c>
      <c r="C49" s="52">
        <v>0</v>
      </c>
      <c r="D49" s="129">
        <v>2624135</v>
      </c>
      <c r="E49" s="54">
        <v>2098111</v>
      </c>
      <c r="F49" s="54">
        <v>0</v>
      </c>
      <c r="G49" s="54">
        <v>0</v>
      </c>
      <c r="H49" s="54">
        <v>0</v>
      </c>
      <c r="I49" s="54">
        <v>2073262</v>
      </c>
      <c r="J49" s="54">
        <v>0</v>
      </c>
      <c r="K49" s="54">
        <v>0</v>
      </c>
      <c r="L49" s="54">
        <v>0</v>
      </c>
      <c r="M49" s="54">
        <v>49503803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58237769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4524359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4524359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76.36435458195882</v>
      </c>
      <c r="C58" s="5">
        <f>IF(C67=0,0,+(C76/C67)*100)</f>
        <v>0</v>
      </c>
      <c r="D58" s="6">
        <f aca="true" t="shared" si="6" ref="D58:Z58">IF(D67=0,0,+(D76/D67)*100)</f>
        <v>75.9999838808295</v>
      </c>
      <c r="E58" s="7">
        <f t="shared" si="6"/>
        <v>75.9999838808295</v>
      </c>
      <c r="F58" s="7">
        <f t="shared" si="6"/>
        <v>32.71544555751981</v>
      </c>
      <c r="G58" s="7">
        <f t="shared" si="6"/>
        <v>30.66170357343846</v>
      </c>
      <c r="H58" s="7">
        <f t="shared" si="6"/>
        <v>39.22934937044407</v>
      </c>
      <c r="I58" s="7">
        <f t="shared" si="6"/>
        <v>34.369322731564694</v>
      </c>
      <c r="J58" s="7">
        <f t="shared" si="6"/>
        <v>47.22660949676267</v>
      </c>
      <c r="K58" s="7">
        <f t="shared" si="6"/>
        <v>37.71585457316484</v>
      </c>
      <c r="L58" s="7">
        <f t="shared" si="6"/>
        <v>99.10923278054116</v>
      </c>
      <c r="M58" s="7">
        <f t="shared" si="6"/>
        <v>61.52728989048322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48.2846543564796</v>
      </c>
      <c r="W58" s="7">
        <f t="shared" si="6"/>
        <v>100.66387612510933</v>
      </c>
      <c r="X58" s="7">
        <f t="shared" si="6"/>
        <v>0</v>
      </c>
      <c r="Y58" s="7">
        <f t="shared" si="6"/>
        <v>0</v>
      </c>
      <c r="Z58" s="8">
        <f t="shared" si="6"/>
        <v>75.9999838808295</v>
      </c>
    </row>
    <row r="59" spans="1:26" ht="12.75">
      <c r="A59" s="37" t="s">
        <v>31</v>
      </c>
      <c r="B59" s="9">
        <f aca="true" t="shared" si="7" ref="B59:Z66">IF(B68=0,0,+(B77/B68)*100)</f>
        <v>81.20664659763109</v>
      </c>
      <c r="C59" s="9">
        <f t="shared" si="7"/>
        <v>0</v>
      </c>
      <c r="D59" s="2">
        <f t="shared" si="7"/>
        <v>75.99999359374078</v>
      </c>
      <c r="E59" s="10">
        <f t="shared" si="7"/>
        <v>75.99999359374078</v>
      </c>
      <c r="F59" s="10">
        <f t="shared" si="7"/>
        <v>27.706920978816036</v>
      </c>
      <c r="G59" s="10">
        <f t="shared" si="7"/>
        <v>32.36879064770251</v>
      </c>
      <c r="H59" s="10">
        <f t="shared" si="7"/>
        <v>42.07638489399378</v>
      </c>
      <c r="I59" s="10">
        <f t="shared" si="7"/>
        <v>34.12181197440037</v>
      </c>
      <c r="J59" s="10">
        <f t="shared" si="7"/>
        <v>51.96366290313359</v>
      </c>
      <c r="K59" s="10">
        <f t="shared" si="7"/>
        <v>40.00522225693094</v>
      </c>
      <c r="L59" s="10">
        <f t="shared" si="7"/>
        <v>117.00124769705901</v>
      </c>
      <c r="M59" s="10">
        <f t="shared" si="7"/>
        <v>69.760525156825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51.6781659823627</v>
      </c>
      <c r="W59" s="10">
        <f t="shared" si="7"/>
        <v>100.00030519933223</v>
      </c>
      <c r="X59" s="10">
        <f t="shared" si="7"/>
        <v>0</v>
      </c>
      <c r="Y59" s="10">
        <f t="shared" si="7"/>
        <v>0</v>
      </c>
      <c r="Z59" s="11">
        <f t="shared" si="7"/>
        <v>75.99999359374078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76.00002250899756</v>
      </c>
      <c r="E60" s="13">
        <f t="shared" si="7"/>
        <v>76.00002250899756</v>
      </c>
      <c r="F60" s="13">
        <f t="shared" si="7"/>
        <v>33786.30136986302</v>
      </c>
      <c r="G60" s="13">
        <f t="shared" si="7"/>
        <v>21.60868912894376</v>
      </c>
      <c r="H60" s="13">
        <f t="shared" si="7"/>
        <v>56.100666345041226</v>
      </c>
      <c r="I60" s="13">
        <f t="shared" si="7"/>
        <v>50.67327118767741</v>
      </c>
      <c r="J60" s="13">
        <f t="shared" si="7"/>
        <v>59.607682000893256</v>
      </c>
      <c r="K60" s="13">
        <f t="shared" si="7"/>
        <v>63.132112550245644</v>
      </c>
      <c r="L60" s="13">
        <f t="shared" si="7"/>
        <v>53.57935180716581</v>
      </c>
      <c r="M60" s="13">
        <f t="shared" si="7"/>
        <v>58.85203622043246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54.74065566673081</v>
      </c>
      <c r="W60" s="13">
        <f t="shared" si="7"/>
        <v>107.79931584948687</v>
      </c>
      <c r="X60" s="13">
        <f t="shared" si="7"/>
        <v>0</v>
      </c>
      <c r="Y60" s="13">
        <f t="shared" si="7"/>
        <v>0</v>
      </c>
      <c r="Z60" s="14">
        <f t="shared" si="7"/>
        <v>76.00002250899756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76.00002250899756</v>
      </c>
      <c r="E64" s="13">
        <f t="shared" si="7"/>
        <v>76.00002250899756</v>
      </c>
      <c r="F64" s="13">
        <f t="shared" si="7"/>
        <v>33786.30136986302</v>
      </c>
      <c r="G64" s="13">
        <f t="shared" si="7"/>
        <v>21.60868912894376</v>
      </c>
      <c r="H64" s="13">
        <f t="shared" si="7"/>
        <v>56.100666345041226</v>
      </c>
      <c r="I64" s="13">
        <f t="shared" si="7"/>
        <v>50.67327118767741</v>
      </c>
      <c r="J64" s="13">
        <f t="shared" si="7"/>
        <v>59.607682000893256</v>
      </c>
      <c r="K64" s="13">
        <f t="shared" si="7"/>
        <v>63.132112550245644</v>
      </c>
      <c r="L64" s="13">
        <f t="shared" si="7"/>
        <v>53.57935180716581</v>
      </c>
      <c r="M64" s="13">
        <f t="shared" si="7"/>
        <v>58.85203622043246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54.74065566673081</v>
      </c>
      <c r="W64" s="13">
        <f t="shared" si="7"/>
        <v>107.79931584948687</v>
      </c>
      <c r="X64" s="13">
        <f t="shared" si="7"/>
        <v>0</v>
      </c>
      <c r="Y64" s="13">
        <f t="shared" si="7"/>
        <v>0</v>
      </c>
      <c r="Z64" s="14">
        <f t="shared" si="7"/>
        <v>76.00002250899756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75.99948728835624</v>
      </c>
      <c r="E66" s="16">
        <f t="shared" si="7"/>
        <v>75.99948728835624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2.0180494938516778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0.47242070152442756</v>
      </c>
      <c r="W66" s="16">
        <f t="shared" si="7"/>
        <v>99.99209486166008</v>
      </c>
      <c r="X66" s="16">
        <f t="shared" si="7"/>
        <v>0</v>
      </c>
      <c r="Y66" s="16">
        <f t="shared" si="7"/>
        <v>0</v>
      </c>
      <c r="Z66" s="17">
        <f t="shared" si="7"/>
        <v>75.99948728835624</v>
      </c>
    </row>
    <row r="67" spans="1:26" ht="12.75" hidden="1">
      <c r="A67" s="41" t="s">
        <v>287</v>
      </c>
      <c r="B67" s="24">
        <v>39405592</v>
      </c>
      <c r="C67" s="24"/>
      <c r="D67" s="25">
        <v>40945035</v>
      </c>
      <c r="E67" s="26">
        <v>40945035</v>
      </c>
      <c r="F67" s="26">
        <v>3054600</v>
      </c>
      <c r="G67" s="26">
        <v>3528982</v>
      </c>
      <c r="H67" s="26">
        <v>3731678</v>
      </c>
      <c r="I67" s="26">
        <v>10315260</v>
      </c>
      <c r="J67" s="26">
        <v>3624751</v>
      </c>
      <c r="K67" s="26">
        <v>3572023</v>
      </c>
      <c r="L67" s="26">
        <v>3642478</v>
      </c>
      <c r="M67" s="26">
        <v>10839252</v>
      </c>
      <c r="N67" s="26"/>
      <c r="O67" s="26"/>
      <c r="P67" s="26"/>
      <c r="Q67" s="26"/>
      <c r="R67" s="26"/>
      <c r="S67" s="26"/>
      <c r="T67" s="26"/>
      <c r="U67" s="26"/>
      <c r="V67" s="26">
        <v>21154512</v>
      </c>
      <c r="W67" s="26">
        <v>15456498</v>
      </c>
      <c r="X67" s="26"/>
      <c r="Y67" s="25"/>
      <c r="Z67" s="27">
        <v>40945035</v>
      </c>
    </row>
    <row r="68" spans="1:26" ht="12.75" hidden="1">
      <c r="A68" s="37" t="s">
        <v>31</v>
      </c>
      <c r="B68" s="19">
        <v>33204718</v>
      </c>
      <c r="C68" s="19"/>
      <c r="D68" s="20">
        <v>36214582</v>
      </c>
      <c r="E68" s="21">
        <v>36214582</v>
      </c>
      <c r="F68" s="21">
        <v>3047069</v>
      </c>
      <c r="G68" s="21">
        <v>2969110</v>
      </c>
      <c r="H68" s="21">
        <v>3111610</v>
      </c>
      <c r="I68" s="21">
        <v>9127789</v>
      </c>
      <c r="J68" s="21">
        <v>2973270</v>
      </c>
      <c r="K68" s="21">
        <v>2925938</v>
      </c>
      <c r="L68" s="21">
        <v>2963059</v>
      </c>
      <c r="M68" s="21">
        <v>8862267</v>
      </c>
      <c r="N68" s="21"/>
      <c r="O68" s="21"/>
      <c r="P68" s="21"/>
      <c r="Q68" s="21"/>
      <c r="R68" s="21"/>
      <c r="S68" s="21"/>
      <c r="T68" s="21"/>
      <c r="U68" s="21"/>
      <c r="V68" s="21">
        <v>17990056</v>
      </c>
      <c r="W68" s="21">
        <v>13761498</v>
      </c>
      <c r="X68" s="21"/>
      <c r="Y68" s="20"/>
      <c r="Z68" s="23">
        <v>36214582</v>
      </c>
    </row>
    <row r="69" spans="1:26" ht="12.75" hidden="1">
      <c r="A69" s="38" t="s">
        <v>32</v>
      </c>
      <c r="B69" s="19">
        <v>3127388</v>
      </c>
      <c r="C69" s="19"/>
      <c r="D69" s="20">
        <v>3731841</v>
      </c>
      <c r="E69" s="21">
        <v>3731841</v>
      </c>
      <c r="F69" s="21">
        <v>438</v>
      </c>
      <c r="G69" s="21">
        <v>559872</v>
      </c>
      <c r="H69" s="21">
        <v>275683</v>
      </c>
      <c r="I69" s="21">
        <v>835993</v>
      </c>
      <c r="J69" s="21">
        <v>279875</v>
      </c>
      <c r="K69" s="21">
        <v>279875</v>
      </c>
      <c r="L69" s="21">
        <v>267297</v>
      </c>
      <c r="M69" s="21">
        <v>827047</v>
      </c>
      <c r="N69" s="21"/>
      <c r="O69" s="21"/>
      <c r="P69" s="21"/>
      <c r="Q69" s="21"/>
      <c r="R69" s="21"/>
      <c r="S69" s="21"/>
      <c r="T69" s="21"/>
      <c r="U69" s="21"/>
      <c r="V69" s="21">
        <v>1663040</v>
      </c>
      <c r="W69" s="21">
        <v>1315500</v>
      </c>
      <c r="X69" s="21"/>
      <c r="Y69" s="20"/>
      <c r="Z69" s="23">
        <v>3731841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3127388</v>
      </c>
      <c r="C73" s="19"/>
      <c r="D73" s="20">
        <v>3731841</v>
      </c>
      <c r="E73" s="21">
        <v>3731841</v>
      </c>
      <c r="F73" s="21">
        <v>438</v>
      </c>
      <c r="G73" s="21">
        <v>559872</v>
      </c>
      <c r="H73" s="21">
        <v>275683</v>
      </c>
      <c r="I73" s="21">
        <v>835993</v>
      </c>
      <c r="J73" s="21">
        <v>279875</v>
      </c>
      <c r="K73" s="21">
        <v>279875</v>
      </c>
      <c r="L73" s="21">
        <v>267297</v>
      </c>
      <c r="M73" s="21">
        <v>827047</v>
      </c>
      <c r="N73" s="21"/>
      <c r="O73" s="21"/>
      <c r="P73" s="21"/>
      <c r="Q73" s="21"/>
      <c r="R73" s="21"/>
      <c r="S73" s="21"/>
      <c r="T73" s="21"/>
      <c r="U73" s="21"/>
      <c r="V73" s="21">
        <v>1663040</v>
      </c>
      <c r="W73" s="21">
        <v>1315500</v>
      </c>
      <c r="X73" s="21"/>
      <c r="Y73" s="20"/>
      <c r="Z73" s="23">
        <v>3731841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3073486</v>
      </c>
      <c r="C75" s="28"/>
      <c r="D75" s="29">
        <v>998612</v>
      </c>
      <c r="E75" s="30">
        <v>998612</v>
      </c>
      <c r="F75" s="30">
        <v>7093</v>
      </c>
      <c r="G75" s="30"/>
      <c r="H75" s="30">
        <v>344385</v>
      </c>
      <c r="I75" s="30">
        <v>351478</v>
      </c>
      <c r="J75" s="30">
        <v>371606</v>
      </c>
      <c r="K75" s="30">
        <v>366210</v>
      </c>
      <c r="L75" s="30">
        <v>412122</v>
      </c>
      <c r="M75" s="30">
        <v>1149938</v>
      </c>
      <c r="N75" s="30"/>
      <c r="O75" s="30"/>
      <c r="P75" s="30"/>
      <c r="Q75" s="30"/>
      <c r="R75" s="30"/>
      <c r="S75" s="30"/>
      <c r="T75" s="30"/>
      <c r="U75" s="30"/>
      <c r="V75" s="30">
        <v>1501416</v>
      </c>
      <c r="W75" s="30">
        <v>379500</v>
      </c>
      <c r="X75" s="30"/>
      <c r="Y75" s="29"/>
      <c r="Z75" s="31">
        <v>998612</v>
      </c>
    </row>
    <row r="76" spans="1:26" ht="12.75" hidden="1">
      <c r="A76" s="42" t="s">
        <v>288</v>
      </c>
      <c r="B76" s="32">
        <v>30091826</v>
      </c>
      <c r="C76" s="32"/>
      <c r="D76" s="33">
        <v>31118220</v>
      </c>
      <c r="E76" s="34">
        <v>31118220</v>
      </c>
      <c r="F76" s="34">
        <v>999326</v>
      </c>
      <c r="G76" s="34">
        <v>1082046</v>
      </c>
      <c r="H76" s="34">
        <v>1463913</v>
      </c>
      <c r="I76" s="34">
        <v>3545285</v>
      </c>
      <c r="J76" s="34">
        <v>1711847</v>
      </c>
      <c r="K76" s="34">
        <v>1347219</v>
      </c>
      <c r="L76" s="34">
        <v>3610032</v>
      </c>
      <c r="M76" s="34">
        <v>6669098</v>
      </c>
      <c r="N76" s="34"/>
      <c r="O76" s="34"/>
      <c r="P76" s="34"/>
      <c r="Q76" s="34"/>
      <c r="R76" s="34"/>
      <c r="S76" s="34"/>
      <c r="T76" s="34"/>
      <c r="U76" s="34"/>
      <c r="V76" s="34">
        <v>10214383</v>
      </c>
      <c r="W76" s="34">
        <v>15559110</v>
      </c>
      <c r="X76" s="34"/>
      <c r="Y76" s="33"/>
      <c r="Z76" s="35">
        <v>31118220</v>
      </c>
    </row>
    <row r="77" spans="1:26" ht="12.75" hidden="1">
      <c r="A77" s="37" t="s">
        <v>31</v>
      </c>
      <c r="B77" s="19">
        <v>26964438</v>
      </c>
      <c r="C77" s="19"/>
      <c r="D77" s="20">
        <v>27523080</v>
      </c>
      <c r="E77" s="21">
        <v>27523080</v>
      </c>
      <c r="F77" s="21">
        <v>844249</v>
      </c>
      <c r="G77" s="21">
        <v>961065</v>
      </c>
      <c r="H77" s="21">
        <v>1309253</v>
      </c>
      <c r="I77" s="21">
        <v>3114567</v>
      </c>
      <c r="J77" s="21">
        <v>1545020</v>
      </c>
      <c r="K77" s="21">
        <v>1170528</v>
      </c>
      <c r="L77" s="21">
        <v>3466816</v>
      </c>
      <c r="M77" s="21">
        <v>6182364</v>
      </c>
      <c r="N77" s="21"/>
      <c r="O77" s="21"/>
      <c r="P77" s="21"/>
      <c r="Q77" s="21"/>
      <c r="R77" s="21"/>
      <c r="S77" s="21"/>
      <c r="T77" s="21"/>
      <c r="U77" s="21"/>
      <c r="V77" s="21">
        <v>9296931</v>
      </c>
      <c r="W77" s="21">
        <v>13761540</v>
      </c>
      <c r="X77" s="21"/>
      <c r="Y77" s="20"/>
      <c r="Z77" s="23">
        <v>27523080</v>
      </c>
    </row>
    <row r="78" spans="1:26" ht="12.75" hidden="1">
      <c r="A78" s="38" t="s">
        <v>32</v>
      </c>
      <c r="B78" s="19">
        <v>3127388</v>
      </c>
      <c r="C78" s="19"/>
      <c r="D78" s="20">
        <v>2836200</v>
      </c>
      <c r="E78" s="21">
        <v>2836200</v>
      </c>
      <c r="F78" s="21">
        <v>147984</v>
      </c>
      <c r="G78" s="21">
        <v>120981</v>
      </c>
      <c r="H78" s="21">
        <v>154660</v>
      </c>
      <c r="I78" s="21">
        <v>423625</v>
      </c>
      <c r="J78" s="21">
        <v>166827</v>
      </c>
      <c r="K78" s="21">
        <v>176691</v>
      </c>
      <c r="L78" s="21">
        <v>143216</v>
      </c>
      <c r="M78" s="21">
        <v>486734</v>
      </c>
      <c r="N78" s="21"/>
      <c r="O78" s="21"/>
      <c r="P78" s="21"/>
      <c r="Q78" s="21"/>
      <c r="R78" s="21"/>
      <c r="S78" s="21"/>
      <c r="T78" s="21"/>
      <c r="U78" s="21"/>
      <c r="V78" s="21">
        <v>910359</v>
      </c>
      <c r="W78" s="21">
        <v>1418100</v>
      </c>
      <c r="X78" s="21"/>
      <c r="Y78" s="20"/>
      <c r="Z78" s="23">
        <v>2836200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3127388</v>
      </c>
      <c r="C82" s="19"/>
      <c r="D82" s="20">
        <v>2836200</v>
      </c>
      <c r="E82" s="21">
        <v>2836200</v>
      </c>
      <c r="F82" s="21">
        <v>147984</v>
      </c>
      <c r="G82" s="21">
        <v>120981</v>
      </c>
      <c r="H82" s="21">
        <v>154660</v>
      </c>
      <c r="I82" s="21">
        <v>423625</v>
      </c>
      <c r="J82" s="21">
        <v>166827</v>
      </c>
      <c r="K82" s="21">
        <v>176691</v>
      </c>
      <c r="L82" s="21">
        <v>143216</v>
      </c>
      <c r="M82" s="21">
        <v>486734</v>
      </c>
      <c r="N82" s="21"/>
      <c r="O82" s="21"/>
      <c r="P82" s="21"/>
      <c r="Q82" s="21"/>
      <c r="R82" s="21"/>
      <c r="S82" s="21"/>
      <c r="T82" s="21"/>
      <c r="U82" s="21"/>
      <c r="V82" s="21">
        <v>910359</v>
      </c>
      <c r="W82" s="21">
        <v>1418100</v>
      </c>
      <c r="X82" s="21"/>
      <c r="Y82" s="20"/>
      <c r="Z82" s="23">
        <v>2836200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758940</v>
      </c>
      <c r="E84" s="30">
        <v>758940</v>
      </c>
      <c r="F84" s="30">
        <v>7093</v>
      </c>
      <c r="G84" s="30"/>
      <c r="H84" s="30"/>
      <c r="I84" s="30">
        <v>7093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7093</v>
      </c>
      <c r="W84" s="30">
        <v>379470</v>
      </c>
      <c r="X84" s="30"/>
      <c r="Y84" s="29"/>
      <c r="Z84" s="31">
        <v>758940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1400000</v>
      </c>
      <c r="F5" s="358">
        <f t="shared" si="0"/>
        <v>1400000</v>
      </c>
      <c r="G5" s="358">
        <f t="shared" si="0"/>
        <v>40579</v>
      </c>
      <c r="H5" s="356">
        <f t="shared" si="0"/>
        <v>0</v>
      </c>
      <c r="I5" s="356">
        <f t="shared" si="0"/>
        <v>216275</v>
      </c>
      <c r="J5" s="358">
        <f t="shared" si="0"/>
        <v>256854</v>
      </c>
      <c r="K5" s="358">
        <f t="shared" si="0"/>
        <v>440</v>
      </c>
      <c r="L5" s="356">
        <f t="shared" si="0"/>
        <v>556819</v>
      </c>
      <c r="M5" s="356">
        <f t="shared" si="0"/>
        <v>71062</v>
      </c>
      <c r="N5" s="358">
        <f t="shared" si="0"/>
        <v>628321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885175</v>
      </c>
      <c r="X5" s="356">
        <f t="shared" si="0"/>
        <v>700000</v>
      </c>
      <c r="Y5" s="358">
        <f t="shared" si="0"/>
        <v>185175</v>
      </c>
      <c r="Z5" s="359">
        <f>+IF(X5&lt;&gt;0,+(Y5/X5)*100,0)</f>
        <v>26.453571428571426</v>
      </c>
      <c r="AA5" s="360">
        <f>+AA6+AA8+AA11+AA13+AA15</f>
        <v>1400000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1400000</v>
      </c>
      <c r="F6" s="59">
        <f t="shared" si="1"/>
        <v>1400000</v>
      </c>
      <c r="G6" s="59">
        <f t="shared" si="1"/>
        <v>40579</v>
      </c>
      <c r="H6" s="60">
        <f t="shared" si="1"/>
        <v>0</v>
      </c>
      <c r="I6" s="60">
        <f t="shared" si="1"/>
        <v>216275</v>
      </c>
      <c r="J6" s="59">
        <f t="shared" si="1"/>
        <v>256854</v>
      </c>
      <c r="K6" s="59">
        <f t="shared" si="1"/>
        <v>440</v>
      </c>
      <c r="L6" s="60">
        <f t="shared" si="1"/>
        <v>556819</v>
      </c>
      <c r="M6" s="60">
        <f t="shared" si="1"/>
        <v>71062</v>
      </c>
      <c r="N6" s="59">
        <f t="shared" si="1"/>
        <v>628321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885175</v>
      </c>
      <c r="X6" s="60">
        <f t="shared" si="1"/>
        <v>700000</v>
      </c>
      <c r="Y6" s="59">
        <f t="shared" si="1"/>
        <v>185175</v>
      </c>
      <c r="Z6" s="61">
        <f>+IF(X6&lt;&gt;0,+(Y6/X6)*100,0)</f>
        <v>26.453571428571426</v>
      </c>
      <c r="AA6" s="62">
        <f t="shared" si="1"/>
        <v>1400000</v>
      </c>
    </row>
    <row r="7" spans="1:27" ht="12.75">
      <c r="A7" s="291" t="s">
        <v>230</v>
      </c>
      <c r="B7" s="142"/>
      <c r="C7" s="60"/>
      <c r="D7" s="340"/>
      <c r="E7" s="60">
        <v>1400000</v>
      </c>
      <c r="F7" s="59">
        <v>1400000</v>
      </c>
      <c r="G7" s="59">
        <v>40579</v>
      </c>
      <c r="H7" s="60"/>
      <c r="I7" s="60">
        <v>216275</v>
      </c>
      <c r="J7" s="59">
        <v>256854</v>
      </c>
      <c r="K7" s="59">
        <v>440</v>
      </c>
      <c r="L7" s="60">
        <v>556819</v>
      </c>
      <c r="M7" s="60">
        <v>71062</v>
      </c>
      <c r="N7" s="59">
        <v>628321</v>
      </c>
      <c r="O7" s="59"/>
      <c r="P7" s="60"/>
      <c r="Q7" s="60"/>
      <c r="R7" s="59"/>
      <c r="S7" s="59"/>
      <c r="T7" s="60"/>
      <c r="U7" s="60"/>
      <c r="V7" s="59"/>
      <c r="W7" s="59">
        <v>885175</v>
      </c>
      <c r="X7" s="60">
        <v>700000</v>
      </c>
      <c r="Y7" s="59">
        <v>185175</v>
      </c>
      <c r="Z7" s="61">
        <v>26.45</v>
      </c>
      <c r="AA7" s="62">
        <v>1400000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4150000</v>
      </c>
      <c r="F22" s="345">
        <f t="shared" si="6"/>
        <v>4150000</v>
      </c>
      <c r="G22" s="345">
        <f t="shared" si="6"/>
        <v>0</v>
      </c>
      <c r="H22" s="343">
        <f t="shared" si="6"/>
        <v>388745</v>
      </c>
      <c r="I22" s="343">
        <f t="shared" si="6"/>
        <v>91623</v>
      </c>
      <c r="J22" s="345">
        <f t="shared" si="6"/>
        <v>480368</v>
      </c>
      <c r="K22" s="345">
        <f t="shared" si="6"/>
        <v>494721</v>
      </c>
      <c r="L22" s="343">
        <f t="shared" si="6"/>
        <v>237663</v>
      </c>
      <c r="M22" s="343">
        <f t="shared" si="6"/>
        <v>0</v>
      </c>
      <c r="N22" s="345">
        <f t="shared" si="6"/>
        <v>732384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1212752</v>
      </c>
      <c r="X22" s="343">
        <f t="shared" si="6"/>
        <v>2075000</v>
      </c>
      <c r="Y22" s="345">
        <f t="shared" si="6"/>
        <v>-862248</v>
      </c>
      <c r="Z22" s="336">
        <f>+IF(X22&lt;&gt;0,+(Y22/X22)*100,0)</f>
        <v>-41.55412048192771</v>
      </c>
      <c r="AA22" s="350">
        <f>SUM(AA23:AA32)</f>
        <v>4150000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3500000</v>
      </c>
      <c r="F25" s="59">
        <v>3500000</v>
      </c>
      <c r="G25" s="59"/>
      <c r="H25" s="60">
        <v>388745</v>
      </c>
      <c r="I25" s="60">
        <v>91623</v>
      </c>
      <c r="J25" s="59">
        <v>480368</v>
      </c>
      <c r="K25" s="59">
        <v>494721</v>
      </c>
      <c r="L25" s="60">
        <v>237663</v>
      </c>
      <c r="M25" s="60"/>
      <c r="N25" s="59">
        <v>732384</v>
      </c>
      <c r="O25" s="59"/>
      <c r="P25" s="60"/>
      <c r="Q25" s="60"/>
      <c r="R25" s="59"/>
      <c r="S25" s="59"/>
      <c r="T25" s="60"/>
      <c r="U25" s="60"/>
      <c r="V25" s="59"/>
      <c r="W25" s="59">
        <v>1212752</v>
      </c>
      <c r="X25" s="60">
        <v>1750000</v>
      </c>
      <c r="Y25" s="59">
        <v>-537248</v>
      </c>
      <c r="Z25" s="61">
        <v>-30.7</v>
      </c>
      <c r="AA25" s="62">
        <v>3500000</v>
      </c>
    </row>
    <row r="26" spans="1:27" ht="12.75">
      <c r="A26" s="361" t="s">
        <v>241</v>
      </c>
      <c r="B26" s="302"/>
      <c r="C26" s="362"/>
      <c r="D26" s="363"/>
      <c r="E26" s="362">
        <v>650000</v>
      </c>
      <c r="F26" s="364">
        <v>650000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325000</v>
      </c>
      <c r="Y26" s="364">
        <v>-325000</v>
      </c>
      <c r="Z26" s="365">
        <v>-100</v>
      </c>
      <c r="AA26" s="366">
        <v>650000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4800202</v>
      </c>
      <c r="F40" s="345">
        <f t="shared" si="9"/>
        <v>4800202</v>
      </c>
      <c r="G40" s="345">
        <f t="shared" si="9"/>
        <v>454076</v>
      </c>
      <c r="H40" s="343">
        <f t="shared" si="9"/>
        <v>558993</v>
      </c>
      <c r="I40" s="343">
        <f t="shared" si="9"/>
        <v>324841</v>
      </c>
      <c r="J40" s="345">
        <f t="shared" si="9"/>
        <v>1337910</v>
      </c>
      <c r="K40" s="345">
        <f t="shared" si="9"/>
        <v>37441</v>
      </c>
      <c r="L40" s="343">
        <f t="shared" si="9"/>
        <v>112348</v>
      </c>
      <c r="M40" s="343">
        <f t="shared" si="9"/>
        <v>61840</v>
      </c>
      <c r="N40" s="345">
        <f t="shared" si="9"/>
        <v>211629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1549539</v>
      </c>
      <c r="X40" s="343">
        <f t="shared" si="9"/>
        <v>2400102</v>
      </c>
      <c r="Y40" s="345">
        <f t="shared" si="9"/>
        <v>-850563</v>
      </c>
      <c r="Z40" s="336">
        <f>+IF(X40&lt;&gt;0,+(Y40/X40)*100,0)</f>
        <v>-35.438618858698504</v>
      </c>
      <c r="AA40" s="350">
        <f>SUM(AA41:AA49)</f>
        <v>4800202</v>
      </c>
    </row>
    <row r="41" spans="1:27" ht="12.75">
      <c r="A41" s="361" t="s">
        <v>249</v>
      </c>
      <c r="B41" s="142"/>
      <c r="C41" s="362"/>
      <c r="D41" s="363"/>
      <c r="E41" s="362">
        <v>1026691</v>
      </c>
      <c r="F41" s="364">
        <v>1026691</v>
      </c>
      <c r="G41" s="364">
        <v>139766</v>
      </c>
      <c r="H41" s="362">
        <v>22154</v>
      </c>
      <c r="I41" s="362">
        <v>192105</v>
      </c>
      <c r="J41" s="364">
        <v>354025</v>
      </c>
      <c r="K41" s="364">
        <v>2487</v>
      </c>
      <c r="L41" s="362">
        <v>69935</v>
      </c>
      <c r="M41" s="362">
        <v>9276</v>
      </c>
      <c r="N41" s="364">
        <v>81698</v>
      </c>
      <c r="O41" s="364"/>
      <c r="P41" s="362"/>
      <c r="Q41" s="362"/>
      <c r="R41" s="364"/>
      <c r="S41" s="364"/>
      <c r="T41" s="362"/>
      <c r="U41" s="362"/>
      <c r="V41" s="364"/>
      <c r="W41" s="364">
        <v>435723</v>
      </c>
      <c r="X41" s="362">
        <v>513346</v>
      </c>
      <c r="Y41" s="364">
        <v>-77623</v>
      </c>
      <c r="Z41" s="365">
        <v>-15.12</v>
      </c>
      <c r="AA41" s="366">
        <v>1026691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580367</v>
      </c>
      <c r="F43" s="370">
        <v>580367</v>
      </c>
      <c r="G43" s="370"/>
      <c r="H43" s="305">
        <v>10110</v>
      </c>
      <c r="I43" s="305">
        <v>21039</v>
      </c>
      <c r="J43" s="370">
        <v>31149</v>
      </c>
      <c r="K43" s="370">
        <v>12886</v>
      </c>
      <c r="L43" s="305">
        <v>410</v>
      </c>
      <c r="M43" s="305">
        <v>47609</v>
      </c>
      <c r="N43" s="370">
        <v>60905</v>
      </c>
      <c r="O43" s="370"/>
      <c r="P43" s="305"/>
      <c r="Q43" s="305"/>
      <c r="R43" s="370"/>
      <c r="S43" s="370"/>
      <c r="T43" s="305"/>
      <c r="U43" s="305"/>
      <c r="V43" s="370"/>
      <c r="W43" s="370">
        <v>92054</v>
      </c>
      <c r="X43" s="305">
        <v>290184</v>
      </c>
      <c r="Y43" s="370">
        <v>-198130</v>
      </c>
      <c r="Z43" s="371">
        <v>-68.28</v>
      </c>
      <c r="AA43" s="303">
        <v>580367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>
        <v>3766</v>
      </c>
      <c r="J44" s="53">
        <v>3766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3766</v>
      </c>
      <c r="X44" s="54"/>
      <c r="Y44" s="53">
        <v>3766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2920000</v>
      </c>
      <c r="F47" s="53">
        <v>2920000</v>
      </c>
      <c r="G47" s="53">
        <v>314310</v>
      </c>
      <c r="H47" s="54">
        <v>526729</v>
      </c>
      <c r="I47" s="54">
        <v>107931</v>
      </c>
      <c r="J47" s="53">
        <v>948970</v>
      </c>
      <c r="K47" s="53"/>
      <c r="L47" s="54">
        <v>42003</v>
      </c>
      <c r="M47" s="54">
        <v>4955</v>
      </c>
      <c r="N47" s="53">
        <v>46958</v>
      </c>
      <c r="O47" s="53"/>
      <c r="P47" s="54"/>
      <c r="Q47" s="54"/>
      <c r="R47" s="53"/>
      <c r="S47" s="53"/>
      <c r="T47" s="54"/>
      <c r="U47" s="54"/>
      <c r="V47" s="53"/>
      <c r="W47" s="53">
        <v>995928</v>
      </c>
      <c r="X47" s="54">
        <v>1460000</v>
      </c>
      <c r="Y47" s="53">
        <v>-464072</v>
      </c>
      <c r="Z47" s="94">
        <v>-31.79</v>
      </c>
      <c r="AA47" s="95">
        <v>2920000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>
        <v>22068</v>
      </c>
      <c r="L48" s="54"/>
      <c r="M48" s="54"/>
      <c r="N48" s="53">
        <v>22068</v>
      </c>
      <c r="O48" s="53"/>
      <c r="P48" s="54"/>
      <c r="Q48" s="54"/>
      <c r="R48" s="53"/>
      <c r="S48" s="53"/>
      <c r="T48" s="54"/>
      <c r="U48" s="54"/>
      <c r="V48" s="53"/>
      <c r="W48" s="53">
        <v>22068</v>
      </c>
      <c r="X48" s="54"/>
      <c r="Y48" s="53">
        <v>22068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273144</v>
      </c>
      <c r="F49" s="53">
        <v>273144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136572</v>
      </c>
      <c r="Y49" s="53">
        <v>-136572</v>
      </c>
      <c r="Z49" s="94">
        <v>-100</v>
      </c>
      <c r="AA49" s="95">
        <v>273144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10350202</v>
      </c>
      <c r="F60" s="264">
        <f t="shared" si="14"/>
        <v>10350202</v>
      </c>
      <c r="G60" s="264">
        <f t="shared" si="14"/>
        <v>494655</v>
      </c>
      <c r="H60" s="219">
        <f t="shared" si="14"/>
        <v>947738</v>
      </c>
      <c r="I60" s="219">
        <f t="shared" si="14"/>
        <v>632739</v>
      </c>
      <c r="J60" s="264">
        <f t="shared" si="14"/>
        <v>2075132</v>
      </c>
      <c r="K60" s="264">
        <f t="shared" si="14"/>
        <v>532602</v>
      </c>
      <c r="L60" s="219">
        <f t="shared" si="14"/>
        <v>906830</v>
      </c>
      <c r="M60" s="219">
        <f t="shared" si="14"/>
        <v>132902</v>
      </c>
      <c r="N60" s="264">
        <f t="shared" si="14"/>
        <v>1572334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3647466</v>
      </c>
      <c r="X60" s="219">
        <f t="shared" si="14"/>
        <v>5175102</v>
      </c>
      <c r="Y60" s="264">
        <f t="shared" si="14"/>
        <v>-1527636</v>
      </c>
      <c r="Z60" s="337">
        <f>+IF(X60&lt;&gt;0,+(Y60/X60)*100,0)</f>
        <v>-29.518954409014547</v>
      </c>
      <c r="AA60" s="232">
        <f>+AA57+AA54+AA51+AA40+AA37+AA34+AA22+AA5</f>
        <v>10350202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156617317</v>
      </c>
      <c r="D5" s="153">
        <f>SUM(D6:D8)</f>
        <v>0</v>
      </c>
      <c r="E5" s="154">
        <f t="shared" si="0"/>
        <v>162451894</v>
      </c>
      <c r="F5" s="100">
        <f t="shared" si="0"/>
        <v>162451894</v>
      </c>
      <c r="G5" s="100">
        <f t="shared" si="0"/>
        <v>50753061</v>
      </c>
      <c r="H5" s="100">
        <f t="shared" si="0"/>
        <v>3990693</v>
      </c>
      <c r="I5" s="100">
        <f t="shared" si="0"/>
        <v>4312344</v>
      </c>
      <c r="J5" s="100">
        <f t="shared" si="0"/>
        <v>59056098</v>
      </c>
      <c r="K5" s="100">
        <f t="shared" si="0"/>
        <v>4248843</v>
      </c>
      <c r="L5" s="100">
        <f t="shared" si="0"/>
        <v>4485388</v>
      </c>
      <c r="M5" s="100">
        <f t="shared" si="0"/>
        <v>40579484</v>
      </c>
      <c r="N5" s="100">
        <f t="shared" si="0"/>
        <v>49313715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108369813</v>
      </c>
      <c r="X5" s="100">
        <f t="shared" si="0"/>
        <v>81144000</v>
      </c>
      <c r="Y5" s="100">
        <f t="shared" si="0"/>
        <v>27225813</v>
      </c>
      <c r="Z5" s="137">
        <f>+IF(X5&lt;&gt;0,+(Y5/X5)*100,0)</f>
        <v>33.55246598639456</v>
      </c>
      <c r="AA5" s="153">
        <f>SUM(AA6:AA8)</f>
        <v>162451894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156617317</v>
      </c>
      <c r="D7" s="157"/>
      <c r="E7" s="158">
        <v>162451894</v>
      </c>
      <c r="F7" s="159">
        <v>162451894</v>
      </c>
      <c r="G7" s="159">
        <v>50753061</v>
      </c>
      <c r="H7" s="159">
        <v>3990693</v>
      </c>
      <c r="I7" s="159">
        <v>4312344</v>
      </c>
      <c r="J7" s="159">
        <v>59056098</v>
      </c>
      <c r="K7" s="159">
        <v>4248843</v>
      </c>
      <c r="L7" s="159">
        <v>4485388</v>
      </c>
      <c r="M7" s="159">
        <v>40558874</v>
      </c>
      <c r="N7" s="159">
        <v>49293105</v>
      </c>
      <c r="O7" s="159"/>
      <c r="P7" s="159"/>
      <c r="Q7" s="159"/>
      <c r="R7" s="159"/>
      <c r="S7" s="159"/>
      <c r="T7" s="159"/>
      <c r="U7" s="159"/>
      <c r="V7" s="159"/>
      <c r="W7" s="159">
        <v>108349203</v>
      </c>
      <c r="X7" s="159">
        <v>81144000</v>
      </c>
      <c r="Y7" s="159">
        <v>27205203</v>
      </c>
      <c r="Z7" s="141">
        <v>33.53</v>
      </c>
      <c r="AA7" s="157">
        <v>162451894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>
        <v>20610</v>
      </c>
      <c r="N8" s="60">
        <v>20610</v>
      </c>
      <c r="O8" s="60"/>
      <c r="P8" s="60"/>
      <c r="Q8" s="60"/>
      <c r="R8" s="60"/>
      <c r="S8" s="60"/>
      <c r="T8" s="60"/>
      <c r="U8" s="60"/>
      <c r="V8" s="60"/>
      <c r="W8" s="60">
        <v>20610</v>
      </c>
      <c r="X8" s="60"/>
      <c r="Y8" s="60">
        <v>20610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5177117</v>
      </c>
      <c r="D9" s="153">
        <f>SUM(D10:D14)</f>
        <v>0</v>
      </c>
      <c r="E9" s="154">
        <f t="shared" si="1"/>
        <v>10136000</v>
      </c>
      <c r="F9" s="100">
        <f t="shared" si="1"/>
        <v>10136000</v>
      </c>
      <c r="G9" s="100">
        <f t="shared" si="1"/>
        <v>241610</v>
      </c>
      <c r="H9" s="100">
        <f t="shared" si="1"/>
        <v>304137</v>
      </c>
      <c r="I9" s="100">
        <f t="shared" si="1"/>
        <v>306323</v>
      </c>
      <c r="J9" s="100">
        <f t="shared" si="1"/>
        <v>852070</v>
      </c>
      <c r="K9" s="100">
        <f t="shared" si="1"/>
        <v>284494</v>
      </c>
      <c r="L9" s="100">
        <f t="shared" si="1"/>
        <v>311652</v>
      </c>
      <c r="M9" s="100">
        <f t="shared" si="1"/>
        <v>867751</v>
      </c>
      <c r="N9" s="100">
        <f t="shared" si="1"/>
        <v>1463897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2315967</v>
      </c>
      <c r="X9" s="100">
        <f t="shared" si="1"/>
        <v>5067498</v>
      </c>
      <c r="Y9" s="100">
        <f t="shared" si="1"/>
        <v>-2751531</v>
      </c>
      <c r="Z9" s="137">
        <f>+IF(X9&lt;&gt;0,+(Y9/X9)*100,0)</f>
        <v>-54.297623797779494</v>
      </c>
      <c r="AA9" s="153">
        <f>SUM(AA10:AA14)</f>
        <v>10136000</v>
      </c>
    </row>
    <row r="10" spans="1:27" ht="12.75">
      <c r="A10" s="138" t="s">
        <v>79</v>
      </c>
      <c r="B10" s="136"/>
      <c r="C10" s="155"/>
      <c r="D10" s="155"/>
      <c r="E10" s="156">
        <v>8467560</v>
      </c>
      <c r="F10" s="60">
        <v>8467560</v>
      </c>
      <c r="G10" s="60">
        <v>241610</v>
      </c>
      <c r="H10" s="60">
        <v>271053</v>
      </c>
      <c r="I10" s="60">
        <v>293464</v>
      </c>
      <c r="J10" s="60">
        <v>806127</v>
      </c>
      <c r="K10" s="60">
        <v>265480</v>
      </c>
      <c r="L10" s="60">
        <v>311652</v>
      </c>
      <c r="M10" s="60">
        <v>819751</v>
      </c>
      <c r="N10" s="60">
        <v>1396883</v>
      </c>
      <c r="O10" s="60"/>
      <c r="P10" s="60"/>
      <c r="Q10" s="60"/>
      <c r="R10" s="60"/>
      <c r="S10" s="60"/>
      <c r="T10" s="60"/>
      <c r="U10" s="60"/>
      <c r="V10" s="60"/>
      <c r="W10" s="60">
        <v>2203010</v>
      </c>
      <c r="X10" s="60">
        <v>4233498</v>
      </c>
      <c r="Y10" s="60">
        <v>-2030488</v>
      </c>
      <c r="Z10" s="140">
        <v>-47.96</v>
      </c>
      <c r="AA10" s="155">
        <v>8467560</v>
      </c>
    </row>
    <row r="11" spans="1:27" ht="12.75">
      <c r="A11" s="138" t="s">
        <v>80</v>
      </c>
      <c r="B11" s="136"/>
      <c r="C11" s="155"/>
      <c r="D11" s="155"/>
      <c r="E11" s="156">
        <v>58000</v>
      </c>
      <c r="F11" s="60">
        <v>58000</v>
      </c>
      <c r="G11" s="60"/>
      <c r="H11" s="60">
        <v>26127</v>
      </c>
      <c r="I11" s="60">
        <v>12859</v>
      </c>
      <c r="J11" s="60">
        <v>38986</v>
      </c>
      <c r="K11" s="60">
        <v>19014</v>
      </c>
      <c r="L11" s="60"/>
      <c r="M11" s="60">
        <v>-58000</v>
      </c>
      <c r="N11" s="60">
        <v>-38986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28998</v>
      </c>
      <c r="Y11" s="60">
        <v>-28998</v>
      </c>
      <c r="Z11" s="140">
        <v>-100</v>
      </c>
      <c r="AA11" s="155">
        <v>58000</v>
      </c>
    </row>
    <row r="12" spans="1:27" ht="12.75">
      <c r="A12" s="138" t="s">
        <v>81</v>
      </c>
      <c r="B12" s="136"/>
      <c r="C12" s="155">
        <v>5177117</v>
      </c>
      <c r="D12" s="155"/>
      <c r="E12" s="156">
        <v>1610440</v>
      </c>
      <c r="F12" s="60">
        <v>1610440</v>
      </c>
      <c r="G12" s="60"/>
      <c r="H12" s="60">
        <v>6957</v>
      </c>
      <c r="I12" s="60"/>
      <c r="J12" s="60">
        <v>6957</v>
      </c>
      <c r="K12" s="60"/>
      <c r="L12" s="60"/>
      <c r="M12" s="60">
        <v>106000</v>
      </c>
      <c r="N12" s="60">
        <v>106000</v>
      </c>
      <c r="O12" s="60"/>
      <c r="P12" s="60"/>
      <c r="Q12" s="60"/>
      <c r="R12" s="60"/>
      <c r="S12" s="60"/>
      <c r="T12" s="60"/>
      <c r="U12" s="60"/>
      <c r="V12" s="60"/>
      <c r="W12" s="60">
        <v>112957</v>
      </c>
      <c r="X12" s="60">
        <v>805002</v>
      </c>
      <c r="Y12" s="60">
        <v>-692045</v>
      </c>
      <c r="Z12" s="140">
        <v>-85.97</v>
      </c>
      <c r="AA12" s="155">
        <v>1610440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46834237</v>
      </c>
      <c r="D15" s="153">
        <f>SUM(D16:D18)</f>
        <v>0</v>
      </c>
      <c r="E15" s="154">
        <f t="shared" si="2"/>
        <v>28510971</v>
      </c>
      <c r="F15" s="100">
        <f t="shared" si="2"/>
        <v>28510971</v>
      </c>
      <c r="G15" s="100">
        <f t="shared" si="2"/>
        <v>2575023</v>
      </c>
      <c r="H15" s="100">
        <f t="shared" si="2"/>
        <v>1067763</v>
      </c>
      <c r="I15" s="100">
        <f t="shared" si="2"/>
        <v>170811</v>
      </c>
      <c r="J15" s="100">
        <f t="shared" si="2"/>
        <v>3813597</v>
      </c>
      <c r="K15" s="100">
        <f t="shared" si="2"/>
        <v>2689927</v>
      </c>
      <c r="L15" s="100">
        <f t="shared" si="2"/>
        <v>4488498</v>
      </c>
      <c r="M15" s="100">
        <f t="shared" si="2"/>
        <v>3929607</v>
      </c>
      <c r="N15" s="100">
        <f t="shared" si="2"/>
        <v>11108032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14921629</v>
      </c>
      <c r="X15" s="100">
        <f t="shared" si="2"/>
        <v>14437500</v>
      </c>
      <c r="Y15" s="100">
        <f t="shared" si="2"/>
        <v>484129</v>
      </c>
      <c r="Z15" s="137">
        <f>+IF(X15&lt;&gt;0,+(Y15/X15)*100,0)</f>
        <v>3.353274458874459</v>
      </c>
      <c r="AA15" s="153">
        <f>SUM(AA16:AA18)</f>
        <v>28510971</v>
      </c>
    </row>
    <row r="16" spans="1:27" ht="12.75">
      <c r="A16" s="138" t="s">
        <v>85</v>
      </c>
      <c r="B16" s="136"/>
      <c r="C16" s="155"/>
      <c r="D16" s="155"/>
      <c r="E16" s="156">
        <v>248971</v>
      </c>
      <c r="F16" s="60">
        <v>248971</v>
      </c>
      <c r="G16" s="60">
        <v>3110</v>
      </c>
      <c r="H16" s="60">
        <v>2416</v>
      </c>
      <c r="I16" s="60">
        <v>7416</v>
      </c>
      <c r="J16" s="60">
        <v>12942</v>
      </c>
      <c r="K16" s="60"/>
      <c r="L16" s="60">
        <v>55137</v>
      </c>
      <c r="M16" s="60">
        <v>1896</v>
      </c>
      <c r="N16" s="60">
        <v>57033</v>
      </c>
      <c r="O16" s="60"/>
      <c r="P16" s="60"/>
      <c r="Q16" s="60"/>
      <c r="R16" s="60"/>
      <c r="S16" s="60"/>
      <c r="T16" s="60"/>
      <c r="U16" s="60"/>
      <c r="V16" s="60"/>
      <c r="W16" s="60">
        <v>69975</v>
      </c>
      <c r="X16" s="60">
        <v>124500</v>
      </c>
      <c r="Y16" s="60">
        <v>-54525</v>
      </c>
      <c r="Z16" s="140">
        <v>-43.8</v>
      </c>
      <c r="AA16" s="155">
        <v>248971</v>
      </c>
    </row>
    <row r="17" spans="1:27" ht="12.75">
      <c r="A17" s="138" t="s">
        <v>86</v>
      </c>
      <c r="B17" s="136"/>
      <c r="C17" s="155">
        <v>46834237</v>
      </c>
      <c r="D17" s="155"/>
      <c r="E17" s="156">
        <v>28262000</v>
      </c>
      <c r="F17" s="60">
        <v>28262000</v>
      </c>
      <c r="G17" s="60">
        <v>2571913</v>
      </c>
      <c r="H17" s="60">
        <v>1065347</v>
      </c>
      <c r="I17" s="60">
        <v>163395</v>
      </c>
      <c r="J17" s="60">
        <v>3800655</v>
      </c>
      <c r="K17" s="60">
        <v>2689927</v>
      </c>
      <c r="L17" s="60">
        <v>4433361</v>
      </c>
      <c r="M17" s="60">
        <v>3927711</v>
      </c>
      <c r="N17" s="60">
        <v>11050999</v>
      </c>
      <c r="O17" s="60"/>
      <c r="P17" s="60"/>
      <c r="Q17" s="60"/>
      <c r="R17" s="60"/>
      <c r="S17" s="60"/>
      <c r="T17" s="60"/>
      <c r="U17" s="60"/>
      <c r="V17" s="60"/>
      <c r="W17" s="60">
        <v>14851654</v>
      </c>
      <c r="X17" s="60">
        <v>14313000</v>
      </c>
      <c r="Y17" s="60">
        <v>538654</v>
      </c>
      <c r="Z17" s="140">
        <v>3.76</v>
      </c>
      <c r="AA17" s="155">
        <v>28262000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3127388</v>
      </c>
      <c r="D19" s="153">
        <f>SUM(D20:D23)</f>
        <v>0</v>
      </c>
      <c r="E19" s="154">
        <f t="shared" si="3"/>
        <v>17271841</v>
      </c>
      <c r="F19" s="100">
        <f t="shared" si="3"/>
        <v>17271841</v>
      </c>
      <c r="G19" s="100">
        <f t="shared" si="3"/>
        <v>438</v>
      </c>
      <c r="H19" s="100">
        <f t="shared" si="3"/>
        <v>559872</v>
      </c>
      <c r="I19" s="100">
        <f t="shared" si="3"/>
        <v>275683</v>
      </c>
      <c r="J19" s="100">
        <f t="shared" si="3"/>
        <v>835993</v>
      </c>
      <c r="K19" s="100">
        <f t="shared" si="3"/>
        <v>279875</v>
      </c>
      <c r="L19" s="100">
        <f t="shared" si="3"/>
        <v>279875</v>
      </c>
      <c r="M19" s="100">
        <f t="shared" si="3"/>
        <v>267297</v>
      </c>
      <c r="N19" s="100">
        <f t="shared" si="3"/>
        <v>827047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1663040</v>
      </c>
      <c r="X19" s="100">
        <f t="shared" si="3"/>
        <v>8500998</v>
      </c>
      <c r="Y19" s="100">
        <f t="shared" si="3"/>
        <v>-6837958</v>
      </c>
      <c r="Z19" s="137">
        <f>+IF(X19&lt;&gt;0,+(Y19/X19)*100,0)</f>
        <v>-80.43712044162345</v>
      </c>
      <c r="AA19" s="153">
        <f>SUM(AA20:AA23)</f>
        <v>17271841</v>
      </c>
    </row>
    <row r="20" spans="1:27" ht="12.75">
      <c r="A20" s="138" t="s">
        <v>89</v>
      </c>
      <c r="B20" s="136"/>
      <c r="C20" s="155"/>
      <c r="D20" s="155"/>
      <c r="E20" s="156">
        <v>13540000</v>
      </c>
      <c r="F20" s="60">
        <v>13540000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6769998</v>
      </c>
      <c r="Y20" s="60">
        <v>-6769998</v>
      </c>
      <c r="Z20" s="140">
        <v>-100</v>
      </c>
      <c r="AA20" s="155">
        <v>13540000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3127388</v>
      </c>
      <c r="D23" s="155"/>
      <c r="E23" s="156">
        <v>3731841</v>
      </c>
      <c r="F23" s="60">
        <v>3731841</v>
      </c>
      <c r="G23" s="60">
        <v>438</v>
      </c>
      <c r="H23" s="60">
        <v>559872</v>
      </c>
      <c r="I23" s="60">
        <v>275683</v>
      </c>
      <c r="J23" s="60">
        <v>835993</v>
      </c>
      <c r="K23" s="60">
        <v>279875</v>
      </c>
      <c r="L23" s="60">
        <v>279875</v>
      </c>
      <c r="M23" s="60">
        <v>267297</v>
      </c>
      <c r="N23" s="60">
        <v>827047</v>
      </c>
      <c r="O23" s="60"/>
      <c r="P23" s="60"/>
      <c r="Q23" s="60"/>
      <c r="R23" s="60"/>
      <c r="S23" s="60"/>
      <c r="T23" s="60"/>
      <c r="U23" s="60"/>
      <c r="V23" s="60"/>
      <c r="W23" s="60">
        <v>1663040</v>
      </c>
      <c r="X23" s="60">
        <v>1731000</v>
      </c>
      <c r="Y23" s="60">
        <v>-67960</v>
      </c>
      <c r="Z23" s="140">
        <v>-3.93</v>
      </c>
      <c r="AA23" s="155">
        <v>3731841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211756059</v>
      </c>
      <c r="D25" s="168">
        <f>+D5+D9+D15+D19+D24</f>
        <v>0</v>
      </c>
      <c r="E25" s="169">
        <f t="shared" si="4"/>
        <v>218370706</v>
      </c>
      <c r="F25" s="73">
        <f t="shared" si="4"/>
        <v>218370706</v>
      </c>
      <c r="G25" s="73">
        <f t="shared" si="4"/>
        <v>53570132</v>
      </c>
      <c r="H25" s="73">
        <f t="shared" si="4"/>
        <v>5922465</v>
      </c>
      <c r="I25" s="73">
        <f t="shared" si="4"/>
        <v>5065161</v>
      </c>
      <c r="J25" s="73">
        <f t="shared" si="4"/>
        <v>64557758</v>
      </c>
      <c r="K25" s="73">
        <f t="shared" si="4"/>
        <v>7503139</v>
      </c>
      <c r="L25" s="73">
        <f t="shared" si="4"/>
        <v>9565413</v>
      </c>
      <c r="M25" s="73">
        <f t="shared" si="4"/>
        <v>45644139</v>
      </c>
      <c r="N25" s="73">
        <f t="shared" si="4"/>
        <v>62712691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127270449</v>
      </c>
      <c r="X25" s="73">
        <f t="shared" si="4"/>
        <v>109149996</v>
      </c>
      <c r="Y25" s="73">
        <f t="shared" si="4"/>
        <v>18120453</v>
      </c>
      <c r="Z25" s="170">
        <f>+IF(X25&lt;&gt;0,+(Y25/X25)*100,0)</f>
        <v>16.601423421032464</v>
      </c>
      <c r="AA25" s="168">
        <f>+AA5+AA9+AA15+AA19+AA24</f>
        <v>218370706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90014276</v>
      </c>
      <c r="D28" s="153">
        <f>SUM(D29:D31)</f>
        <v>0</v>
      </c>
      <c r="E28" s="154">
        <f t="shared" si="5"/>
        <v>91647000</v>
      </c>
      <c r="F28" s="100">
        <f t="shared" si="5"/>
        <v>91647000</v>
      </c>
      <c r="G28" s="100">
        <f t="shared" si="5"/>
        <v>4379329</v>
      </c>
      <c r="H28" s="100">
        <f t="shared" si="5"/>
        <v>4827216</v>
      </c>
      <c r="I28" s="100">
        <f t="shared" si="5"/>
        <v>4241672</v>
      </c>
      <c r="J28" s="100">
        <f t="shared" si="5"/>
        <v>13448217</v>
      </c>
      <c r="K28" s="100">
        <f t="shared" si="5"/>
        <v>12876334</v>
      </c>
      <c r="L28" s="100">
        <f t="shared" si="5"/>
        <v>7560835</v>
      </c>
      <c r="M28" s="100">
        <f t="shared" si="5"/>
        <v>7841083</v>
      </c>
      <c r="N28" s="100">
        <f t="shared" si="5"/>
        <v>28278252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41726469</v>
      </c>
      <c r="X28" s="100">
        <f t="shared" si="5"/>
        <v>47138502</v>
      </c>
      <c r="Y28" s="100">
        <f t="shared" si="5"/>
        <v>-5412033</v>
      </c>
      <c r="Z28" s="137">
        <f>+IF(X28&lt;&gt;0,+(Y28/X28)*100,0)</f>
        <v>-11.481130647724019</v>
      </c>
      <c r="AA28" s="153">
        <f>SUM(AA29:AA31)</f>
        <v>91647000</v>
      </c>
    </row>
    <row r="29" spans="1:27" ht="12.75">
      <c r="A29" s="138" t="s">
        <v>75</v>
      </c>
      <c r="B29" s="136"/>
      <c r="C29" s="155">
        <v>25828997</v>
      </c>
      <c r="D29" s="155"/>
      <c r="E29" s="156">
        <v>24037766</v>
      </c>
      <c r="F29" s="60">
        <v>24037766</v>
      </c>
      <c r="G29" s="60">
        <v>1623200</v>
      </c>
      <c r="H29" s="60">
        <v>1641019</v>
      </c>
      <c r="I29" s="60">
        <v>1537834</v>
      </c>
      <c r="J29" s="60">
        <v>4802053</v>
      </c>
      <c r="K29" s="60">
        <v>1486286</v>
      </c>
      <c r="L29" s="60">
        <v>2035224</v>
      </c>
      <c r="M29" s="60">
        <v>1804115</v>
      </c>
      <c r="N29" s="60">
        <v>5325625</v>
      </c>
      <c r="O29" s="60"/>
      <c r="P29" s="60"/>
      <c r="Q29" s="60"/>
      <c r="R29" s="60"/>
      <c r="S29" s="60"/>
      <c r="T29" s="60"/>
      <c r="U29" s="60"/>
      <c r="V29" s="60"/>
      <c r="W29" s="60">
        <v>10127678</v>
      </c>
      <c r="X29" s="60">
        <v>12013998</v>
      </c>
      <c r="Y29" s="60">
        <v>-1886320</v>
      </c>
      <c r="Z29" s="140">
        <v>-15.7</v>
      </c>
      <c r="AA29" s="155">
        <v>24037766</v>
      </c>
    </row>
    <row r="30" spans="1:27" ht="12.75">
      <c r="A30" s="138" t="s">
        <v>76</v>
      </c>
      <c r="B30" s="136"/>
      <c r="C30" s="157">
        <v>44828452</v>
      </c>
      <c r="D30" s="157"/>
      <c r="E30" s="158">
        <v>66116337</v>
      </c>
      <c r="F30" s="159">
        <v>66116337</v>
      </c>
      <c r="G30" s="159">
        <v>1066249</v>
      </c>
      <c r="H30" s="159">
        <v>1682020</v>
      </c>
      <c r="I30" s="159">
        <v>1289475</v>
      </c>
      <c r="J30" s="159">
        <v>4037744</v>
      </c>
      <c r="K30" s="159">
        <v>9087536</v>
      </c>
      <c r="L30" s="159">
        <v>3828219</v>
      </c>
      <c r="M30" s="159">
        <v>3803545</v>
      </c>
      <c r="N30" s="159">
        <v>16719300</v>
      </c>
      <c r="O30" s="159"/>
      <c r="P30" s="159"/>
      <c r="Q30" s="159"/>
      <c r="R30" s="159"/>
      <c r="S30" s="159"/>
      <c r="T30" s="159"/>
      <c r="U30" s="159"/>
      <c r="V30" s="159"/>
      <c r="W30" s="159">
        <v>20757044</v>
      </c>
      <c r="X30" s="159">
        <v>34378002</v>
      </c>
      <c r="Y30" s="159">
        <v>-13620958</v>
      </c>
      <c r="Z30" s="141">
        <v>-39.62</v>
      </c>
      <c r="AA30" s="157">
        <v>66116337</v>
      </c>
    </row>
    <row r="31" spans="1:27" ht="12.75">
      <c r="A31" s="138" t="s">
        <v>77</v>
      </c>
      <c r="B31" s="136"/>
      <c r="C31" s="155">
        <v>19356827</v>
      </c>
      <c r="D31" s="155"/>
      <c r="E31" s="156">
        <v>1492897</v>
      </c>
      <c r="F31" s="60">
        <v>1492897</v>
      </c>
      <c r="G31" s="60">
        <v>1689880</v>
      </c>
      <c r="H31" s="60">
        <v>1504177</v>
      </c>
      <c r="I31" s="60">
        <v>1414363</v>
      </c>
      <c r="J31" s="60">
        <v>4608420</v>
      </c>
      <c r="K31" s="60">
        <v>2302512</v>
      </c>
      <c r="L31" s="60">
        <v>1697392</v>
      </c>
      <c r="M31" s="60">
        <v>2233423</v>
      </c>
      <c r="N31" s="60">
        <v>6233327</v>
      </c>
      <c r="O31" s="60"/>
      <c r="P31" s="60"/>
      <c r="Q31" s="60"/>
      <c r="R31" s="60"/>
      <c r="S31" s="60"/>
      <c r="T31" s="60"/>
      <c r="U31" s="60"/>
      <c r="V31" s="60"/>
      <c r="W31" s="60">
        <v>10841747</v>
      </c>
      <c r="X31" s="60">
        <v>746502</v>
      </c>
      <c r="Y31" s="60">
        <v>10095245</v>
      </c>
      <c r="Z31" s="140">
        <v>1352.34</v>
      </c>
      <c r="AA31" s="155">
        <v>1492897</v>
      </c>
    </row>
    <row r="32" spans="1:27" ht="12.75">
      <c r="A32" s="135" t="s">
        <v>78</v>
      </c>
      <c r="B32" s="136"/>
      <c r="C32" s="153">
        <f aca="true" t="shared" si="6" ref="C32:Y32">SUM(C33:C37)</f>
        <v>20895541</v>
      </c>
      <c r="D32" s="153">
        <f>SUM(D33:D37)</f>
        <v>0</v>
      </c>
      <c r="E32" s="154">
        <f t="shared" si="6"/>
        <v>19009359</v>
      </c>
      <c r="F32" s="100">
        <f t="shared" si="6"/>
        <v>19009359</v>
      </c>
      <c r="G32" s="100">
        <f t="shared" si="6"/>
        <v>1140480</v>
      </c>
      <c r="H32" s="100">
        <f t="shared" si="6"/>
        <v>1098411</v>
      </c>
      <c r="I32" s="100">
        <f t="shared" si="6"/>
        <v>1319062</v>
      </c>
      <c r="J32" s="100">
        <f t="shared" si="6"/>
        <v>3557953</v>
      </c>
      <c r="K32" s="100">
        <f t="shared" si="6"/>
        <v>934012</v>
      </c>
      <c r="L32" s="100">
        <f t="shared" si="6"/>
        <v>1167474</v>
      </c>
      <c r="M32" s="100">
        <f t="shared" si="6"/>
        <v>1854229</v>
      </c>
      <c r="N32" s="100">
        <f t="shared" si="6"/>
        <v>3955715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7513668</v>
      </c>
      <c r="X32" s="100">
        <f t="shared" si="6"/>
        <v>7574506</v>
      </c>
      <c r="Y32" s="100">
        <f t="shared" si="6"/>
        <v>-60838</v>
      </c>
      <c r="Z32" s="137">
        <f>+IF(X32&lt;&gt;0,+(Y32/X32)*100,0)</f>
        <v>-0.8031942941229435</v>
      </c>
      <c r="AA32" s="153">
        <f>SUM(AA33:AA37)</f>
        <v>19009359</v>
      </c>
    </row>
    <row r="33" spans="1:27" ht="12.75">
      <c r="A33" s="138" t="s">
        <v>79</v>
      </c>
      <c r="B33" s="136"/>
      <c r="C33" s="155">
        <v>20073323</v>
      </c>
      <c r="D33" s="155"/>
      <c r="E33" s="156">
        <v>15907000</v>
      </c>
      <c r="F33" s="60">
        <v>15907000</v>
      </c>
      <c r="G33" s="60">
        <v>1031582</v>
      </c>
      <c r="H33" s="60">
        <v>850350</v>
      </c>
      <c r="I33" s="60">
        <v>1084864</v>
      </c>
      <c r="J33" s="60">
        <v>2966796</v>
      </c>
      <c r="K33" s="60">
        <v>681033</v>
      </c>
      <c r="L33" s="60">
        <v>1018057</v>
      </c>
      <c r="M33" s="60">
        <v>1392412</v>
      </c>
      <c r="N33" s="60">
        <v>3091502</v>
      </c>
      <c r="O33" s="60"/>
      <c r="P33" s="60"/>
      <c r="Q33" s="60"/>
      <c r="R33" s="60"/>
      <c r="S33" s="60"/>
      <c r="T33" s="60"/>
      <c r="U33" s="60"/>
      <c r="V33" s="60"/>
      <c r="W33" s="60">
        <v>6058298</v>
      </c>
      <c r="X33" s="60">
        <v>6128002</v>
      </c>
      <c r="Y33" s="60">
        <v>-69704</v>
      </c>
      <c r="Z33" s="140">
        <v>-1.14</v>
      </c>
      <c r="AA33" s="155">
        <v>15907000</v>
      </c>
    </row>
    <row r="34" spans="1:27" ht="12.75">
      <c r="A34" s="138" t="s">
        <v>80</v>
      </c>
      <c r="B34" s="136"/>
      <c r="C34" s="155"/>
      <c r="D34" s="155"/>
      <c r="E34" s="156">
        <v>341072</v>
      </c>
      <c r="F34" s="60">
        <v>341072</v>
      </c>
      <c r="G34" s="60"/>
      <c r="H34" s="60">
        <v>13679</v>
      </c>
      <c r="I34" s="60">
        <v>12859</v>
      </c>
      <c r="J34" s="60">
        <v>26538</v>
      </c>
      <c r="K34" s="60">
        <v>18451</v>
      </c>
      <c r="L34" s="60">
        <v>18451</v>
      </c>
      <c r="M34" s="60">
        <v>22205</v>
      </c>
      <c r="N34" s="60">
        <v>59107</v>
      </c>
      <c r="O34" s="60"/>
      <c r="P34" s="60"/>
      <c r="Q34" s="60"/>
      <c r="R34" s="60"/>
      <c r="S34" s="60"/>
      <c r="T34" s="60"/>
      <c r="U34" s="60"/>
      <c r="V34" s="60"/>
      <c r="W34" s="60">
        <v>85645</v>
      </c>
      <c r="X34" s="60">
        <v>170502</v>
      </c>
      <c r="Y34" s="60">
        <v>-84857</v>
      </c>
      <c r="Z34" s="140">
        <v>-49.77</v>
      </c>
      <c r="AA34" s="155">
        <v>341072</v>
      </c>
    </row>
    <row r="35" spans="1:27" ht="12.75">
      <c r="A35" s="138" t="s">
        <v>81</v>
      </c>
      <c r="B35" s="136"/>
      <c r="C35" s="155">
        <v>822218</v>
      </c>
      <c r="D35" s="155"/>
      <c r="E35" s="156">
        <v>2516001</v>
      </c>
      <c r="F35" s="60">
        <v>2516001</v>
      </c>
      <c r="G35" s="60">
        <v>108898</v>
      </c>
      <c r="H35" s="60">
        <v>214342</v>
      </c>
      <c r="I35" s="60">
        <v>202517</v>
      </c>
      <c r="J35" s="60">
        <v>525757</v>
      </c>
      <c r="K35" s="60">
        <v>215705</v>
      </c>
      <c r="L35" s="60">
        <v>112144</v>
      </c>
      <c r="M35" s="60">
        <v>403814</v>
      </c>
      <c r="N35" s="60">
        <v>731663</v>
      </c>
      <c r="O35" s="60"/>
      <c r="P35" s="60"/>
      <c r="Q35" s="60"/>
      <c r="R35" s="60"/>
      <c r="S35" s="60"/>
      <c r="T35" s="60"/>
      <c r="U35" s="60"/>
      <c r="V35" s="60"/>
      <c r="W35" s="60">
        <v>1257420</v>
      </c>
      <c r="X35" s="60">
        <v>1153500</v>
      </c>
      <c r="Y35" s="60">
        <v>103920</v>
      </c>
      <c r="Z35" s="140">
        <v>9.01</v>
      </c>
      <c r="AA35" s="155">
        <v>2516001</v>
      </c>
    </row>
    <row r="36" spans="1:27" ht="12.75">
      <c r="A36" s="138" t="s">
        <v>82</v>
      </c>
      <c r="B36" s="136"/>
      <c r="C36" s="155"/>
      <c r="D36" s="155"/>
      <c r="E36" s="156">
        <v>245286</v>
      </c>
      <c r="F36" s="60">
        <v>245286</v>
      </c>
      <c r="G36" s="60"/>
      <c r="H36" s="60">
        <v>20040</v>
      </c>
      <c r="I36" s="60">
        <v>18822</v>
      </c>
      <c r="J36" s="60">
        <v>38862</v>
      </c>
      <c r="K36" s="60">
        <v>18823</v>
      </c>
      <c r="L36" s="60">
        <v>18822</v>
      </c>
      <c r="M36" s="60">
        <v>35798</v>
      </c>
      <c r="N36" s="60">
        <v>73443</v>
      </c>
      <c r="O36" s="60"/>
      <c r="P36" s="60"/>
      <c r="Q36" s="60"/>
      <c r="R36" s="60"/>
      <c r="S36" s="60"/>
      <c r="T36" s="60"/>
      <c r="U36" s="60"/>
      <c r="V36" s="60"/>
      <c r="W36" s="60">
        <v>112305</v>
      </c>
      <c r="X36" s="60">
        <v>122502</v>
      </c>
      <c r="Y36" s="60">
        <v>-10197</v>
      </c>
      <c r="Z36" s="140">
        <v>-8.32</v>
      </c>
      <c r="AA36" s="155">
        <v>245286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27837322</v>
      </c>
      <c r="D38" s="153">
        <f>SUM(D39:D41)</f>
        <v>0</v>
      </c>
      <c r="E38" s="154">
        <f t="shared" si="7"/>
        <v>47187622</v>
      </c>
      <c r="F38" s="100">
        <f t="shared" si="7"/>
        <v>47187622</v>
      </c>
      <c r="G38" s="100">
        <f t="shared" si="7"/>
        <v>2061108</v>
      </c>
      <c r="H38" s="100">
        <f t="shared" si="7"/>
        <v>3036063</v>
      </c>
      <c r="I38" s="100">
        <f t="shared" si="7"/>
        <v>3007256</v>
      </c>
      <c r="J38" s="100">
        <f t="shared" si="7"/>
        <v>8104427</v>
      </c>
      <c r="K38" s="100">
        <f t="shared" si="7"/>
        <v>2828654</v>
      </c>
      <c r="L38" s="100">
        <f t="shared" si="7"/>
        <v>3236584</v>
      </c>
      <c r="M38" s="100">
        <f t="shared" si="7"/>
        <v>2693206</v>
      </c>
      <c r="N38" s="100">
        <f t="shared" si="7"/>
        <v>8758444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16862871</v>
      </c>
      <c r="X38" s="100">
        <f t="shared" si="7"/>
        <v>24961500</v>
      </c>
      <c r="Y38" s="100">
        <f t="shared" si="7"/>
        <v>-8098629</v>
      </c>
      <c r="Z38" s="137">
        <f>+IF(X38&lt;&gt;0,+(Y38/X38)*100,0)</f>
        <v>-32.444480499969956</v>
      </c>
      <c r="AA38" s="153">
        <f>SUM(AA39:AA41)</f>
        <v>47187622</v>
      </c>
    </row>
    <row r="39" spans="1:27" ht="12.75">
      <c r="A39" s="138" t="s">
        <v>85</v>
      </c>
      <c r="B39" s="136"/>
      <c r="C39" s="155">
        <v>2723523</v>
      </c>
      <c r="D39" s="155"/>
      <c r="E39" s="156">
        <v>23859622</v>
      </c>
      <c r="F39" s="60">
        <v>23859622</v>
      </c>
      <c r="G39" s="60">
        <v>486568</v>
      </c>
      <c r="H39" s="60">
        <v>1192803</v>
      </c>
      <c r="I39" s="60">
        <v>341885</v>
      </c>
      <c r="J39" s="60">
        <v>2021256</v>
      </c>
      <c r="K39" s="60">
        <v>822228</v>
      </c>
      <c r="L39" s="60">
        <v>776413</v>
      </c>
      <c r="M39" s="60">
        <v>545439</v>
      </c>
      <c r="N39" s="60">
        <v>2144080</v>
      </c>
      <c r="O39" s="60"/>
      <c r="P39" s="60"/>
      <c r="Q39" s="60"/>
      <c r="R39" s="60"/>
      <c r="S39" s="60"/>
      <c r="T39" s="60"/>
      <c r="U39" s="60"/>
      <c r="V39" s="60"/>
      <c r="W39" s="60">
        <v>4165336</v>
      </c>
      <c r="X39" s="60">
        <v>13450002</v>
      </c>
      <c r="Y39" s="60">
        <v>-9284666</v>
      </c>
      <c r="Z39" s="140">
        <v>-69.03</v>
      </c>
      <c r="AA39" s="155">
        <v>23859622</v>
      </c>
    </row>
    <row r="40" spans="1:27" ht="12.75">
      <c r="A40" s="138" t="s">
        <v>86</v>
      </c>
      <c r="B40" s="136"/>
      <c r="C40" s="155">
        <v>25113799</v>
      </c>
      <c r="D40" s="155"/>
      <c r="E40" s="156">
        <v>23328000</v>
      </c>
      <c r="F40" s="60">
        <v>23328000</v>
      </c>
      <c r="G40" s="60">
        <v>1574540</v>
      </c>
      <c r="H40" s="60">
        <v>1843260</v>
      </c>
      <c r="I40" s="60">
        <v>2665371</v>
      </c>
      <c r="J40" s="60">
        <v>6083171</v>
      </c>
      <c r="K40" s="60">
        <v>2006426</v>
      </c>
      <c r="L40" s="60">
        <v>2460171</v>
      </c>
      <c r="M40" s="60">
        <v>2147767</v>
      </c>
      <c r="N40" s="60">
        <v>6614364</v>
      </c>
      <c r="O40" s="60"/>
      <c r="P40" s="60"/>
      <c r="Q40" s="60"/>
      <c r="R40" s="60"/>
      <c r="S40" s="60"/>
      <c r="T40" s="60"/>
      <c r="U40" s="60"/>
      <c r="V40" s="60"/>
      <c r="W40" s="60">
        <v>12697535</v>
      </c>
      <c r="X40" s="60">
        <v>11511498</v>
      </c>
      <c r="Y40" s="60">
        <v>1186037</v>
      </c>
      <c r="Z40" s="140">
        <v>10.3</v>
      </c>
      <c r="AA40" s="155">
        <v>23328000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6874250</v>
      </c>
      <c r="F42" s="100">
        <f t="shared" si="8"/>
        <v>6874250</v>
      </c>
      <c r="G42" s="100">
        <f t="shared" si="8"/>
        <v>0</v>
      </c>
      <c r="H42" s="100">
        <f t="shared" si="8"/>
        <v>259099</v>
      </c>
      <c r="I42" s="100">
        <f t="shared" si="8"/>
        <v>305182</v>
      </c>
      <c r="J42" s="100">
        <f t="shared" si="8"/>
        <v>564281</v>
      </c>
      <c r="K42" s="100">
        <f t="shared" si="8"/>
        <v>285269</v>
      </c>
      <c r="L42" s="100">
        <f t="shared" si="8"/>
        <v>526179</v>
      </c>
      <c r="M42" s="100">
        <f t="shared" si="8"/>
        <v>198531</v>
      </c>
      <c r="N42" s="100">
        <f t="shared" si="8"/>
        <v>1009979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1574260</v>
      </c>
      <c r="X42" s="100">
        <f t="shared" si="8"/>
        <v>3357000</v>
      </c>
      <c r="Y42" s="100">
        <f t="shared" si="8"/>
        <v>-1782740</v>
      </c>
      <c r="Z42" s="137">
        <f>+IF(X42&lt;&gt;0,+(Y42/X42)*100,0)</f>
        <v>-53.10515341078344</v>
      </c>
      <c r="AA42" s="153">
        <f>SUM(AA43:AA46)</f>
        <v>6874250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6874250</v>
      </c>
      <c r="F46" s="60">
        <v>6874250</v>
      </c>
      <c r="G46" s="60"/>
      <c r="H46" s="60">
        <v>259099</v>
      </c>
      <c r="I46" s="60">
        <v>305182</v>
      </c>
      <c r="J46" s="60">
        <v>564281</v>
      </c>
      <c r="K46" s="60">
        <v>285269</v>
      </c>
      <c r="L46" s="60">
        <v>526179</v>
      </c>
      <c r="M46" s="60">
        <v>198531</v>
      </c>
      <c r="N46" s="60">
        <v>1009979</v>
      </c>
      <c r="O46" s="60"/>
      <c r="P46" s="60"/>
      <c r="Q46" s="60"/>
      <c r="R46" s="60"/>
      <c r="S46" s="60"/>
      <c r="T46" s="60"/>
      <c r="U46" s="60"/>
      <c r="V46" s="60"/>
      <c r="W46" s="60">
        <v>1574260</v>
      </c>
      <c r="X46" s="60">
        <v>3357000</v>
      </c>
      <c r="Y46" s="60">
        <v>-1782740</v>
      </c>
      <c r="Z46" s="140">
        <v>-53.11</v>
      </c>
      <c r="AA46" s="155">
        <v>6874250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3005223</v>
      </c>
      <c r="F47" s="100">
        <v>3005223</v>
      </c>
      <c r="G47" s="100">
        <v>8294</v>
      </c>
      <c r="H47" s="100">
        <v>142036</v>
      </c>
      <c r="I47" s="100">
        <v>222411</v>
      </c>
      <c r="J47" s="100">
        <v>372741</v>
      </c>
      <c r="K47" s="100">
        <v>227886</v>
      </c>
      <c r="L47" s="100">
        <v>205527</v>
      </c>
      <c r="M47" s="100">
        <v>211182</v>
      </c>
      <c r="N47" s="100">
        <v>644595</v>
      </c>
      <c r="O47" s="100"/>
      <c r="P47" s="100"/>
      <c r="Q47" s="100"/>
      <c r="R47" s="100"/>
      <c r="S47" s="100"/>
      <c r="T47" s="100"/>
      <c r="U47" s="100"/>
      <c r="V47" s="100"/>
      <c r="W47" s="100">
        <v>1017336</v>
      </c>
      <c r="X47" s="100">
        <v>1154502</v>
      </c>
      <c r="Y47" s="100">
        <v>-137166</v>
      </c>
      <c r="Z47" s="137">
        <v>-11.88</v>
      </c>
      <c r="AA47" s="153">
        <v>3005223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138747139</v>
      </c>
      <c r="D48" s="168">
        <f>+D28+D32+D38+D42+D47</f>
        <v>0</v>
      </c>
      <c r="E48" s="169">
        <f t="shared" si="9"/>
        <v>167723454</v>
      </c>
      <c r="F48" s="73">
        <f t="shared" si="9"/>
        <v>167723454</v>
      </c>
      <c r="G48" s="73">
        <f t="shared" si="9"/>
        <v>7589211</v>
      </c>
      <c r="H48" s="73">
        <f t="shared" si="9"/>
        <v>9362825</v>
      </c>
      <c r="I48" s="73">
        <f t="shared" si="9"/>
        <v>9095583</v>
      </c>
      <c r="J48" s="73">
        <f t="shared" si="9"/>
        <v>26047619</v>
      </c>
      <c r="K48" s="73">
        <f t="shared" si="9"/>
        <v>17152155</v>
      </c>
      <c r="L48" s="73">
        <f t="shared" si="9"/>
        <v>12696599</v>
      </c>
      <c r="M48" s="73">
        <f t="shared" si="9"/>
        <v>12798231</v>
      </c>
      <c r="N48" s="73">
        <f t="shared" si="9"/>
        <v>42646985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68694604</v>
      </c>
      <c r="X48" s="73">
        <f t="shared" si="9"/>
        <v>84186010</v>
      </c>
      <c r="Y48" s="73">
        <f t="shared" si="9"/>
        <v>-15491406</v>
      </c>
      <c r="Z48" s="170">
        <f>+IF(X48&lt;&gt;0,+(Y48/X48)*100,0)</f>
        <v>-18.401401848121797</v>
      </c>
      <c r="AA48" s="168">
        <f>+AA28+AA32+AA38+AA42+AA47</f>
        <v>167723454</v>
      </c>
    </row>
    <row r="49" spans="1:27" ht="12.75">
      <c r="A49" s="148" t="s">
        <v>49</v>
      </c>
      <c r="B49" s="149"/>
      <c r="C49" s="171">
        <f aca="true" t="shared" si="10" ref="C49:Y49">+C25-C48</f>
        <v>73008920</v>
      </c>
      <c r="D49" s="171">
        <f>+D25-D48</f>
        <v>0</v>
      </c>
      <c r="E49" s="172">
        <f t="shared" si="10"/>
        <v>50647252</v>
      </c>
      <c r="F49" s="173">
        <f t="shared" si="10"/>
        <v>50647252</v>
      </c>
      <c r="G49" s="173">
        <f t="shared" si="10"/>
        <v>45980921</v>
      </c>
      <c r="H49" s="173">
        <f t="shared" si="10"/>
        <v>-3440360</v>
      </c>
      <c r="I49" s="173">
        <f t="shared" si="10"/>
        <v>-4030422</v>
      </c>
      <c r="J49" s="173">
        <f t="shared" si="10"/>
        <v>38510139</v>
      </c>
      <c r="K49" s="173">
        <f t="shared" si="10"/>
        <v>-9649016</v>
      </c>
      <c r="L49" s="173">
        <f t="shared" si="10"/>
        <v>-3131186</v>
      </c>
      <c r="M49" s="173">
        <f t="shared" si="10"/>
        <v>32845908</v>
      </c>
      <c r="N49" s="173">
        <f t="shared" si="10"/>
        <v>20065706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58575845</v>
      </c>
      <c r="X49" s="173">
        <f>IF(F25=F48,0,X25-X48)</f>
        <v>24963986</v>
      </c>
      <c r="Y49" s="173">
        <f t="shared" si="10"/>
        <v>33611859</v>
      </c>
      <c r="Z49" s="174">
        <f>+IF(X49&lt;&gt;0,+(Y49/X49)*100,0)</f>
        <v>134.6413950079927</v>
      </c>
      <c r="AA49" s="171">
        <f>+AA25-AA48</f>
        <v>50647252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33204718</v>
      </c>
      <c r="D5" s="155">
        <v>0</v>
      </c>
      <c r="E5" s="156">
        <v>36214582</v>
      </c>
      <c r="F5" s="60">
        <v>36214582</v>
      </c>
      <c r="G5" s="60">
        <v>3047069</v>
      </c>
      <c r="H5" s="60">
        <v>2969110</v>
      </c>
      <c r="I5" s="60">
        <v>3111610</v>
      </c>
      <c r="J5" s="60">
        <v>9127789</v>
      </c>
      <c r="K5" s="60">
        <v>2973270</v>
      </c>
      <c r="L5" s="60">
        <v>2925938</v>
      </c>
      <c r="M5" s="60">
        <v>2963059</v>
      </c>
      <c r="N5" s="60">
        <v>8862267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17990056</v>
      </c>
      <c r="X5" s="60">
        <v>13761498</v>
      </c>
      <c r="Y5" s="60">
        <v>4228558</v>
      </c>
      <c r="Z5" s="140">
        <v>30.73</v>
      </c>
      <c r="AA5" s="155">
        <v>36214582</v>
      </c>
    </row>
    <row r="6" spans="1:27" ht="12.75">
      <c r="A6" s="181" t="s">
        <v>102</v>
      </c>
      <c r="B6" s="182"/>
      <c r="C6" s="155">
        <v>2170734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3127388</v>
      </c>
      <c r="D10" s="155">
        <v>0</v>
      </c>
      <c r="E10" s="156">
        <v>3731841</v>
      </c>
      <c r="F10" s="54">
        <v>3731841</v>
      </c>
      <c r="G10" s="54">
        <v>438</v>
      </c>
      <c r="H10" s="54">
        <v>559872</v>
      </c>
      <c r="I10" s="54">
        <v>275683</v>
      </c>
      <c r="J10" s="54">
        <v>835993</v>
      </c>
      <c r="K10" s="54">
        <v>279875</v>
      </c>
      <c r="L10" s="54">
        <v>279875</v>
      </c>
      <c r="M10" s="54">
        <v>267297</v>
      </c>
      <c r="N10" s="54">
        <v>827047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1663040</v>
      </c>
      <c r="X10" s="54">
        <v>1315500</v>
      </c>
      <c r="Y10" s="54">
        <v>347540</v>
      </c>
      <c r="Z10" s="184">
        <v>26.42</v>
      </c>
      <c r="AA10" s="130">
        <v>3731841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1201961</v>
      </c>
      <c r="D12" s="155">
        <v>0</v>
      </c>
      <c r="E12" s="156">
        <v>1032065</v>
      </c>
      <c r="F12" s="60">
        <v>1032065</v>
      </c>
      <c r="G12" s="60">
        <v>16893</v>
      </c>
      <c r="H12" s="60">
        <v>155367</v>
      </c>
      <c r="I12" s="60">
        <v>64705</v>
      </c>
      <c r="J12" s="60">
        <v>236965</v>
      </c>
      <c r="K12" s="60">
        <v>67449</v>
      </c>
      <c r="L12" s="60">
        <v>65543</v>
      </c>
      <c r="M12" s="60">
        <v>86485</v>
      </c>
      <c r="N12" s="60">
        <v>219477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456442</v>
      </c>
      <c r="X12" s="60">
        <v>391998</v>
      </c>
      <c r="Y12" s="60">
        <v>64444</v>
      </c>
      <c r="Z12" s="140">
        <v>16.44</v>
      </c>
      <c r="AA12" s="155">
        <v>1032065</v>
      </c>
    </row>
    <row r="13" spans="1:27" ht="12.75">
      <c r="A13" s="181" t="s">
        <v>109</v>
      </c>
      <c r="B13" s="185"/>
      <c r="C13" s="155">
        <v>7160369</v>
      </c>
      <c r="D13" s="155">
        <v>0</v>
      </c>
      <c r="E13" s="156">
        <v>7358706</v>
      </c>
      <c r="F13" s="60">
        <v>7358706</v>
      </c>
      <c r="G13" s="60">
        <v>512316</v>
      </c>
      <c r="H13" s="60">
        <v>689146</v>
      </c>
      <c r="I13" s="60">
        <v>622704</v>
      </c>
      <c r="J13" s="60">
        <v>1824166</v>
      </c>
      <c r="K13" s="60">
        <v>595215</v>
      </c>
      <c r="L13" s="60">
        <v>438828</v>
      </c>
      <c r="M13" s="60">
        <v>977281</v>
      </c>
      <c r="N13" s="60">
        <v>2011324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3835490</v>
      </c>
      <c r="X13" s="60">
        <v>3679500</v>
      </c>
      <c r="Y13" s="60">
        <v>155990</v>
      </c>
      <c r="Z13" s="140">
        <v>4.24</v>
      </c>
      <c r="AA13" s="155">
        <v>7358706</v>
      </c>
    </row>
    <row r="14" spans="1:27" ht="12.75">
      <c r="A14" s="181" t="s">
        <v>110</v>
      </c>
      <c r="B14" s="185"/>
      <c r="C14" s="155">
        <v>3073486</v>
      </c>
      <c r="D14" s="155">
        <v>0</v>
      </c>
      <c r="E14" s="156">
        <v>998612</v>
      </c>
      <c r="F14" s="60">
        <v>998612</v>
      </c>
      <c r="G14" s="60">
        <v>7093</v>
      </c>
      <c r="H14" s="60">
        <v>0</v>
      </c>
      <c r="I14" s="60">
        <v>344385</v>
      </c>
      <c r="J14" s="60">
        <v>351478</v>
      </c>
      <c r="K14" s="60">
        <v>371606</v>
      </c>
      <c r="L14" s="60">
        <v>366210</v>
      </c>
      <c r="M14" s="60">
        <v>412122</v>
      </c>
      <c r="N14" s="60">
        <v>1149938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1501416</v>
      </c>
      <c r="X14" s="60">
        <v>379500</v>
      </c>
      <c r="Y14" s="60">
        <v>1121916</v>
      </c>
      <c r="Z14" s="140">
        <v>295.63</v>
      </c>
      <c r="AA14" s="155">
        <v>998612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997730</v>
      </c>
      <c r="D16" s="155">
        <v>0</v>
      </c>
      <c r="E16" s="156">
        <v>470232</v>
      </c>
      <c r="F16" s="60">
        <v>470232</v>
      </c>
      <c r="G16" s="60">
        <v>112418</v>
      </c>
      <c r="H16" s="60">
        <v>7127</v>
      </c>
      <c r="I16" s="60">
        <v>3743</v>
      </c>
      <c r="J16" s="60">
        <v>123288</v>
      </c>
      <c r="K16" s="60">
        <v>2039</v>
      </c>
      <c r="L16" s="60">
        <v>326</v>
      </c>
      <c r="M16" s="60">
        <v>106525</v>
      </c>
      <c r="N16" s="60">
        <v>108890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232178</v>
      </c>
      <c r="X16" s="60">
        <v>103002</v>
      </c>
      <c r="Y16" s="60">
        <v>129176</v>
      </c>
      <c r="Z16" s="140">
        <v>125.41</v>
      </c>
      <c r="AA16" s="155">
        <v>470232</v>
      </c>
    </row>
    <row r="17" spans="1:27" ht="12.75">
      <c r="A17" s="181" t="s">
        <v>113</v>
      </c>
      <c r="B17" s="185"/>
      <c r="C17" s="155">
        <v>1201367</v>
      </c>
      <c r="D17" s="155">
        <v>0</v>
      </c>
      <c r="E17" s="156">
        <v>1198124</v>
      </c>
      <c r="F17" s="60">
        <v>1198124</v>
      </c>
      <c r="G17" s="60">
        <v>121954</v>
      </c>
      <c r="H17" s="60">
        <v>108223</v>
      </c>
      <c r="I17" s="60">
        <v>163395</v>
      </c>
      <c r="J17" s="60">
        <v>393572</v>
      </c>
      <c r="K17" s="60">
        <v>142242</v>
      </c>
      <c r="L17" s="60">
        <v>113149</v>
      </c>
      <c r="M17" s="60">
        <v>48892</v>
      </c>
      <c r="N17" s="60">
        <v>304283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697855</v>
      </c>
      <c r="X17" s="60">
        <v>598998</v>
      </c>
      <c r="Y17" s="60">
        <v>98857</v>
      </c>
      <c r="Z17" s="140">
        <v>16.5</v>
      </c>
      <c r="AA17" s="155">
        <v>1198124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111441115</v>
      </c>
      <c r="D19" s="155">
        <v>0</v>
      </c>
      <c r="E19" s="156">
        <v>120150226</v>
      </c>
      <c r="F19" s="60">
        <v>120150226</v>
      </c>
      <c r="G19" s="60">
        <v>47384426</v>
      </c>
      <c r="H19" s="60">
        <v>656394</v>
      </c>
      <c r="I19" s="60">
        <v>454793</v>
      </c>
      <c r="J19" s="60">
        <v>48495613</v>
      </c>
      <c r="K19" s="60">
        <v>472576</v>
      </c>
      <c r="L19" s="60">
        <v>1121178</v>
      </c>
      <c r="M19" s="60">
        <v>36485937</v>
      </c>
      <c r="N19" s="60">
        <v>38079691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86575304</v>
      </c>
      <c r="X19" s="60">
        <v>90385500</v>
      </c>
      <c r="Y19" s="60">
        <v>-3810196</v>
      </c>
      <c r="Z19" s="140">
        <v>-4.22</v>
      </c>
      <c r="AA19" s="155">
        <v>120150226</v>
      </c>
    </row>
    <row r="20" spans="1:27" ht="12.75">
      <c r="A20" s="181" t="s">
        <v>35</v>
      </c>
      <c r="B20" s="185"/>
      <c r="C20" s="155">
        <v>1342954</v>
      </c>
      <c r="D20" s="155">
        <v>0</v>
      </c>
      <c r="E20" s="156">
        <v>1210116</v>
      </c>
      <c r="F20" s="54">
        <v>1210116</v>
      </c>
      <c r="G20" s="54">
        <v>221506</v>
      </c>
      <c r="H20" s="54">
        <v>41537</v>
      </c>
      <c r="I20" s="54">
        <v>24143</v>
      </c>
      <c r="J20" s="54">
        <v>287186</v>
      </c>
      <c r="K20" s="54">
        <v>51182</v>
      </c>
      <c r="L20" s="54">
        <v>57000</v>
      </c>
      <c r="M20" s="54">
        <v>36039</v>
      </c>
      <c r="N20" s="54">
        <v>144221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431407</v>
      </c>
      <c r="X20" s="54">
        <v>652500</v>
      </c>
      <c r="Y20" s="54">
        <v>-221093</v>
      </c>
      <c r="Z20" s="184">
        <v>-33.88</v>
      </c>
      <c r="AA20" s="130">
        <v>1210116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5800202</v>
      </c>
      <c r="F21" s="60">
        <v>5800202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482600</v>
      </c>
      <c r="M21" s="60">
        <v>378283</v>
      </c>
      <c r="N21" s="60">
        <v>860883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860883</v>
      </c>
      <c r="X21" s="60">
        <v>2284002</v>
      </c>
      <c r="Y21" s="60">
        <v>-1423119</v>
      </c>
      <c r="Z21" s="140">
        <v>-62.31</v>
      </c>
      <c r="AA21" s="155">
        <v>5800202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164921822</v>
      </c>
      <c r="D22" s="188">
        <f>SUM(D5:D21)</f>
        <v>0</v>
      </c>
      <c r="E22" s="189">
        <f t="shared" si="0"/>
        <v>178164706</v>
      </c>
      <c r="F22" s="190">
        <f t="shared" si="0"/>
        <v>178164706</v>
      </c>
      <c r="G22" s="190">
        <f t="shared" si="0"/>
        <v>51424113</v>
      </c>
      <c r="H22" s="190">
        <f t="shared" si="0"/>
        <v>5186776</v>
      </c>
      <c r="I22" s="190">
        <f t="shared" si="0"/>
        <v>5065161</v>
      </c>
      <c r="J22" s="190">
        <f t="shared" si="0"/>
        <v>61676050</v>
      </c>
      <c r="K22" s="190">
        <f t="shared" si="0"/>
        <v>4955454</v>
      </c>
      <c r="L22" s="190">
        <f t="shared" si="0"/>
        <v>5850647</v>
      </c>
      <c r="M22" s="190">
        <f t="shared" si="0"/>
        <v>41761920</v>
      </c>
      <c r="N22" s="190">
        <f t="shared" si="0"/>
        <v>52568021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114244071</v>
      </c>
      <c r="X22" s="190">
        <f t="shared" si="0"/>
        <v>113551998</v>
      </c>
      <c r="Y22" s="190">
        <f t="shared" si="0"/>
        <v>692073</v>
      </c>
      <c r="Z22" s="191">
        <f>+IF(X22&lt;&gt;0,+(Y22/X22)*100,0)</f>
        <v>0.6094767262483571</v>
      </c>
      <c r="AA22" s="188">
        <f>SUM(AA5:AA21)</f>
        <v>178164706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50499161</v>
      </c>
      <c r="D25" s="155">
        <v>0</v>
      </c>
      <c r="E25" s="156">
        <v>55356399</v>
      </c>
      <c r="F25" s="60">
        <v>55356399</v>
      </c>
      <c r="G25" s="60">
        <v>3922945</v>
      </c>
      <c r="H25" s="60">
        <v>4180948</v>
      </c>
      <c r="I25" s="60">
        <v>3922478</v>
      </c>
      <c r="J25" s="60">
        <v>12026371</v>
      </c>
      <c r="K25" s="60">
        <v>3733928</v>
      </c>
      <c r="L25" s="60">
        <v>4533087</v>
      </c>
      <c r="M25" s="60">
        <v>5553835</v>
      </c>
      <c r="N25" s="60">
        <v>13820850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25847221</v>
      </c>
      <c r="X25" s="60">
        <v>26999498</v>
      </c>
      <c r="Y25" s="60">
        <v>-1152277</v>
      </c>
      <c r="Z25" s="140">
        <v>-4.27</v>
      </c>
      <c r="AA25" s="155">
        <v>55356399</v>
      </c>
    </row>
    <row r="26" spans="1:27" ht="12.75">
      <c r="A26" s="183" t="s">
        <v>38</v>
      </c>
      <c r="B26" s="182"/>
      <c r="C26" s="155">
        <v>10754630</v>
      </c>
      <c r="D26" s="155">
        <v>0</v>
      </c>
      <c r="E26" s="156">
        <v>11991370</v>
      </c>
      <c r="F26" s="60">
        <v>11991370</v>
      </c>
      <c r="G26" s="60">
        <v>893591</v>
      </c>
      <c r="H26" s="60">
        <v>893591</v>
      </c>
      <c r="I26" s="60">
        <v>893591</v>
      </c>
      <c r="J26" s="60">
        <v>2680773</v>
      </c>
      <c r="K26" s="60">
        <v>913160</v>
      </c>
      <c r="L26" s="60">
        <v>899521</v>
      </c>
      <c r="M26" s="60">
        <v>899521</v>
      </c>
      <c r="N26" s="60">
        <v>2712202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5392975</v>
      </c>
      <c r="X26" s="60">
        <v>5995500</v>
      </c>
      <c r="Y26" s="60">
        <v>-602525</v>
      </c>
      <c r="Z26" s="140">
        <v>-10.05</v>
      </c>
      <c r="AA26" s="155">
        <v>11991370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4340042</v>
      </c>
      <c r="F27" s="60">
        <v>4340042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4340042</v>
      </c>
    </row>
    <row r="28" spans="1:27" ht="12.75">
      <c r="A28" s="183" t="s">
        <v>39</v>
      </c>
      <c r="B28" s="182"/>
      <c r="C28" s="155">
        <v>22143213</v>
      </c>
      <c r="D28" s="155">
        <v>0</v>
      </c>
      <c r="E28" s="156">
        <v>21402126</v>
      </c>
      <c r="F28" s="60">
        <v>21402126</v>
      </c>
      <c r="G28" s="60">
        <v>0</v>
      </c>
      <c r="H28" s="60">
        <v>0</v>
      </c>
      <c r="I28" s="60">
        <v>0</v>
      </c>
      <c r="J28" s="60">
        <v>0</v>
      </c>
      <c r="K28" s="60">
        <v>7695043</v>
      </c>
      <c r="L28" s="60">
        <v>1892000</v>
      </c>
      <c r="M28" s="60">
        <v>1903628</v>
      </c>
      <c r="N28" s="60">
        <v>11490671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11490671</v>
      </c>
      <c r="X28" s="60">
        <v>10701000</v>
      </c>
      <c r="Y28" s="60">
        <v>789671</v>
      </c>
      <c r="Z28" s="140">
        <v>7.38</v>
      </c>
      <c r="AA28" s="155">
        <v>21402126</v>
      </c>
    </row>
    <row r="29" spans="1:27" ht="12.75">
      <c r="A29" s="183" t="s">
        <v>40</v>
      </c>
      <c r="B29" s="182"/>
      <c r="C29" s="155">
        <v>1239187</v>
      </c>
      <c r="D29" s="155">
        <v>0</v>
      </c>
      <c r="E29" s="156">
        <v>502213</v>
      </c>
      <c r="F29" s="60">
        <v>502213</v>
      </c>
      <c r="G29" s="60">
        <v>164004</v>
      </c>
      <c r="H29" s="60">
        <v>16031</v>
      </c>
      <c r="I29" s="60">
        <v>116811</v>
      </c>
      <c r="J29" s="60">
        <v>296846</v>
      </c>
      <c r="K29" s="60">
        <v>51103</v>
      </c>
      <c r="L29" s="60">
        <v>30413</v>
      </c>
      <c r="M29" s="60">
        <v>-269262</v>
      </c>
      <c r="N29" s="60">
        <v>-187746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109100</v>
      </c>
      <c r="X29" s="60">
        <v>250998</v>
      </c>
      <c r="Y29" s="60">
        <v>-141898</v>
      </c>
      <c r="Z29" s="140">
        <v>-56.53</v>
      </c>
      <c r="AA29" s="155">
        <v>502213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6621689</v>
      </c>
      <c r="F31" s="60">
        <v>6621689</v>
      </c>
      <c r="G31" s="60">
        <v>11852</v>
      </c>
      <c r="H31" s="60">
        <v>98798</v>
      </c>
      <c r="I31" s="60">
        <v>440</v>
      </c>
      <c r="J31" s="60">
        <v>111090</v>
      </c>
      <c r="K31" s="60">
        <v>3000</v>
      </c>
      <c r="L31" s="60">
        <v>12005</v>
      </c>
      <c r="M31" s="60">
        <v>23165</v>
      </c>
      <c r="N31" s="60">
        <v>38170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149260</v>
      </c>
      <c r="X31" s="60">
        <v>3310998</v>
      </c>
      <c r="Y31" s="60">
        <v>-3161738</v>
      </c>
      <c r="Z31" s="140">
        <v>-95.49</v>
      </c>
      <c r="AA31" s="155">
        <v>6621689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36743865</v>
      </c>
      <c r="F32" s="60">
        <v>36743865</v>
      </c>
      <c r="G32" s="60">
        <v>1057394</v>
      </c>
      <c r="H32" s="60">
        <v>2354518</v>
      </c>
      <c r="I32" s="60">
        <v>2278889</v>
      </c>
      <c r="J32" s="60">
        <v>5690801</v>
      </c>
      <c r="K32" s="60">
        <v>2305202</v>
      </c>
      <c r="L32" s="60">
        <v>2755819</v>
      </c>
      <c r="M32" s="60">
        <v>1930871</v>
      </c>
      <c r="N32" s="60">
        <v>6991892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12682693</v>
      </c>
      <c r="X32" s="60">
        <v>18372000</v>
      </c>
      <c r="Y32" s="60">
        <v>-5689307</v>
      </c>
      <c r="Z32" s="140">
        <v>-30.97</v>
      </c>
      <c r="AA32" s="155">
        <v>36743865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1778000</v>
      </c>
      <c r="F33" s="60">
        <v>1778000</v>
      </c>
      <c r="G33" s="60">
        <v>0</v>
      </c>
      <c r="H33" s="60">
        <v>298188</v>
      </c>
      <c r="I33" s="60">
        <v>0</v>
      </c>
      <c r="J33" s="60">
        <v>298188</v>
      </c>
      <c r="K33" s="60">
        <v>304875</v>
      </c>
      <c r="L33" s="60">
        <v>151206</v>
      </c>
      <c r="M33" s="60">
        <v>150946</v>
      </c>
      <c r="N33" s="60">
        <v>607027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905215</v>
      </c>
      <c r="X33" s="60">
        <v>789000</v>
      </c>
      <c r="Y33" s="60">
        <v>116215</v>
      </c>
      <c r="Z33" s="140">
        <v>14.73</v>
      </c>
      <c r="AA33" s="155">
        <v>1778000</v>
      </c>
    </row>
    <row r="34" spans="1:27" ht="12.75">
      <c r="A34" s="183" t="s">
        <v>43</v>
      </c>
      <c r="B34" s="182"/>
      <c r="C34" s="155">
        <v>54110948</v>
      </c>
      <c r="D34" s="155">
        <v>0</v>
      </c>
      <c r="E34" s="156">
        <v>28987750</v>
      </c>
      <c r="F34" s="60">
        <v>28987750</v>
      </c>
      <c r="G34" s="60">
        <v>1539425</v>
      </c>
      <c r="H34" s="60">
        <v>1520751</v>
      </c>
      <c r="I34" s="60">
        <v>1883374</v>
      </c>
      <c r="J34" s="60">
        <v>4943550</v>
      </c>
      <c r="K34" s="60">
        <v>2145844</v>
      </c>
      <c r="L34" s="60">
        <v>2422548</v>
      </c>
      <c r="M34" s="60">
        <v>2605527</v>
      </c>
      <c r="N34" s="60">
        <v>7173919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12117469</v>
      </c>
      <c r="X34" s="60">
        <v>14071500</v>
      </c>
      <c r="Y34" s="60">
        <v>-1954031</v>
      </c>
      <c r="Z34" s="140">
        <v>-13.89</v>
      </c>
      <c r="AA34" s="155">
        <v>28987750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138747139</v>
      </c>
      <c r="D36" s="188">
        <f>SUM(D25:D35)</f>
        <v>0</v>
      </c>
      <c r="E36" s="189">
        <f t="shared" si="1"/>
        <v>167723454</v>
      </c>
      <c r="F36" s="190">
        <f t="shared" si="1"/>
        <v>167723454</v>
      </c>
      <c r="G36" s="190">
        <f t="shared" si="1"/>
        <v>7589211</v>
      </c>
      <c r="H36" s="190">
        <f t="shared" si="1"/>
        <v>9362825</v>
      </c>
      <c r="I36" s="190">
        <f t="shared" si="1"/>
        <v>9095583</v>
      </c>
      <c r="J36" s="190">
        <f t="shared" si="1"/>
        <v>26047619</v>
      </c>
      <c r="K36" s="190">
        <f t="shared" si="1"/>
        <v>17152155</v>
      </c>
      <c r="L36" s="190">
        <f t="shared" si="1"/>
        <v>12696599</v>
      </c>
      <c r="M36" s="190">
        <f t="shared" si="1"/>
        <v>12798231</v>
      </c>
      <c r="N36" s="190">
        <f t="shared" si="1"/>
        <v>42646985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68694604</v>
      </c>
      <c r="X36" s="190">
        <f t="shared" si="1"/>
        <v>80490494</v>
      </c>
      <c r="Y36" s="190">
        <f t="shared" si="1"/>
        <v>-11795890</v>
      </c>
      <c r="Z36" s="191">
        <f>+IF(X36&lt;&gt;0,+(Y36/X36)*100,0)</f>
        <v>-14.65501006864239</v>
      </c>
      <c r="AA36" s="188">
        <f>SUM(AA25:AA35)</f>
        <v>167723454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26174683</v>
      </c>
      <c r="D38" s="199">
        <f>+D22-D36</f>
        <v>0</v>
      </c>
      <c r="E38" s="200">
        <f t="shared" si="2"/>
        <v>10441252</v>
      </c>
      <c r="F38" s="106">
        <f t="shared" si="2"/>
        <v>10441252</v>
      </c>
      <c r="G38" s="106">
        <f t="shared" si="2"/>
        <v>43834902</v>
      </c>
      <c r="H38" s="106">
        <f t="shared" si="2"/>
        <v>-4176049</v>
      </c>
      <c r="I38" s="106">
        <f t="shared" si="2"/>
        <v>-4030422</v>
      </c>
      <c r="J38" s="106">
        <f t="shared" si="2"/>
        <v>35628431</v>
      </c>
      <c r="K38" s="106">
        <f t="shared" si="2"/>
        <v>-12196701</v>
      </c>
      <c r="L38" s="106">
        <f t="shared" si="2"/>
        <v>-6845952</v>
      </c>
      <c r="M38" s="106">
        <f t="shared" si="2"/>
        <v>28963689</v>
      </c>
      <c r="N38" s="106">
        <f t="shared" si="2"/>
        <v>9921036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45549467</v>
      </c>
      <c r="X38" s="106">
        <f>IF(F22=F36,0,X22-X36)</f>
        <v>33061504</v>
      </c>
      <c r="Y38" s="106">
        <f t="shared" si="2"/>
        <v>12487963</v>
      </c>
      <c r="Z38" s="201">
        <f>+IF(X38&lt;&gt;0,+(Y38/X38)*100,0)</f>
        <v>37.77191442954319</v>
      </c>
      <c r="AA38" s="199">
        <f>+AA22-AA36</f>
        <v>10441252</v>
      </c>
    </row>
    <row r="39" spans="1:27" ht="12.75">
      <c r="A39" s="181" t="s">
        <v>46</v>
      </c>
      <c r="B39" s="185"/>
      <c r="C39" s="155">
        <v>46834237</v>
      </c>
      <c r="D39" s="155">
        <v>0</v>
      </c>
      <c r="E39" s="156">
        <v>40206000</v>
      </c>
      <c r="F39" s="60">
        <v>40206000</v>
      </c>
      <c r="G39" s="60">
        <v>2146019</v>
      </c>
      <c r="H39" s="60">
        <v>735689</v>
      </c>
      <c r="I39" s="60">
        <v>0</v>
      </c>
      <c r="J39" s="60">
        <v>2881708</v>
      </c>
      <c r="K39" s="60">
        <v>2547685</v>
      </c>
      <c r="L39" s="60">
        <v>3714766</v>
      </c>
      <c r="M39" s="60">
        <v>3882219</v>
      </c>
      <c r="N39" s="60">
        <v>10144670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13026378</v>
      </c>
      <c r="X39" s="60">
        <v>30154500</v>
      </c>
      <c r="Y39" s="60">
        <v>-17128122</v>
      </c>
      <c r="Z39" s="140">
        <v>-56.8</v>
      </c>
      <c r="AA39" s="155">
        <v>40206000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73008920</v>
      </c>
      <c r="D42" s="206">
        <f>SUM(D38:D41)</f>
        <v>0</v>
      </c>
      <c r="E42" s="207">
        <f t="shared" si="3"/>
        <v>50647252</v>
      </c>
      <c r="F42" s="88">
        <f t="shared" si="3"/>
        <v>50647252</v>
      </c>
      <c r="G42" s="88">
        <f t="shared" si="3"/>
        <v>45980921</v>
      </c>
      <c r="H42" s="88">
        <f t="shared" si="3"/>
        <v>-3440360</v>
      </c>
      <c r="I42" s="88">
        <f t="shared" si="3"/>
        <v>-4030422</v>
      </c>
      <c r="J42" s="88">
        <f t="shared" si="3"/>
        <v>38510139</v>
      </c>
      <c r="K42" s="88">
        <f t="shared" si="3"/>
        <v>-9649016</v>
      </c>
      <c r="L42" s="88">
        <f t="shared" si="3"/>
        <v>-3131186</v>
      </c>
      <c r="M42" s="88">
        <f t="shared" si="3"/>
        <v>32845908</v>
      </c>
      <c r="N42" s="88">
        <f t="shared" si="3"/>
        <v>20065706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58575845</v>
      </c>
      <c r="X42" s="88">
        <f t="shared" si="3"/>
        <v>63216004</v>
      </c>
      <c r="Y42" s="88">
        <f t="shared" si="3"/>
        <v>-4640159</v>
      </c>
      <c r="Z42" s="208">
        <f>+IF(X42&lt;&gt;0,+(Y42/X42)*100,0)</f>
        <v>-7.340164999989559</v>
      </c>
      <c r="AA42" s="206">
        <f>SUM(AA38:AA41)</f>
        <v>50647252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73008920</v>
      </c>
      <c r="D44" s="210">
        <f>+D42-D43</f>
        <v>0</v>
      </c>
      <c r="E44" s="211">
        <f t="shared" si="4"/>
        <v>50647252</v>
      </c>
      <c r="F44" s="77">
        <f t="shared" si="4"/>
        <v>50647252</v>
      </c>
      <c r="G44" s="77">
        <f t="shared" si="4"/>
        <v>45980921</v>
      </c>
      <c r="H44" s="77">
        <f t="shared" si="4"/>
        <v>-3440360</v>
      </c>
      <c r="I44" s="77">
        <f t="shared" si="4"/>
        <v>-4030422</v>
      </c>
      <c r="J44" s="77">
        <f t="shared" si="4"/>
        <v>38510139</v>
      </c>
      <c r="K44" s="77">
        <f t="shared" si="4"/>
        <v>-9649016</v>
      </c>
      <c r="L44" s="77">
        <f t="shared" si="4"/>
        <v>-3131186</v>
      </c>
      <c r="M44" s="77">
        <f t="shared" si="4"/>
        <v>32845908</v>
      </c>
      <c r="N44" s="77">
        <f t="shared" si="4"/>
        <v>20065706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58575845</v>
      </c>
      <c r="X44" s="77">
        <f t="shared" si="4"/>
        <v>63216004</v>
      </c>
      <c r="Y44" s="77">
        <f t="shared" si="4"/>
        <v>-4640159</v>
      </c>
      <c r="Z44" s="212">
        <f>+IF(X44&lt;&gt;0,+(Y44/X44)*100,0)</f>
        <v>-7.340164999989559</v>
      </c>
      <c r="AA44" s="210">
        <f>+AA42-AA43</f>
        <v>50647252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73008920</v>
      </c>
      <c r="D46" s="206">
        <f>SUM(D44:D45)</f>
        <v>0</v>
      </c>
      <c r="E46" s="207">
        <f t="shared" si="5"/>
        <v>50647252</v>
      </c>
      <c r="F46" s="88">
        <f t="shared" si="5"/>
        <v>50647252</v>
      </c>
      <c r="G46" s="88">
        <f t="shared" si="5"/>
        <v>45980921</v>
      </c>
      <c r="H46" s="88">
        <f t="shared" si="5"/>
        <v>-3440360</v>
      </c>
      <c r="I46" s="88">
        <f t="shared" si="5"/>
        <v>-4030422</v>
      </c>
      <c r="J46" s="88">
        <f t="shared" si="5"/>
        <v>38510139</v>
      </c>
      <c r="K46" s="88">
        <f t="shared" si="5"/>
        <v>-9649016</v>
      </c>
      <c r="L46" s="88">
        <f t="shared" si="5"/>
        <v>-3131186</v>
      </c>
      <c r="M46" s="88">
        <f t="shared" si="5"/>
        <v>32845908</v>
      </c>
      <c r="N46" s="88">
        <f t="shared" si="5"/>
        <v>20065706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58575845</v>
      </c>
      <c r="X46" s="88">
        <f t="shared" si="5"/>
        <v>63216004</v>
      </c>
      <c r="Y46" s="88">
        <f t="shared" si="5"/>
        <v>-4640159</v>
      </c>
      <c r="Z46" s="208">
        <f>+IF(X46&lt;&gt;0,+(Y46/X46)*100,0)</f>
        <v>-7.340164999989559</v>
      </c>
      <c r="AA46" s="206">
        <f>SUM(AA44:AA45)</f>
        <v>50647252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73008920</v>
      </c>
      <c r="D48" s="217">
        <f>SUM(D46:D47)</f>
        <v>0</v>
      </c>
      <c r="E48" s="218">
        <f t="shared" si="6"/>
        <v>50647252</v>
      </c>
      <c r="F48" s="219">
        <f t="shared" si="6"/>
        <v>50647252</v>
      </c>
      <c r="G48" s="219">
        <f t="shared" si="6"/>
        <v>45980921</v>
      </c>
      <c r="H48" s="220">
        <f t="shared" si="6"/>
        <v>-3440360</v>
      </c>
      <c r="I48" s="220">
        <f t="shared" si="6"/>
        <v>-4030422</v>
      </c>
      <c r="J48" s="220">
        <f t="shared" si="6"/>
        <v>38510139</v>
      </c>
      <c r="K48" s="220">
        <f t="shared" si="6"/>
        <v>-9649016</v>
      </c>
      <c r="L48" s="220">
        <f t="shared" si="6"/>
        <v>-3131186</v>
      </c>
      <c r="M48" s="219">
        <f t="shared" si="6"/>
        <v>32845908</v>
      </c>
      <c r="N48" s="219">
        <f t="shared" si="6"/>
        <v>20065706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58575845</v>
      </c>
      <c r="X48" s="220">
        <f t="shared" si="6"/>
        <v>63216004</v>
      </c>
      <c r="Y48" s="220">
        <f t="shared" si="6"/>
        <v>-4640159</v>
      </c>
      <c r="Z48" s="221">
        <f>+IF(X48&lt;&gt;0,+(Y48/X48)*100,0)</f>
        <v>-7.340164999989559</v>
      </c>
      <c r="AA48" s="222">
        <f>SUM(AA46:AA47)</f>
        <v>50647252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5193640</v>
      </c>
      <c r="F5" s="100">
        <f t="shared" si="0"/>
        <v>5193640</v>
      </c>
      <c r="G5" s="100">
        <f t="shared" si="0"/>
        <v>18858</v>
      </c>
      <c r="H5" s="100">
        <f t="shared" si="0"/>
        <v>1999</v>
      </c>
      <c r="I5" s="100">
        <f t="shared" si="0"/>
        <v>1091045</v>
      </c>
      <c r="J5" s="100">
        <f t="shared" si="0"/>
        <v>1111902</v>
      </c>
      <c r="K5" s="100">
        <f t="shared" si="0"/>
        <v>19916</v>
      </c>
      <c r="L5" s="100">
        <f t="shared" si="0"/>
        <v>42402</v>
      </c>
      <c r="M5" s="100">
        <f t="shared" si="0"/>
        <v>115728</v>
      </c>
      <c r="N5" s="100">
        <f t="shared" si="0"/>
        <v>178046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1289948</v>
      </c>
      <c r="X5" s="100">
        <f t="shared" si="0"/>
        <v>2296998</v>
      </c>
      <c r="Y5" s="100">
        <f t="shared" si="0"/>
        <v>-1007050</v>
      </c>
      <c r="Z5" s="137">
        <f>+IF(X5&lt;&gt;0,+(Y5/X5)*100,0)</f>
        <v>-43.84200595734084</v>
      </c>
      <c r="AA5" s="153">
        <f>SUM(AA6:AA8)</f>
        <v>5193640</v>
      </c>
    </row>
    <row r="6" spans="1:27" ht="12.75">
      <c r="A6" s="138" t="s">
        <v>75</v>
      </c>
      <c r="B6" s="136"/>
      <c r="C6" s="155"/>
      <c r="D6" s="155"/>
      <c r="E6" s="156">
        <v>2473640</v>
      </c>
      <c r="F6" s="60">
        <v>2473640</v>
      </c>
      <c r="G6" s="60">
        <v>18858</v>
      </c>
      <c r="H6" s="60">
        <v>1999</v>
      </c>
      <c r="I6" s="60">
        <v>1091045</v>
      </c>
      <c r="J6" s="60">
        <v>1111902</v>
      </c>
      <c r="K6" s="60">
        <v>10670</v>
      </c>
      <c r="L6" s="60">
        <v>24292</v>
      </c>
      <c r="M6" s="60">
        <v>115728</v>
      </c>
      <c r="N6" s="60">
        <v>150690</v>
      </c>
      <c r="O6" s="60"/>
      <c r="P6" s="60"/>
      <c r="Q6" s="60"/>
      <c r="R6" s="60"/>
      <c r="S6" s="60"/>
      <c r="T6" s="60"/>
      <c r="U6" s="60"/>
      <c r="V6" s="60"/>
      <c r="W6" s="60">
        <v>1262592</v>
      </c>
      <c r="X6" s="60">
        <v>987000</v>
      </c>
      <c r="Y6" s="60">
        <v>275592</v>
      </c>
      <c r="Z6" s="140">
        <v>27.92</v>
      </c>
      <c r="AA6" s="62">
        <v>2473640</v>
      </c>
    </row>
    <row r="7" spans="1:27" ht="12.75">
      <c r="A7" s="138" t="s">
        <v>76</v>
      </c>
      <c r="B7" s="136"/>
      <c r="C7" s="157"/>
      <c r="D7" s="157"/>
      <c r="E7" s="158">
        <v>2720000</v>
      </c>
      <c r="F7" s="159">
        <v>2720000</v>
      </c>
      <c r="G7" s="159"/>
      <c r="H7" s="159"/>
      <c r="I7" s="159"/>
      <c r="J7" s="159"/>
      <c r="K7" s="159">
        <v>9246</v>
      </c>
      <c r="L7" s="159">
        <v>18110</v>
      </c>
      <c r="M7" s="159"/>
      <c r="N7" s="159">
        <v>27356</v>
      </c>
      <c r="O7" s="159"/>
      <c r="P7" s="159"/>
      <c r="Q7" s="159"/>
      <c r="R7" s="159"/>
      <c r="S7" s="159"/>
      <c r="T7" s="159"/>
      <c r="U7" s="159"/>
      <c r="V7" s="159"/>
      <c r="W7" s="159">
        <v>27356</v>
      </c>
      <c r="X7" s="159">
        <v>1309998</v>
      </c>
      <c r="Y7" s="159">
        <v>-1282642</v>
      </c>
      <c r="Z7" s="141">
        <v>-97.91</v>
      </c>
      <c r="AA7" s="225">
        <v>2720000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8192600</v>
      </c>
      <c r="F9" s="100">
        <f t="shared" si="1"/>
        <v>8192600</v>
      </c>
      <c r="G9" s="100">
        <f t="shared" si="1"/>
        <v>0</v>
      </c>
      <c r="H9" s="100">
        <f t="shared" si="1"/>
        <v>12937</v>
      </c>
      <c r="I9" s="100">
        <f t="shared" si="1"/>
        <v>38696</v>
      </c>
      <c r="J9" s="100">
        <f t="shared" si="1"/>
        <v>51633</v>
      </c>
      <c r="K9" s="100">
        <f t="shared" si="1"/>
        <v>24354</v>
      </c>
      <c r="L9" s="100">
        <f t="shared" si="1"/>
        <v>111000</v>
      </c>
      <c r="M9" s="100">
        <f t="shared" si="1"/>
        <v>0</v>
      </c>
      <c r="N9" s="100">
        <f t="shared" si="1"/>
        <v>135354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186987</v>
      </c>
      <c r="X9" s="100">
        <f t="shared" si="1"/>
        <v>4234002</v>
      </c>
      <c r="Y9" s="100">
        <f t="shared" si="1"/>
        <v>-4047015</v>
      </c>
      <c r="Z9" s="137">
        <f>+IF(X9&lt;&gt;0,+(Y9/X9)*100,0)</f>
        <v>-95.58368182159573</v>
      </c>
      <c r="AA9" s="102">
        <f>SUM(AA10:AA14)</f>
        <v>8192600</v>
      </c>
    </row>
    <row r="10" spans="1:27" ht="12.75">
      <c r="A10" s="138" t="s">
        <v>79</v>
      </c>
      <c r="B10" s="136"/>
      <c r="C10" s="155"/>
      <c r="D10" s="155"/>
      <c r="E10" s="156">
        <v>4560000</v>
      </c>
      <c r="F10" s="60">
        <v>4560000</v>
      </c>
      <c r="G10" s="60"/>
      <c r="H10" s="60">
        <v>12937</v>
      </c>
      <c r="I10" s="60">
        <v>38696</v>
      </c>
      <c r="J10" s="60">
        <v>51633</v>
      </c>
      <c r="K10" s="60">
        <v>24354</v>
      </c>
      <c r="L10" s="60">
        <v>111000</v>
      </c>
      <c r="M10" s="60"/>
      <c r="N10" s="60">
        <v>135354</v>
      </c>
      <c r="O10" s="60"/>
      <c r="P10" s="60"/>
      <c r="Q10" s="60"/>
      <c r="R10" s="60"/>
      <c r="S10" s="60"/>
      <c r="T10" s="60"/>
      <c r="U10" s="60"/>
      <c r="V10" s="60"/>
      <c r="W10" s="60">
        <v>186987</v>
      </c>
      <c r="X10" s="60">
        <v>2411502</v>
      </c>
      <c r="Y10" s="60">
        <v>-2224515</v>
      </c>
      <c r="Z10" s="140">
        <v>-92.25</v>
      </c>
      <c r="AA10" s="62">
        <v>4560000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3632600</v>
      </c>
      <c r="F12" s="60">
        <v>3632600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1822500</v>
      </c>
      <c r="Y12" s="60">
        <v>-1822500</v>
      </c>
      <c r="Z12" s="140">
        <v>-100</v>
      </c>
      <c r="AA12" s="62">
        <v>3632600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63892564</v>
      </c>
      <c r="D15" s="153">
        <f>SUM(D16:D18)</f>
        <v>0</v>
      </c>
      <c r="E15" s="154">
        <f t="shared" si="2"/>
        <v>51196000</v>
      </c>
      <c r="F15" s="100">
        <f t="shared" si="2"/>
        <v>51196000</v>
      </c>
      <c r="G15" s="100">
        <f t="shared" si="2"/>
        <v>2146019</v>
      </c>
      <c r="H15" s="100">
        <f t="shared" si="2"/>
        <v>1446873</v>
      </c>
      <c r="I15" s="100">
        <f t="shared" si="2"/>
        <v>960235</v>
      </c>
      <c r="J15" s="100">
        <f t="shared" si="2"/>
        <v>4553127</v>
      </c>
      <c r="K15" s="100">
        <f t="shared" si="2"/>
        <v>2145948</v>
      </c>
      <c r="L15" s="100">
        <f t="shared" si="2"/>
        <v>3603753</v>
      </c>
      <c r="M15" s="100">
        <f t="shared" si="2"/>
        <v>3921072</v>
      </c>
      <c r="N15" s="100">
        <f t="shared" si="2"/>
        <v>9670773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14223900</v>
      </c>
      <c r="X15" s="100">
        <f t="shared" si="2"/>
        <v>23197996</v>
      </c>
      <c r="Y15" s="100">
        <f t="shared" si="2"/>
        <v>-8974096</v>
      </c>
      <c r="Z15" s="137">
        <f>+IF(X15&lt;&gt;0,+(Y15/X15)*100,0)</f>
        <v>-38.6847898413294</v>
      </c>
      <c r="AA15" s="102">
        <f>SUM(AA16:AA18)</f>
        <v>51196000</v>
      </c>
    </row>
    <row r="16" spans="1:27" ht="12.75">
      <c r="A16" s="138" t="s">
        <v>85</v>
      </c>
      <c r="B16" s="136"/>
      <c r="C16" s="155">
        <v>63892564</v>
      </c>
      <c r="D16" s="155"/>
      <c r="E16" s="156">
        <v>47196000</v>
      </c>
      <c r="F16" s="60">
        <v>47196000</v>
      </c>
      <c r="G16" s="60">
        <v>2146019</v>
      </c>
      <c r="H16" s="60">
        <v>1446873</v>
      </c>
      <c r="I16" s="60">
        <v>960235</v>
      </c>
      <c r="J16" s="60">
        <v>4553127</v>
      </c>
      <c r="K16" s="60">
        <v>2145948</v>
      </c>
      <c r="L16" s="60">
        <v>498207</v>
      </c>
      <c r="M16" s="60">
        <v>3921072</v>
      </c>
      <c r="N16" s="60">
        <v>6565227</v>
      </c>
      <c r="O16" s="60"/>
      <c r="P16" s="60"/>
      <c r="Q16" s="60"/>
      <c r="R16" s="60"/>
      <c r="S16" s="60"/>
      <c r="T16" s="60"/>
      <c r="U16" s="60"/>
      <c r="V16" s="60"/>
      <c r="W16" s="60">
        <v>11118354</v>
      </c>
      <c r="X16" s="60">
        <v>21197998</v>
      </c>
      <c r="Y16" s="60">
        <v>-10079644</v>
      </c>
      <c r="Z16" s="140">
        <v>-47.55</v>
      </c>
      <c r="AA16" s="62">
        <v>47196000</v>
      </c>
    </row>
    <row r="17" spans="1:27" ht="12.75">
      <c r="A17" s="138" t="s">
        <v>86</v>
      </c>
      <c r="B17" s="136"/>
      <c r="C17" s="155"/>
      <c r="D17" s="155"/>
      <c r="E17" s="156">
        <v>4000000</v>
      </c>
      <c r="F17" s="60">
        <v>4000000</v>
      </c>
      <c r="G17" s="60"/>
      <c r="H17" s="60"/>
      <c r="I17" s="60"/>
      <c r="J17" s="60"/>
      <c r="K17" s="60"/>
      <c r="L17" s="60">
        <v>3105546</v>
      </c>
      <c r="M17" s="60"/>
      <c r="N17" s="60">
        <v>3105546</v>
      </c>
      <c r="O17" s="60"/>
      <c r="P17" s="60"/>
      <c r="Q17" s="60"/>
      <c r="R17" s="60"/>
      <c r="S17" s="60"/>
      <c r="T17" s="60"/>
      <c r="U17" s="60"/>
      <c r="V17" s="60"/>
      <c r="W17" s="60">
        <v>3105546</v>
      </c>
      <c r="X17" s="60">
        <v>1999998</v>
      </c>
      <c r="Y17" s="60">
        <v>1105548</v>
      </c>
      <c r="Z17" s="140">
        <v>55.28</v>
      </c>
      <c r="AA17" s="62">
        <v>4000000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63892564</v>
      </c>
      <c r="D25" s="217">
        <f>+D5+D9+D15+D19+D24</f>
        <v>0</v>
      </c>
      <c r="E25" s="230">
        <f t="shared" si="4"/>
        <v>64582240</v>
      </c>
      <c r="F25" s="219">
        <f t="shared" si="4"/>
        <v>64582240</v>
      </c>
      <c r="G25" s="219">
        <f t="shared" si="4"/>
        <v>2164877</v>
      </c>
      <c r="H25" s="219">
        <f t="shared" si="4"/>
        <v>1461809</v>
      </c>
      <c r="I25" s="219">
        <f t="shared" si="4"/>
        <v>2089976</v>
      </c>
      <c r="J25" s="219">
        <f t="shared" si="4"/>
        <v>5716662</v>
      </c>
      <c r="K25" s="219">
        <f t="shared" si="4"/>
        <v>2190218</v>
      </c>
      <c r="L25" s="219">
        <f t="shared" si="4"/>
        <v>3757155</v>
      </c>
      <c r="M25" s="219">
        <f t="shared" si="4"/>
        <v>4036800</v>
      </c>
      <c r="N25" s="219">
        <f t="shared" si="4"/>
        <v>9984173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15700835</v>
      </c>
      <c r="X25" s="219">
        <f t="shared" si="4"/>
        <v>29728996</v>
      </c>
      <c r="Y25" s="219">
        <f t="shared" si="4"/>
        <v>-14028161</v>
      </c>
      <c r="Z25" s="231">
        <f>+IF(X25&lt;&gt;0,+(Y25/X25)*100,0)</f>
        <v>-47.18679702469603</v>
      </c>
      <c r="AA25" s="232">
        <f>+AA5+AA9+AA15+AA19+AA24</f>
        <v>64582240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40066000</v>
      </c>
      <c r="D28" s="155"/>
      <c r="E28" s="156">
        <v>26666000</v>
      </c>
      <c r="F28" s="60">
        <v>26666000</v>
      </c>
      <c r="G28" s="60">
        <v>2146019</v>
      </c>
      <c r="H28" s="60">
        <v>735689</v>
      </c>
      <c r="I28" s="60">
        <v>865572</v>
      </c>
      <c r="J28" s="60">
        <v>3747280</v>
      </c>
      <c r="K28" s="60">
        <v>1682114</v>
      </c>
      <c r="L28" s="60">
        <v>3599767</v>
      </c>
      <c r="M28" s="60">
        <v>3921072</v>
      </c>
      <c r="N28" s="60">
        <v>9202953</v>
      </c>
      <c r="O28" s="60"/>
      <c r="P28" s="60"/>
      <c r="Q28" s="60"/>
      <c r="R28" s="60"/>
      <c r="S28" s="60"/>
      <c r="T28" s="60"/>
      <c r="U28" s="60"/>
      <c r="V28" s="60"/>
      <c r="W28" s="60">
        <v>12950233</v>
      </c>
      <c r="X28" s="60">
        <v>12490828</v>
      </c>
      <c r="Y28" s="60">
        <v>459405</v>
      </c>
      <c r="Z28" s="140">
        <v>3.68</v>
      </c>
      <c r="AA28" s="155">
        <v>26666000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40066000</v>
      </c>
      <c r="D32" s="210">
        <f>SUM(D28:D31)</f>
        <v>0</v>
      </c>
      <c r="E32" s="211">
        <f t="shared" si="5"/>
        <v>26666000</v>
      </c>
      <c r="F32" s="77">
        <f t="shared" si="5"/>
        <v>26666000</v>
      </c>
      <c r="G32" s="77">
        <f t="shared" si="5"/>
        <v>2146019</v>
      </c>
      <c r="H32" s="77">
        <f t="shared" si="5"/>
        <v>735689</v>
      </c>
      <c r="I32" s="77">
        <f t="shared" si="5"/>
        <v>865572</v>
      </c>
      <c r="J32" s="77">
        <f t="shared" si="5"/>
        <v>3747280</v>
      </c>
      <c r="K32" s="77">
        <f t="shared" si="5"/>
        <v>1682114</v>
      </c>
      <c r="L32" s="77">
        <f t="shared" si="5"/>
        <v>3599767</v>
      </c>
      <c r="M32" s="77">
        <f t="shared" si="5"/>
        <v>3921072</v>
      </c>
      <c r="N32" s="77">
        <f t="shared" si="5"/>
        <v>9202953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12950233</v>
      </c>
      <c r="X32" s="77">
        <f t="shared" si="5"/>
        <v>12490828</v>
      </c>
      <c r="Y32" s="77">
        <f t="shared" si="5"/>
        <v>459405</v>
      </c>
      <c r="Z32" s="212">
        <f>+IF(X32&lt;&gt;0,+(Y32/X32)*100,0)</f>
        <v>3.677938724318356</v>
      </c>
      <c r="AA32" s="79">
        <f>SUM(AA28:AA31)</f>
        <v>26666000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23826564</v>
      </c>
      <c r="D35" s="155"/>
      <c r="E35" s="156">
        <v>37916240</v>
      </c>
      <c r="F35" s="60">
        <v>37916240</v>
      </c>
      <c r="G35" s="60">
        <v>18858</v>
      </c>
      <c r="H35" s="60">
        <v>726120</v>
      </c>
      <c r="I35" s="60">
        <v>1224404</v>
      </c>
      <c r="J35" s="60">
        <v>1969382</v>
      </c>
      <c r="K35" s="60">
        <v>508104</v>
      </c>
      <c r="L35" s="60">
        <v>157388</v>
      </c>
      <c r="M35" s="60">
        <v>115738</v>
      </c>
      <c r="N35" s="60">
        <v>781230</v>
      </c>
      <c r="O35" s="60"/>
      <c r="P35" s="60"/>
      <c r="Q35" s="60"/>
      <c r="R35" s="60"/>
      <c r="S35" s="60"/>
      <c r="T35" s="60"/>
      <c r="U35" s="60"/>
      <c r="V35" s="60"/>
      <c r="W35" s="60">
        <v>2750612</v>
      </c>
      <c r="X35" s="60">
        <v>18174836</v>
      </c>
      <c r="Y35" s="60">
        <v>-15424224</v>
      </c>
      <c r="Z35" s="140">
        <v>-84.87</v>
      </c>
      <c r="AA35" s="62">
        <v>37916240</v>
      </c>
    </row>
    <row r="36" spans="1:27" ht="12.75">
      <c r="A36" s="238" t="s">
        <v>139</v>
      </c>
      <c r="B36" s="149"/>
      <c r="C36" s="222">
        <f aca="true" t="shared" si="6" ref="C36:Y36">SUM(C32:C35)</f>
        <v>63892564</v>
      </c>
      <c r="D36" s="222">
        <f>SUM(D32:D35)</f>
        <v>0</v>
      </c>
      <c r="E36" s="218">
        <f t="shared" si="6"/>
        <v>64582240</v>
      </c>
      <c r="F36" s="220">
        <f t="shared" si="6"/>
        <v>64582240</v>
      </c>
      <c r="G36" s="220">
        <f t="shared" si="6"/>
        <v>2164877</v>
      </c>
      <c r="H36" s="220">
        <f t="shared" si="6"/>
        <v>1461809</v>
      </c>
      <c r="I36" s="220">
        <f t="shared" si="6"/>
        <v>2089976</v>
      </c>
      <c r="J36" s="220">
        <f t="shared" si="6"/>
        <v>5716662</v>
      </c>
      <c r="K36" s="220">
        <f t="shared" si="6"/>
        <v>2190218</v>
      </c>
      <c r="L36" s="220">
        <f t="shared" si="6"/>
        <v>3757155</v>
      </c>
      <c r="M36" s="220">
        <f t="shared" si="6"/>
        <v>4036810</v>
      </c>
      <c r="N36" s="220">
        <f t="shared" si="6"/>
        <v>9984183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15700845</v>
      </c>
      <c r="X36" s="220">
        <f t="shared" si="6"/>
        <v>30665664</v>
      </c>
      <c r="Y36" s="220">
        <f t="shared" si="6"/>
        <v>-14964819</v>
      </c>
      <c r="Z36" s="221">
        <f>+IF(X36&lt;&gt;0,+(Y36/X36)*100,0)</f>
        <v>-48.79991837124414</v>
      </c>
      <c r="AA36" s="239">
        <f>SUM(AA32:AA35)</f>
        <v>64582240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88836116</v>
      </c>
      <c r="D6" s="155"/>
      <c r="E6" s="59">
        <v>40311102</v>
      </c>
      <c r="F6" s="60">
        <v>40311102</v>
      </c>
      <c r="G6" s="60">
        <v>105987210</v>
      </c>
      <c r="H6" s="60">
        <v>126281392</v>
      </c>
      <c r="I6" s="60">
        <v>119370371</v>
      </c>
      <c r="J6" s="60">
        <v>119370371</v>
      </c>
      <c r="K6" s="60">
        <v>120610679</v>
      </c>
      <c r="L6" s="60">
        <v>112693934</v>
      </c>
      <c r="M6" s="60">
        <v>157069286</v>
      </c>
      <c r="N6" s="60">
        <v>157069286</v>
      </c>
      <c r="O6" s="60"/>
      <c r="P6" s="60"/>
      <c r="Q6" s="60"/>
      <c r="R6" s="60"/>
      <c r="S6" s="60"/>
      <c r="T6" s="60"/>
      <c r="U6" s="60"/>
      <c r="V6" s="60"/>
      <c r="W6" s="60">
        <v>157069286</v>
      </c>
      <c r="X6" s="60">
        <v>20155551</v>
      </c>
      <c r="Y6" s="60">
        <v>136913735</v>
      </c>
      <c r="Z6" s="140">
        <v>679.29</v>
      </c>
      <c r="AA6" s="62">
        <v>40311102</v>
      </c>
    </row>
    <row r="7" spans="1:27" ht="12.75">
      <c r="A7" s="249" t="s">
        <v>144</v>
      </c>
      <c r="B7" s="182"/>
      <c r="C7" s="155"/>
      <c r="D7" s="155"/>
      <c r="E7" s="59">
        <v>48808648</v>
      </c>
      <c r="F7" s="60">
        <v>48808648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24404324</v>
      </c>
      <c r="Y7" s="60">
        <v>-24404324</v>
      </c>
      <c r="Z7" s="140">
        <v>-100</v>
      </c>
      <c r="AA7" s="62">
        <v>48808648</v>
      </c>
    </row>
    <row r="8" spans="1:27" ht="12.75">
      <c r="A8" s="249" t="s">
        <v>145</v>
      </c>
      <c r="B8" s="182"/>
      <c r="C8" s="155">
        <v>26555503</v>
      </c>
      <c r="D8" s="155"/>
      <c r="E8" s="59">
        <v>50239756</v>
      </c>
      <c r="F8" s="60">
        <v>50239756</v>
      </c>
      <c r="G8" s="60">
        <v>26434567</v>
      </c>
      <c r="H8" s="60">
        <v>29306909</v>
      </c>
      <c r="I8" s="60">
        <v>29006909</v>
      </c>
      <c r="J8" s="60">
        <v>29006909</v>
      </c>
      <c r="K8" s="60">
        <v>28006909</v>
      </c>
      <c r="L8" s="60">
        <v>28127845</v>
      </c>
      <c r="M8" s="60">
        <v>28011909</v>
      </c>
      <c r="N8" s="60">
        <v>28011909</v>
      </c>
      <c r="O8" s="60"/>
      <c r="P8" s="60"/>
      <c r="Q8" s="60"/>
      <c r="R8" s="60"/>
      <c r="S8" s="60"/>
      <c r="T8" s="60"/>
      <c r="U8" s="60"/>
      <c r="V8" s="60"/>
      <c r="W8" s="60">
        <v>28011909</v>
      </c>
      <c r="X8" s="60">
        <v>25119878</v>
      </c>
      <c r="Y8" s="60">
        <v>2892031</v>
      </c>
      <c r="Z8" s="140">
        <v>11.51</v>
      </c>
      <c r="AA8" s="62">
        <v>50239756</v>
      </c>
    </row>
    <row r="9" spans="1:27" ht="12.75">
      <c r="A9" s="249" t="s">
        <v>146</v>
      </c>
      <c r="B9" s="182"/>
      <c r="C9" s="155">
        <v>4536013</v>
      </c>
      <c r="D9" s="155"/>
      <c r="E9" s="59">
        <v>4068902</v>
      </c>
      <c r="F9" s="60">
        <v>4068902</v>
      </c>
      <c r="G9" s="60">
        <v>7063949</v>
      </c>
      <c r="H9" s="60">
        <v>7063949</v>
      </c>
      <c r="I9" s="60">
        <v>6063949</v>
      </c>
      <c r="J9" s="60">
        <v>6063949</v>
      </c>
      <c r="K9" s="60">
        <v>7063949</v>
      </c>
      <c r="L9" s="60">
        <v>5536013</v>
      </c>
      <c r="M9" s="60">
        <v>7120949</v>
      </c>
      <c r="N9" s="60">
        <v>7120949</v>
      </c>
      <c r="O9" s="60"/>
      <c r="P9" s="60"/>
      <c r="Q9" s="60"/>
      <c r="R9" s="60"/>
      <c r="S9" s="60"/>
      <c r="T9" s="60"/>
      <c r="U9" s="60"/>
      <c r="V9" s="60"/>
      <c r="W9" s="60">
        <v>7120949</v>
      </c>
      <c r="X9" s="60">
        <v>2034451</v>
      </c>
      <c r="Y9" s="60">
        <v>5086498</v>
      </c>
      <c r="Z9" s="140">
        <v>250.02</v>
      </c>
      <c r="AA9" s="62">
        <v>4068902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119927632</v>
      </c>
      <c r="D12" s="168">
        <f>SUM(D6:D11)</f>
        <v>0</v>
      </c>
      <c r="E12" s="72">
        <f t="shared" si="0"/>
        <v>143428408</v>
      </c>
      <c r="F12" s="73">
        <f t="shared" si="0"/>
        <v>143428408</v>
      </c>
      <c r="G12" s="73">
        <f t="shared" si="0"/>
        <v>139485726</v>
      </c>
      <c r="H12" s="73">
        <f t="shared" si="0"/>
        <v>162652250</v>
      </c>
      <c r="I12" s="73">
        <f t="shared" si="0"/>
        <v>154441229</v>
      </c>
      <c r="J12" s="73">
        <f t="shared" si="0"/>
        <v>154441229</v>
      </c>
      <c r="K12" s="73">
        <f t="shared" si="0"/>
        <v>155681537</v>
      </c>
      <c r="L12" s="73">
        <f t="shared" si="0"/>
        <v>146357792</v>
      </c>
      <c r="M12" s="73">
        <f t="shared" si="0"/>
        <v>192202144</v>
      </c>
      <c r="N12" s="73">
        <f t="shared" si="0"/>
        <v>192202144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192202144</v>
      </c>
      <c r="X12" s="73">
        <f t="shared" si="0"/>
        <v>71714204</v>
      </c>
      <c r="Y12" s="73">
        <f t="shared" si="0"/>
        <v>120487940</v>
      </c>
      <c r="Z12" s="170">
        <f>+IF(X12&lt;&gt;0,+(Y12/X12)*100,0)</f>
        <v>168.01126315227594</v>
      </c>
      <c r="AA12" s="74">
        <f>SUM(AA6:AA11)</f>
        <v>143428408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20064000</v>
      </c>
      <c r="D17" s="155"/>
      <c r="E17" s="59">
        <v>19264000</v>
      </c>
      <c r="F17" s="60">
        <v>19264000</v>
      </c>
      <c r="G17" s="60">
        <v>20064000</v>
      </c>
      <c r="H17" s="60">
        <v>20064000</v>
      </c>
      <c r="I17" s="60">
        <v>20064000</v>
      </c>
      <c r="J17" s="60">
        <v>20064000</v>
      </c>
      <c r="K17" s="60">
        <v>20064000</v>
      </c>
      <c r="L17" s="60">
        <v>20064000</v>
      </c>
      <c r="M17" s="60">
        <v>20064000</v>
      </c>
      <c r="N17" s="60">
        <v>20064000</v>
      </c>
      <c r="O17" s="60"/>
      <c r="P17" s="60"/>
      <c r="Q17" s="60"/>
      <c r="R17" s="60"/>
      <c r="S17" s="60"/>
      <c r="T17" s="60"/>
      <c r="U17" s="60"/>
      <c r="V17" s="60"/>
      <c r="W17" s="60">
        <v>20064000</v>
      </c>
      <c r="X17" s="60">
        <v>9632000</v>
      </c>
      <c r="Y17" s="60">
        <v>10432000</v>
      </c>
      <c r="Z17" s="140">
        <v>108.31</v>
      </c>
      <c r="AA17" s="62">
        <v>19264000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331372297</v>
      </c>
      <c r="D19" s="155"/>
      <c r="E19" s="59">
        <v>403076329</v>
      </c>
      <c r="F19" s="60">
        <v>403076329</v>
      </c>
      <c r="G19" s="60">
        <v>373903164</v>
      </c>
      <c r="H19" s="60">
        <v>416696594</v>
      </c>
      <c r="I19" s="60">
        <v>414696594</v>
      </c>
      <c r="J19" s="60">
        <v>414696594</v>
      </c>
      <c r="K19" s="60">
        <v>414792797</v>
      </c>
      <c r="L19" s="60">
        <v>372261930</v>
      </c>
      <c r="M19" s="60">
        <v>379205937</v>
      </c>
      <c r="N19" s="60">
        <v>379205937</v>
      </c>
      <c r="O19" s="60"/>
      <c r="P19" s="60"/>
      <c r="Q19" s="60"/>
      <c r="R19" s="60"/>
      <c r="S19" s="60"/>
      <c r="T19" s="60"/>
      <c r="U19" s="60"/>
      <c r="V19" s="60"/>
      <c r="W19" s="60">
        <v>379205937</v>
      </c>
      <c r="X19" s="60">
        <v>201538165</v>
      </c>
      <c r="Y19" s="60">
        <v>177667772</v>
      </c>
      <c r="Z19" s="140">
        <v>88.16</v>
      </c>
      <c r="AA19" s="62">
        <v>403076329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65626</v>
      </c>
      <c r="D22" s="155"/>
      <c r="E22" s="59">
        <v>187094</v>
      </c>
      <c r="F22" s="60">
        <v>187094</v>
      </c>
      <c r="G22" s="60">
        <v>178942</v>
      </c>
      <c r="H22" s="60">
        <v>178942</v>
      </c>
      <c r="I22" s="60">
        <v>178942</v>
      </c>
      <c r="J22" s="60">
        <v>178942</v>
      </c>
      <c r="K22" s="60">
        <v>178942</v>
      </c>
      <c r="L22" s="60">
        <v>65626</v>
      </c>
      <c r="M22" s="60">
        <v>405574</v>
      </c>
      <c r="N22" s="60">
        <v>405574</v>
      </c>
      <c r="O22" s="60"/>
      <c r="P22" s="60"/>
      <c r="Q22" s="60"/>
      <c r="R22" s="60"/>
      <c r="S22" s="60"/>
      <c r="T22" s="60"/>
      <c r="U22" s="60"/>
      <c r="V22" s="60"/>
      <c r="W22" s="60">
        <v>405574</v>
      </c>
      <c r="X22" s="60">
        <v>93547</v>
      </c>
      <c r="Y22" s="60">
        <v>312027</v>
      </c>
      <c r="Z22" s="140">
        <v>333.55</v>
      </c>
      <c r="AA22" s="62">
        <v>187094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351501923</v>
      </c>
      <c r="D24" s="168">
        <f>SUM(D15:D23)</f>
        <v>0</v>
      </c>
      <c r="E24" s="76">
        <f t="shared" si="1"/>
        <v>422527423</v>
      </c>
      <c r="F24" s="77">
        <f t="shared" si="1"/>
        <v>422527423</v>
      </c>
      <c r="G24" s="77">
        <f t="shared" si="1"/>
        <v>394146106</v>
      </c>
      <c r="H24" s="77">
        <f t="shared" si="1"/>
        <v>436939536</v>
      </c>
      <c r="I24" s="77">
        <f t="shared" si="1"/>
        <v>434939536</v>
      </c>
      <c r="J24" s="77">
        <f t="shared" si="1"/>
        <v>434939536</v>
      </c>
      <c r="K24" s="77">
        <f t="shared" si="1"/>
        <v>435035739</v>
      </c>
      <c r="L24" s="77">
        <f t="shared" si="1"/>
        <v>392391556</v>
      </c>
      <c r="M24" s="77">
        <f t="shared" si="1"/>
        <v>399675511</v>
      </c>
      <c r="N24" s="77">
        <f t="shared" si="1"/>
        <v>399675511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399675511</v>
      </c>
      <c r="X24" s="77">
        <f t="shared" si="1"/>
        <v>211263712</v>
      </c>
      <c r="Y24" s="77">
        <f t="shared" si="1"/>
        <v>188411799</v>
      </c>
      <c r="Z24" s="212">
        <f>+IF(X24&lt;&gt;0,+(Y24/X24)*100,0)</f>
        <v>89.18322849501007</v>
      </c>
      <c r="AA24" s="79">
        <f>SUM(AA15:AA23)</f>
        <v>422527423</v>
      </c>
    </row>
    <row r="25" spans="1:27" ht="12.75">
      <c r="A25" s="250" t="s">
        <v>159</v>
      </c>
      <c r="B25" s="251"/>
      <c r="C25" s="168">
        <f aca="true" t="shared" si="2" ref="C25:Y25">+C12+C24</f>
        <v>471429555</v>
      </c>
      <c r="D25" s="168">
        <f>+D12+D24</f>
        <v>0</v>
      </c>
      <c r="E25" s="72">
        <f t="shared" si="2"/>
        <v>565955831</v>
      </c>
      <c r="F25" s="73">
        <f t="shared" si="2"/>
        <v>565955831</v>
      </c>
      <c r="G25" s="73">
        <f t="shared" si="2"/>
        <v>533631832</v>
      </c>
      <c r="H25" s="73">
        <f t="shared" si="2"/>
        <v>599591786</v>
      </c>
      <c r="I25" s="73">
        <f t="shared" si="2"/>
        <v>589380765</v>
      </c>
      <c r="J25" s="73">
        <f t="shared" si="2"/>
        <v>589380765</v>
      </c>
      <c r="K25" s="73">
        <f t="shared" si="2"/>
        <v>590717276</v>
      </c>
      <c r="L25" s="73">
        <f t="shared" si="2"/>
        <v>538749348</v>
      </c>
      <c r="M25" s="73">
        <f t="shared" si="2"/>
        <v>591877655</v>
      </c>
      <c r="N25" s="73">
        <f t="shared" si="2"/>
        <v>591877655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591877655</v>
      </c>
      <c r="X25" s="73">
        <f t="shared" si="2"/>
        <v>282977916</v>
      </c>
      <c r="Y25" s="73">
        <f t="shared" si="2"/>
        <v>308899739</v>
      </c>
      <c r="Z25" s="170">
        <f>+IF(X25&lt;&gt;0,+(Y25/X25)*100,0)</f>
        <v>109.16036960283502</v>
      </c>
      <c r="AA25" s="74">
        <f>+AA12+AA24</f>
        <v>565955831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357281</v>
      </c>
      <c r="D30" s="155"/>
      <c r="E30" s="59">
        <v>242015</v>
      </c>
      <c r="F30" s="60">
        <v>242015</v>
      </c>
      <c r="G30" s="60">
        <v>357281</v>
      </c>
      <c r="H30" s="60">
        <v>357281</v>
      </c>
      <c r="I30" s="60">
        <v>357281</v>
      </c>
      <c r="J30" s="60">
        <v>357281</v>
      </c>
      <c r="K30" s="60">
        <v>357281</v>
      </c>
      <c r="L30" s="60">
        <v>357281</v>
      </c>
      <c r="M30" s="60">
        <v>357281</v>
      </c>
      <c r="N30" s="60">
        <v>357281</v>
      </c>
      <c r="O30" s="60"/>
      <c r="P30" s="60"/>
      <c r="Q30" s="60"/>
      <c r="R30" s="60"/>
      <c r="S30" s="60"/>
      <c r="T30" s="60"/>
      <c r="U30" s="60"/>
      <c r="V30" s="60"/>
      <c r="W30" s="60">
        <v>357281</v>
      </c>
      <c r="X30" s="60">
        <v>121008</v>
      </c>
      <c r="Y30" s="60">
        <v>236273</v>
      </c>
      <c r="Z30" s="140">
        <v>195.25</v>
      </c>
      <c r="AA30" s="62">
        <v>242015</v>
      </c>
    </row>
    <row r="31" spans="1:27" ht="12.75">
      <c r="A31" s="249" t="s">
        <v>163</v>
      </c>
      <c r="B31" s="182"/>
      <c r="C31" s="155"/>
      <c r="D31" s="155"/>
      <c r="E31" s="59">
        <v>13449</v>
      </c>
      <c r="F31" s="60">
        <v>13449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6725</v>
      </c>
      <c r="Y31" s="60">
        <v>-6725</v>
      </c>
      <c r="Z31" s="140">
        <v>-100</v>
      </c>
      <c r="AA31" s="62">
        <v>13449</v>
      </c>
    </row>
    <row r="32" spans="1:27" ht="12.75">
      <c r="A32" s="249" t="s">
        <v>164</v>
      </c>
      <c r="B32" s="182"/>
      <c r="C32" s="155">
        <v>36102542</v>
      </c>
      <c r="D32" s="155"/>
      <c r="E32" s="59">
        <v>41104651</v>
      </c>
      <c r="F32" s="60">
        <v>41104651</v>
      </c>
      <c r="G32" s="60">
        <v>46430125</v>
      </c>
      <c r="H32" s="60">
        <v>45850150</v>
      </c>
      <c r="I32" s="60">
        <v>47241064</v>
      </c>
      <c r="J32" s="60">
        <v>47241064</v>
      </c>
      <c r="K32" s="60">
        <v>51577575</v>
      </c>
      <c r="L32" s="60">
        <v>47867596</v>
      </c>
      <c r="M32" s="60">
        <v>63057404</v>
      </c>
      <c r="N32" s="60">
        <v>63057404</v>
      </c>
      <c r="O32" s="60"/>
      <c r="P32" s="60"/>
      <c r="Q32" s="60"/>
      <c r="R32" s="60"/>
      <c r="S32" s="60"/>
      <c r="T32" s="60"/>
      <c r="U32" s="60"/>
      <c r="V32" s="60"/>
      <c r="W32" s="60">
        <v>63057404</v>
      </c>
      <c r="X32" s="60">
        <v>20552326</v>
      </c>
      <c r="Y32" s="60">
        <v>42505078</v>
      </c>
      <c r="Z32" s="140">
        <v>206.81</v>
      </c>
      <c r="AA32" s="62">
        <v>41104651</v>
      </c>
    </row>
    <row r="33" spans="1:27" ht="12.75">
      <c r="A33" s="249" t="s">
        <v>165</v>
      </c>
      <c r="B33" s="182"/>
      <c r="C33" s="155">
        <v>62000</v>
      </c>
      <c r="D33" s="155"/>
      <c r="E33" s="59">
        <v>70000</v>
      </c>
      <c r="F33" s="60">
        <v>70000</v>
      </c>
      <c r="G33" s="60">
        <v>62000</v>
      </c>
      <c r="H33" s="60">
        <v>62000</v>
      </c>
      <c r="I33" s="60">
        <v>62000</v>
      </c>
      <c r="J33" s="60">
        <v>62000</v>
      </c>
      <c r="K33" s="60">
        <v>62000</v>
      </c>
      <c r="L33" s="60">
        <v>62000</v>
      </c>
      <c r="M33" s="60">
        <v>62000</v>
      </c>
      <c r="N33" s="60">
        <v>62000</v>
      </c>
      <c r="O33" s="60"/>
      <c r="P33" s="60"/>
      <c r="Q33" s="60"/>
      <c r="R33" s="60"/>
      <c r="S33" s="60"/>
      <c r="T33" s="60"/>
      <c r="U33" s="60"/>
      <c r="V33" s="60"/>
      <c r="W33" s="60">
        <v>62000</v>
      </c>
      <c r="X33" s="60">
        <v>35000</v>
      </c>
      <c r="Y33" s="60">
        <v>27000</v>
      </c>
      <c r="Z33" s="140">
        <v>77.14</v>
      </c>
      <c r="AA33" s="62">
        <v>70000</v>
      </c>
    </row>
    <row r="34" spans="1:27" ht="12.75">
      <c r="A34" s="250" t="s">
        <v>58</v>
      </c>
      <c r="B34" s="251"/>
      <c r="C34" s="168">
        <f aca="true" t="shared" si="3" ref="C34:Y34">SUM(C29:C33)</f>
        <v>36521823</v>
      </c>
      <c r="D34" s="168">
        <f>SUM(D29:D33)</f>
        <v>0</v>
      </c>
      <c r="E34" s="72">
        <f t="shared" si="3"/>
        <v>41430115</v>
      </c>
      <c r="F34" s="73">
        <f t="shared" si="3"/>
        <v>41430115</v>
      </c>
      <c r="G34" s="73">
        <f t="shared" si="3"/>
        <v>46849406</v>
      </c>
      <c r="H34" s="73">
        <f t="shared" si="3"/>
        <v>46269431</v>
      </c>
      <c r="I34" s="73">
        <f t="shared" si="3"/>
        <v>47660345</v>
      </c>
      <c r="J34" s="73">
        <f t="shared" si="3"/>
        <v>47660345</v>
      </c>
      <c r="K34" s="73">
        <f t="shared" si="3"/>
        <v>51996856</v>
      </c>
      <c r="L34" s="73">
        <f t="shared" si="3"/>
        <v>48286877</v>
      </c>
      <c r="M34" s="73">
        <f t="shared" si="3"/>
        <v>63476685</v>
      </c>
      <c r="N34" s="73">
        <f t="shared" si="3"/>
        <v>63476685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63476685</v>
      </c>
      <c r="X34" s="73">
        <f t="shared" si="3"/>
        <v>20715059</v>
      </c>
      <c r="Y34" s="73">
        <f t="shared" si="3"/>
        <v>42761626</v>
      </c>
      <c r="Z34" s="170">
        <f>+IF(X34&lt;&gt;0,+(Y34/X34)*100,0)</f>
        <v>206.4277297013733</v>
      </c>
      <c r="AA34" s="74">
        <f>SUM(AA29:AA33)</f>
        <v>41430115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16740682</v>
      </c>
      <c r="D37" s="155"/>
      <c r="E37" s="59"/>
      <c r="F37" s="60"/>
      <c r="G37" s="60">
        <v>16740682</v>
      </c>
      <c r="H37" s="60">
        <v>16740682</v>
      </c>
      <c r="I37" s="60">
        <v>16740682</v>
      </c>
      <c r="J37" s="60">
        <v>16740682</v>
      </c>
      <c r="K37" s="60">
        <v>16740682</v>
      </c>
      <c r="L37" s="60">
        <v>16740682</v>
      </c>
      <c r="M37" s="60">
        <v>16740682</v>
      </c>
      <c r="N37" s="60">
        <v>16740682</v>
      </c>
      <c r="O37" s="60"/>
      <c r="P37" s="60"/>
      <c r="Q37" s="60"/>
      <c r="R37" s="60"/>
      <c r="S37" s="60"/>
      <c r="T37" s="60"/>
      <c r="U37" s="60"/>
      <c r="V37" s="60"/>
      <c r="W37" s="60">
        <v>16740682</v>
      </c>
      <c r="X37" s="60"/>
      <c r="Y37" s="60">
        <v>16740682</v>
      </c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15197839</v>
      </c>
      <c r="F38" s="60">
        <v>15197839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7598920</v>
      </c>
      <c r="Y38" s="60">
        <v>-7598920</v>
      </c>
      <c r="Z38" s="140">
        <v>-100</v>
      </c>
      <c r="AA38" s="62">
        <v>15197839</v>
      </c>
    </row>
    <row r="39" spans="1:27" ht="12.75">
      <c r="A39" s="250" t="s">
        <v>59</v>
      </c>
      <c r="B39" s="253"/>
      <c r="C39" s="168">
        <f aca="true" t="shared" si="4" ref="C39:Y39">SUM(C37:C38)</f>
        <v>16740682</v>
      </c>
      <c r="D39" s="168">
        <f>SUM(D37:D38)</f>
        <v>0</v>
      </c>
      <c r="E39" s="76">
        <f t="shared" si="4"/>
        <v>15197839</v>
      </c>
      <c r="F39" s="77">
        <f t="shared" si="4"/>
        <v>15197839</v>
      </c>
      <c r="G39" s="77">
        <f t="shared" si="4"/>
        <v>16740682</v>
      </c>
      <c r="H39" s="77">
        <f t="shared" si="4"/>
        <v>16740682</v>
      </c>
      <c r="I39" s="77">
        <f t="shared" si="4"/>
        <v>16740682</v>
      </c>
      <c r="J39" s="77">
        <f t="shared" si="4"/>
        <v>16740682</v>
      </c>
      <c r="K39" s="77">
        <f t="shared" si="4"/>
        <v>16740682</v>
      </c>
      <c r="L39" s="77">
        <f t="shared" si="4"/>
        <v>16740682</v>
      </c>
      <c r="M39" s="77">
        <f t="shared" si="4"/>
        <v>16740682</v>
      </c>
      <c r="N39" s="77">
        <f t="shared" si="4"/>
        <v>16740682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16740682</v>
      </c>
      <c r="X39" s="77">
        <f t="shared" si="4"/>
        <v>7598920</v>
      </c>
      <c r="Y39" s="77">
        <f t="shared" si="4"/>
        <v>9141762</v>
      </c>
      <c r="Z39" s="212">
        <f>+IF(X39&lt;&gt;0,+(Y39/X39)*100,0)</f>
        <v>120.30343785695862</v>
      </c>
      <c r="AA39" s="79">
        <f>SUM(AA37:AA38)</f>
        <v>15197839</v>
      </c>
    </row>
    <row r="40" spans="1:27" ht="12.75">
      <c r="A40" s="250" t="s">
        <v>167</v>
      </c>
      <c r="B40" s="251"/>
      <c r="C40" s="168">
        <f aca="true" t="shared" si="5" ref="C40:Y40">+C34+C39</f>
        <v>53262505</v>
      </c>
      <c r="D40" s="168">
        <f>+D34+D39</f>
        <v>0</v>
      </c>
      <c r="E40" s="72">
        <f t="shared" si="5"/>
        <v>56627954</v>
      </c>
      <c r="F40" s="73">
        <f t="shared" si="5"/>
        <v>56627954</v>
      </c>
      <c r="G40" s="73">
        <f t="shared" si="5"/>
        <v>63590088</v>
      </c>
      <c r="H40" s="73">
        <f t="shared" si="5"/>
        <v>63010113</v>
      </c>
      <c r="I40" s="73">
        <f t="shared" si="5"/>
        <v>64401027</v>
      </c>
      <c r="J40" s="73">
        <f t="shared" si="5"/>
        <v>64401027</v>
      </c>
      <c r="K40" s="73">
        <f t="shared" si="5"/>
        <v>68737538</v>
      </c>
      <c r="L40" s="73">
        <f t="shared" si="5"/>
        <v>65027559</v>
      </c>
      <c r="M40" s="73">
        <f t="shared" si="5"/>
        <v>80217367</v>
      </c>
      <c r="N40" s="73">
        <f t="shared" si="5"/>
        <v>80217367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80217367</v>
      </c>
      <c r="X40" s="73">
        <f t="shared" si="5"/>
        <v>28313979</v>
      </c>
      <c r="Y40" s="73">
        <f t="shared" si="5"/>
        <v>51903388</v>
      </c>
      <c r="Z40" s="170">
        <f>+IF(X40&lt;&gt;0,+(Y40/X40)*100,0)</f>
        <v>183.31364871041262</v>
      </c>
      <c r="AA40" s="74">
        <f>+AA34+AA39</f>
        <v>56627954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418167050</v>
      </c>
      <c r="D42" s="257">
        <f>+D25-D40</f>
        <v>0</v>
      </c>
      <c r="E42" s="258">
        <f t="shared" si="6"/>
        <v>509327877</v>
      </c>
      <c r="F42" s="259">
        <f t="shared" si="6"/>
        <v>509327877</v>
      </c>
      <c r="G42" s="259">
        <f t="shared" si="6"/>
        <v>470041744</v>
      </c>
      <c r="H42" s="259">
        <f t="shared" si="6"/>
        <v>536581673</v>
      </c>
      <c r="I42" s="259">
        <f t="shared" si="6"/>
        <v>524979738</v>
      </c>
      <c r="J42" s="259">
        <f t="shared" si="6"/>
        <v>524979738</v>
      </c>
      <c r="K42" s="259">
        <f t="shared" si="6"/>
        <v>521979738</v>
      </c>
      <c r="L42" s="259">
        <f t="shared" si="6"/>
        <v>473721789</v>
      </c>
      <c r="M42" s="259">
        <f t="shared" si="6"/>
        <v>511660288</v>
      </c>
      <c r="N42" s="259">
        <f t="shared" si="6"/>
        <v>511660288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511660288</v>
      </c>
      <c r="X42" s="259">
        <f t="shared" si="6"/>
        <v>254663937</v>
      </c>
      <c r="Y42" s="259">
        <f t="shared" si="6"/>
        <v>256996351</v>
      </c>
      <c r="Z42" s="260">
        <f>+IF(X42&lt;&gt;0,+(Y42/X42)*100,0)</f>
        <v>100.91587918865794</v>
      </c>
      <c r="AA42" s="261">
        <f>+AA25-AA40</f>
        <v>509327877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413906053</v>
      </c>
      <c r="D45" s="155"/>
      <c r="E45" s="59">
        <v>504965656</v>
      </c>
      <c r="F45" s="60">
        <v>504965656</v>
      </c>
      <c r="G45" s="60">
        <v>465780747</v>
      </c>
      <c r="H45" s="60">
        <v>532320676</v>
      </c>
      <c r="I45" s="60">
        <v>520718741</v>
      </c>
      <c r="J45" s="60">
        <v>520718741</v>
      </c>
      <c r="K45" s="60">
        <v>517718741</v>
      </c>
      <c r="L45" s="60">
        <v>469460792</v>
      </c>
      <c r="M45" s="60">
        <v>507399291</v>
      </c>
      <c r="N45" s="60">
        <v>507399291</v>
      </c>
      <c r="O45" s="60"/>
      <c r="P45" s="60"/>
      <c r="Q45" s="60"/>
      <c r="R45" s="60"/>
      <c r="S45" s="60"/>
      <c r="T45" s="60"/>
      <c r="U45" s="60"/>
      <c r="V45" s="60"/>
      <c r="W45" s="60">
        <v>507399291</v>
      </c>
      <c r="X45" s="60">
        <v>252482828</v>
      </c>
      <c r="Y45" s="60">
        <v>254916463</v>
      </c>
      <c r="Z45" s="139">
        <v>100.96</v>
      </c>
      <c r="AA45" s="62">
        <v>504965656</v>
      </c>
    </row>
    <row r="46" spans="1:27" ht="12.75">
      <c r="A46" s="249" t="s">
        <v>171</v>
      </c>
      <c r="B46" s="182"/>
      <c r="C46" s="155">
        <v>4260997</v>
      </c>
      <c r="D46" s="155"/>
      <c r="E46" s="59">
        <v>4362221</v>
      </c>
      <c r="F46" s="60">
        <v>4362221</v>
      </c>
      <c r="G46" s="60">
        <v>4260997</v>
      </c>
      <c r="H46" s="60">
        <v>4260997</v>
      </c>
      <c r="I46" s="60">
        <v>4260997</v>
      </c>
      <c r="J46" s="60">
        <v>4260997</v>
      </c>
      <c r="K46" s="60">
        <v>4260997</v>
      </c>
      <c r="L46" s="60">
        <v>4260997</v>
      </c>
      <c r="M46" s="60">
        <v>4260997</v>
      </c>
      <c r="N46" s="60">
        <v>4260997</v>
      </c>
      <c r="O46" s="60"/>
      <c r="P46" s="60"/>
      <c r="Q46" s="60"/>
      <c r="R46" s="60"/>
      <c r="S46" s="60"/>
      <c r="T46" s="60"/>
      <c r="U46" s="60"/>
      <c r="V46" s="60"/>
      <c r="W46" s="60">
        <v>4260997</v>
      </c>
      <c r="X46" s="60">
        <v>2181111</v>
      </c>
      <c r="Y46" s="60">
        <v>2079886</v>
      </c>
      <c r="Z46" s="139">
        <v>95.36</v>
      </c>
      <c r="AA46" s="62">
        <v>4362221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418167050</v>
      </c>
      <c r="D48" s="217">
        <f>SUM(D45:D47)</f>
        <v>0</v>
      </c>
      <c r="E48" s="264">
        <f t="shared" si="7"/>
        <v>509327877</v>
      </c>
      <c r="F48" s="219">
        <f t="shared" si="7"/>
        <v>509327877</v>
      </c>
      <c r="G48" s="219">
        <f t="shared" si="7"/>
        <v>470041744</v>
      </c>
      <c r="H48" s="219">
        <f t="shared" si="7"/>
        <v>536581673</v>
      </c>
      <c r="I48" s="219">
        <f t="shared" si="7"/>
        <v>524979738</v>
      </c>
      <c r="J48" s="219">
        <f t="shared" si="7"/>
        <v>524979738</v>
      </c>
      <c r="K48" s="219">
        <f t="shared" si="7"/>
        <v>521979738</v>
      </c>
      <c r="L48" s="219">
        <f t="shared" si="7"/>
        <v>473721789</v>
      </c>
      <c r="M48" s="219">
        <f t="shared" si="7"/>
        <v>511660288</v>
      </c>
      <c r="N48" s="219">
        <f t="shared" si="7"/>
        <v>511660288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511660288</v>
      </c>
      <c r="X48" s="219">
        <f t="shared" si="7"/>
        <v>254663939</v>
      </c>
      <c r="Y48" s="219">
        <f t="shared" si="7"/>
        <v>256996349</v>
      </c>
      <c r="Z48" s="265">
        <f>+IF(X48&lt;&gt;0,+(Y48/X48)*100,0)</f>
        <v>100.91587761076765</v>
      </c>
      <c r="AA48" s="232">
        <f>SUM(AA45:AA47)</f>
        <v>509327877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26964438</v>
      </c>
      <c r="D6" s="155"/>
      <c r="E6" s="59">
        <v>27523080</v>
      </c>
      <c r="F6" s="60">
        <v>27523080</v>
      </c>
      <c r="G6" s="60">
        <v>844249</v>
      </c>
      <c r="H6" s="60">
        <v>961065</v>
      </c>
      <c r="I6" s="60">
        <v>1309253</v>
      </c>
      <c r="J6" s="60">
        <v>3114567</v>
      </c>
      <c r="K6" s="60">
        <v>1545020</v>
      </c>
      <c r="L6" s="60">
        <v>1170528</v>
      </c>
      <c r="M6" s="60">
        <v>3466816</v>
      </c>
      <c r="N6" s="60">
        <v>6182364</v>
      </c>
      <c r="O6" s="60"/>
      <c r="P6" s="60"/>
      <c r="Q6" s="60"/>
      <c r="R6" s="60"/>
      <c r="S6" s="60"/>
      <c r="T6" s="60"/>
      <c r="U6" s="60"/>
      <c r="V6" s="60"/>
      <c r="W6" s="60">
        <v>9296931</v>
      </c>
      <c r="X6" s="60">
        <v>13761540</v>
      </c>
      <c r="Y6" s="60">
        <v>-4464609</v>
      </c>
      <c r="Z6" s="140">
        <v>-32.44</v>
      </c>
      <c r="AA6" s="62">
        <v>27523080</v>
      </c>
    </row>
    <row r="7" spans="1:27" ht="12.75">
      <c r="A7" s="249" t="s">
        <v>32</v>
      </c>
      <c r="B7" s="182"/>
      <c r="C7" s="155">
        <v>3127388</v>
      </c>
      <c r="D7" s="155"/>
      <c r="E7" s="59">
        <v>2836200</v>
      </c>
      <c r="F7" s="60">
        <v>2836200</v>
      </c>
      <c r="G7" s="60">
        <v>147984</v>
      </c>
      <c r="H7" s="60">
        <v>120981</v>
      </c>
      <c r="I7" s="60">
        <v>154660</v>
      </c>
      <c r="J7" s="60">
        <v>423625</v>
      </c>
      <c r="K7" s="60">
        <v>166827</v>
      </c>
      <c r="L7" s="60">
        <v>176691</v>
      </c>
      <c r="M7" s="60">
        <v>143216</v>
      </c>
      <c r="N7" s="60">
        <v>486734</v>
      </c>
      <c r="O7" s="60"/>
      <c r="P7" s="60"/>
      <c r="Q7" s="60"/>
      <c r="R7" s="60"/>
      <c r="S7" s="60"/>
      <c r="T7" s="60"/>
      <c r="U7" s="60"/>
      <c r="V7" s="60"/>
      <c r="W7" s="60">
        <v>910359</v>
      </c>
      <c r="X7" s="60">
        <v>1418100</v>
      </c>
      <c r="Y7" s="60">
        <v>-507741</v>
      </c>
      <c r="Z7" s="140">
        <v>-35.8</v>
      </c>
      <c r="AA7" s="62">
        <v>2836200</v>
      </c>
    </row>
    <row r="8" spans="1:27" ht="12.75">
      <c r="A8" s="249" t="s">
        <v>178</v>
      </c>
      <c r="B8" s="182"/>
      <c r="C8" s="155">
        <v>11603526</v>
      </c>
      <c r="D8" s="155"/>
      <c r="E8" s="59">
        <v>3427008</v>
      </c>
      <c r="F8" s="60">
        <v>3427008</v>
      </c>
      <c r="G8" s="60">
        <v>455877</v>
      </c>
      <c r="H8" s="60">
        <v>166373</v>
      </c>
      <c r="I8" s="60">
        <v>554399</v>
      </c>
      <c r="J8" s="60">
        <v>1176649</v>
      </c>
      <c r="K8" s="60">
        <v>571752</v>
      </c>
      <c r="L8" s="60">
        <v>541455</v>
      </c>
      <c r="M8" s="60">
        <v>514978</v>
      </c>
      <c r="N8" s="60">
        <v>1628185</v>
      </c>
      <c r="O8" s="60"/>
      <c r="P8" s="60"/>
      <c r="Q8" s="60"/>
      <c r="R8" s="60"/>
      <c r="S8" s="60"/>
      <c r="T8" s="60"/>
      <c r="U8" s="60"/>
      <c r="V8" s="60"/>
      <c r="W8" s="60">
        <v>2804834</v>
      </c>
      <c r="X8" s="60">
        <v>1713504</v>
      </c>
      <c r="Y8" s="60">
        <v>1091330</v>
      </c>
      <c r="Z8" s="140">
        <v>63.69</v>
      </c>
      <c r="AA8" s="62">
        <v>3427008</v>
      </c>
    </row>
    <row r="9" spans="1:27" ht="12.75">
      <c r="A9" s="249" t="s">
        <v>179</v>
      </c>
      <c r="B9" s="182"/>
      <c r="C9" s="155">
        <v>126274843</v>
      </c>
      <c r="D9" s="155"/>
      <c r="E9" s="59">
        <v>120150000</v>
      </c>
      <c r="F9" s="60">
        <v>120150000</v>
      </c>
      <c r="G9" s="60">
        <v>46318000</v>
      </c>
      <c r="H9" s="60">
        <v>4270000</v>
      </c>
      <c r="I9" s="60">
        <v>3464000</v>
      </c>
      <c r="J9" s="60">
        <v>54052000</v>
      </c>
      <c r="K9" s="60">
        <v>500000</v>
      </c>
      <c r="L9" s="60">
        <v>768000</v>
      </c>
      <c r="M9" s="60">
        <v>35914000</v>
      </c>
      <c r="N9" s="60">
        <v>37182000</v>
      </c>
      <c r="O9" s="60"/>
      <c r="P9" s="60"/>
      <c r="Q9" s="60"/>
      <c r="R9" s="60"/>
      <c r="S9" s="60"/>
      <c r="T9" s="60"/>
      <c r="U9" s="60"/>
      <c r="V9" s="60"/>
      <c r="W9" s="60">
        <v>91234000</v>
      </c>
      <c r="X9" s="60">
        <v>60075000</v>
      </c>
      <c r="Y9" s="60">
        <v>31159000</v>
      </c>
      <c r="Z9" s="140">
        <v>51.87</v>
      </c>
      <c r="AA9" s="62">
        <v>120150000</v>
      </c>
    </row>
    <row r="10" spans="1:27" ht="12.75">
      <c r="A10" s="249" t="s">
        <v>180</v>
      </c>
      <c r="B10" s="182"/>
      <c r="C10" s="155">
        <v>40066000</v>
      </c>
      <c r="D10" s="155"/>
      <c r="E10" s="59">
        <v>40206000</v>
      </c>
      <c r="F10" s="60">
        <v>40206000</v>
      </c>
      <c r="G10" s="60">
        <v>7540000</v>
      </c>
      <c r="H10" s="60"/>
      <c r="I10" s="60"/>
      <c r="J10" s="60">
        <v>7540000</v>
      </c>
      <c r="K10" s="60">
        <v>10000000</v>
      </c>
      <c r="L10" s="60"/>
      <c r="M10" s="60">
        <v>16000000</v>
      </c>
      <c r="N10" s="60">
        <v>26000000</v>
      </c>
      <c r="O10" s="60"/>
      <c r="P10" s="60"/>
      <c r="Q10" s="60"/>
      <c r="R10" s="60"/>
      <c r="S10" s="60"/>
      <c r="T10" s="60"/>
      <c r="U10" s="60"/>
      <c r="V10" s="60"/>
      <c r="W10" s="60">
        <v>33540000</v>
      </c>
      <c r="X10" s="60">
        <v>26804000</v>
      </c>
      <c r="Y10" s="60">
        <v>6736000</v>
      </c>
      <c r="Z10" s="140">
        <v>25.13</v>
      </c>
      <c r="AA10" s="62">
        <v>40206000</v>
      </c>
    </row>
    <row r="11" spans="1:27" ht="12.75">
      <c r="A11" s="249" t="s">
        <v>181</v>
      </c>
      <c r="B11" s="182"/>
      <c r="C11" s="155">
        <v>7160369</v>
      </c>
      <c r="D11" s="155"/>
      <c r="E11" s="59">
        <v>8117652</v>
      </c>
      <c r="F11" s="60">
        <v>8117652</v>
      </c>
      <c r="G11" s="60">
        <v>519409</v>
      </c>
      <c r="H11" s="60">
        <v>689146</v>
      </c>
      <c r="I11" s="60">
        <v>622704</v>
      </c>
      <c r="J11" s="60">
        <v>1831259</v>
      </c>
      <c r="K11" s="60">
        <v>595215</v>
      </c>
      <c r="L11" s="60">
        <v>438828</v>
      </c>
      <c r="M11" s="60">
        <v>499370</v>
      </c>
      <c r="N11" s="60">
        <v>1533413</v>
      </c>
      <c r="O11" s="60"/>
      <c r="P11" s="60"/>
      <c r="Q11" s="60"/>
      <c r="R11" s="60"/>
      <c r="S11" s="60"/>
      <c r="T11" s="60"/>
      <c r="U11" s="60"/>
      <c r="V11" s="60"/>
      <c r="W11" s="60">
        <v>3364672</v>
      </c>
      <c r="X11" s="60">
        <v>4058826</v>
      </c>
      <c r="Y11" s="60">
        <v>-694154</v>
      </c>
      <c r="Z11" s="140">
        <v>-17.1</v>
      </c>
      <c r="AA11" s="62">
        <v>8117652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-132432005</v>
      </c>
      <c r="D14" s="155"/>
      <c r="E14" s="59">
        <v>-133079388</v>
      </c>
      <c r="F14" s="60">
        <v>-133079388</v>
      </c>
      <c r="G14" s="60">
        <v>-7425206</v>
      </c>
      <c r="H14" s="60">
        <v>-9030076</v>
      </c>
      <c r="I14" s="60">
        <v>-8978163</v>
      </c>
      <c r="J14" s="60">
        <v>-25433445</v>
      </c>
      <c r="K14" s="60">
        <v>-9101134</v>
      </c>
      <c r="L14" s="60">
        <v>-10637979</v>
      </c>
      <c r="M14" s="60">
        <v>-11384287</v>
      </c>
      <c r="N14" s="60">
        <v>-31123400</v>
      </c>
      <c r="O14" s="60"/>
      <c r="P14" s="60"/>
      <c r="Q14" s="60"/>
      <c r="R14" s="60"/>
      <c r="S14" s="60"/>
      <c r="T14" s="60"/>
      <c r="U14" s="60"/>
      <c r="V14" s="60"/>
      <c r="W14" s="60">
        <v>-56556845</v>
      </c>
      <c r="X14" s="60">
        <v>-66539694</v>
      </c>
      <c r="Y14" s="60">
        <v>9982849</v>
      </c>
      <c r="Z14" s="140">
        <v>-15</v>
      </c>
      <c r="AA14" s="62">
        <v>-133079388</v>
      </c>
    </row>
    <row r="15" spans="1:27" ht="12.75">
      <c r="A15" s="249" t="s">
        <v>40</v>
      </c>
      <c r="B15" s="182"/>
      <c r="C15" s="155">
        <v>-1239187</v>
      </c>
      <c r="D15" s="155"/>
      <c r="E15" s="59">
        <v>-502212</v>
      </c>
      <c r="F15" s="60">
        <v>-502212</v>
      </c>
      <c r="G15" s="60">
        <v>-164004</v>
      </c>
      <c r="H15" s="60">
        <v>-16031</v>
      </c>
      <c r="I15" s="60">
        <v>-116811</v>
      </c>
      <c r="J15" s="60">
        <v>-296846</v>
      </c>
      <c r="K15" s="60">
        <v>-51103</v>
      </c>
      <c r="L15" s="60">
        <v>-30413</v>
      </c>
      <c r="M15" s="60">
        <v>269591</v>
      </c>
      <c r="N15" s="60">
        <v>188075</v>
      </c>
      <c r="O15" s="60"/>
      <c r="P15" s="60"/>
      <c r="Q15" s="60"/>
      <c r="R15" s="60"/>
      <c r="S15" s="60"/>
      <c r="T15" s="60"/>
      <c r="U15" s="60"/>
      <c r="V15" s="60"/>
      <c r="W15" s="60">
        <v>-108771</v>
      </c>
      <c r="X15" s="60">
        <v>-251106</v>
      </c>
      <c r="Y15" s="60">
        <v>142335</v>
      </c>
      <c r="Z15" s="140">
        <v>-56.68</v>
      </c>
      <c r="AA15" s="62">
        <v>-502212</v>
      </c>
    </row>
    <row r="16" spans="1:27" ht="12.75">
      <c r="A16" s="249" t="s">
        <v>42</v>
      </c>
      <c r="B16" s="182"/>
      <c r="C16" s="155"/>
      <c r="D16" s="155"/>
      <c r="E16" s="59">
        <v>-1778004</v>
      </c>
      <c r="F16" s="60">
        <v>-1778004</v>
      </c>
      <c r="G16" s="60"/>
      <c r="H16" s="60">
        <v>-298188</v>
      </c>
      <c r="I16" s="60"/>
      <c r="J16" s="60">
        <v>-298188</v>
      </c>
      <c r="K16" s="60">
        <v>-304875</v>
      </c>
      <c r="L16" s="60">
        <v>-151206</v>
      </c>
      <c r="M16" s="60">
        <v>-150946</v>
      </c>
      <c r="N16" s="60">
        <v>-607027</v>
      </c>
      <c r="O16" s="60"/>
      <c r="P16" s="60"/>
      <c r="Q16" s="60"/>
      <c r="R16" s="60"/>
      <c r="S16" s="60"/>
      <c r="T16" s="60"/>
      <c r="U16" s="60"/>
      <c r="V16" s="60"/>
      <c r="W16" s="60">
        <v>-905215</v>
      </c>
      <c r="X16" s="60">
        <v>-889002</v>
      </c>
      <c r="Y16" s="60">
        <v>-16213</v>
      </c>
      <c r="Z16" s="140">
        <v>1.82</v>
      </c>
      <c r="AA16" s="62">
        <v>-1778004</v>
      </c>
    </row>
    <row r="17" spans="1:27" ht="12.75">
      <c r="A17" s="250" t="s">
        <v>185</v>
      </c>
      <c r="B17" s="251"/>
      <c r="C17" s="168">
        <f aca="true" t="shared" si="0" ref="C17:Y17">SUM(C6:C16)</f>
        <v>81525372</v>
      </c>
      <c r="D17" s="168">
        <f t="shared" si="0"/>
        <v>0</v>
      </c>
      <c r="E17" s="72">
        <f t="shared" si="0"/>
        <v>66900336</v>
      </c>
      <c r="F17" s="73">
        <f t="shared" si="0"/>
        <v>66900336</v>
      </c>
      <c r="G17" s="73">
        <f t="shared" si="0"/>
        <v>48236309</v>
      </c>
      <c r="H17" s="73">
        <f t="shared" si="0"/>
        <v>-3136730</v>
      </c>
      <c r="I17" s="73">
        <f t="shared" si="0"/>
        <v>-2989958</v>
      </c>
      <c r="J17" s="73">
        <f t="shared" si="0"/>
        <v>42109621</v>
      </c>
      <c r="K17" s="73">
        <f t="shared" si="0"/>
        <v>3921702</v>
      </c>
      <c r="L17" s="73">
        <f t="shared" si="0"/>
        <v>-7724096</v>
      </c>
      <c r="M17" s="73">
        <f t="shared" si="0"/>
        <v>45272738</v>
      </c>
      <c r="N17" s="73">
        <f t="shared" si="0"/>
        <v>41470344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83579965</v>
      </c>
      <c r="X17" s="73">
        <f t="shared" si="0"/>
        <v>40151168</v>
      </c>
      <c r="Y17" s="73">
        <f t="shared" si="0"/>
        <v>43428797</v>
      </c>
      <c r="Z17" s="170">
        <f>+IF(X17&lt;&gt;0,+(Y17/X17)*100,0)</f>
        <v>108.16322205122401</v>
      </c>
      <c r="AA17" s="74">
        <f>SUM(AA6:AA16)</f>
        <v>66900336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-63660439</v>
      </c>
      <c r="D21" s="155"/>
      <c r="E21" s="59">
        <v>5800202</v>
      </c>
      <c r="F21" s="60">
        <v>5800202</v>
      </c>
      <c r="G21" s="159"/>
      <c r="H21" s="159"/>
      <c r="I21" s="159"/>
      <c r="J21" s="60"/>
      <c r="K21" s="159"/>
      <c r="L21" s="159"/>
      <c r="M21" s="60">
        <v>378283</v>
      </c>
      <c r="N21" s="159">
        <v>378283</v>
      </c>
      <c r="O21" s="159"/>
      <c r="P21" s="159"/>
      <c r="Q21" s="60"/>
      <c r="R21" s="159"/>
      <c r="S21" s="159"/>
      <c r="T21" s="60"/>
      <c r="U21" s="159"/>
      <c r="V21" s="159"/>
      <c r="W21" s="159">
        <v>378283</v>
      </c>
      <c r="X21" s="60">
        <v>5000000</v>
      </c>
      <c r="Y21" s="159">
        <v>-4621717</v>
      </c>
      <c r="Z21" s="141">
        <v>-92.43</v>
      </c>
      <c r="AA21" s="225">
        <v>5800202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-64582243</v>
      </c>
      <c r="F26" s="60">
        <v>-64582243</v>
      </c>
      <c r="G26" s="60">
        <v>-2164877</v>
      </c>
      <c r="H26" s="60">
        <v>-1461809</v>
      </c>
      <c r="I26" s="60">
        <v>-2089976</v>
      </c>
      <c r="J26" s="60">
        <v>-5716662</v>
      </c>
      <c r="K26" s="60">
        <v>-2190217</v>
      </c>
      <c r="L26" s="60">
        <v>-3714766</v>
      </c>
      <c r="M26" s="60">
        <v>-4079355</v>
      </c>
      <c r="N26" s="60">
        <v>-9984338</v>
      </c>
      <c r="O26" s="60"/>
      <c r="P26" s="60"/>
      <c r="Q26" s="60"/>
      <c r="R26" s="60"/>
      <c r="S26" s="60"/>
      <c r="T26" s="60"/>
      <c r="U26" s="60"/>
      <c r="V26" s="60"/>
      <c r="W26" s="60">
        <v>-15701000</v>
      </c>
      <c r="X26" s="60">
        <v>-30355565</v>
      </c>
      <c r="Y26" s="60">
        <v>14654565</v>
      </c>
      <c r="Z26" s="140">
        <v>-48.28</v>
      </c>
      <c r="AA26" s="62">
        <v>-64582243</v>
      </c>
    </row>
    <row r="27" spans="1:27" ht="12.75">
      <c r="A27" s="250" t="s">
        <v>192</v>
      </c>
      <c r="B27" s="251"/>
      <c r="C27" s="168">
        <f aca="true" t="shared" si="1" ref="C27:Y27">SUM(C21:C26)</f>
        <v>-63660439</v>
      </c>
      <c r="D27" s="168">
        <f>SUM(D21:D26)</f>
        <v>0</v>
      </c>
      <c r="E27" s="72">
        <f t="shared" si="1"/>
        <v>-58782041</v>
      </c>
      <c r="F27" s="73">
        <f t="shared" si="1"/>
        <v>-58782041</v>
      </c>
      <c r="G27" s="73">
        <f t="shared" si="1"/>
        <v>-2164877</v>
      </c>
      <c r="H27" s="73">
        <f t="shared" si="1"/>
        <v>-1461809</v>
      </c>
      <c r="I27" s="73">
        <f t="shared" si="1"/>
        <v>-2089976</v>
      </c>
      <c r="J27" s="73">
        <f t="shared" si="1"/>
        <v>-5716662</v>
      </c>
      <c r="K27" s="73">
        <f t="shared" si="1"/>
        <v>-2190217</v>
      </c>
      <c r="L27" s="73">
        <f t="shared" si="1"/>
        <v>-3714766</v>
      </c>
      <c r="M27" s="73">
        <f t="shared" si="1"/>
        <v>-3701072</v>
      </c>
      <c r="N27" s="73">
        <f t="shared" si="1"/>
        <v>-9606055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-15322717</v>
      </c>
      <c r="X27" s="73">
        <f t="shared" si="1"/>
        <v>-25355565</v>
      </c>
      <c r="Y27" s="73">
        <f t="shared" si="1"/>
        <v>10032848</v>
      </c>
      <c r="Z27" s="170">
        <f>+IF(X27&lt;&gt;0,+(Y27/X27)*100,0)</f>
        <v>-39.56862329827791</v>
      </c>
      <c r="AA27" s="74">
        <f>SUM(AA21:AA26)</f>
        <v>-58782041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1920</v>
      </c>
      <c r="H33" s="159"/>
      <c r="I33" s="159"/>
      <c r="J33" s="159">
        <v>1920</v>
      </c>
      <c r="K33" s="60"/>
      <c r="L33" s="60">
        <v>500</v>
      </c>
      <c r="M33" s="60">
        <v>500</v>
      </c>
      <c r="N33" s="60">
        <v>1000</v>
      </c>
      <c r="O33" s="159"/>
      <c r="P33" s="159"/>
      <c r="Q33" s="159"/>
      <c r="R33" s="60"/>
      <c r="S33" s="60"/>
      <c r="T33" s="60"/>
      <c r="U33" s="60"/>
      <c r="V33" s="159"/>
      <c r="W33" s="159">
        <v>2920</v>
      </c>
      <c r="X33" s="159"/>
      <c r="Y33" s="60">
        <v>2920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-20951924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-20951924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1920</v>
      </c>
      <c r="H36" s="73">
        <f t="shared" si="2"/>
        <v>0</v>
      </c>
      <c r="I36" s="73">
        <f t="shared" si="2"/>
        <v>0</v>
      </c>
      <c r="J36" s="73">
        <f t="shared" si="2"/>
        <v>1920</v>
      </c>
      <c r="K36" s="73">
        <f t="shared" si="2"/>
        <v>0</v>
      </c>
      <c r="L36" s="73">
        <f t="shared" si="2"/>
        <v>500</v>
      </c>
      <c r="M36" s="73">
        <f t="shared" si="2"/>
        <v>500</v>
      </c>
      <c r="N36" s="73">
        <f t="shared" si="2"/>
        <v>1000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2920</v>
      </c>
      <c r="X36" s="73">
        <f t="shared" si="2"/>
        <v>0</v>
      </c>
      <c r="Y36" s="73">
        <f t="shared" si="2"/>
        <v>2920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-3086991</v>
      </c>
      <c r="D38" s="153">
        <f>+D17+D27+D36</f>
        <v>0</v>
      </c>
      <c r="E38" s="99">
        <f t="shared" si="3"/>
        <v>8118295</v>
      </c>
      <c r="F38" s="100">
        <f t="shared" si="3"/>
        <v>8118295</v>
      </c>
      <c r="G38" s="100">
        <f t="shared" si="3"/>
        <v>46073352</v>
      </c>
      <c r="H38" s="100">
        <f t="shared" si="3"/>
        <v>-4598539</v>
      </c>
      <c r="I38" s="100">
        <f t="shared" si="3"/>
        <v>-5079934</v>
      </c>
      <c r="J38" s="100">
        <f t="shared" si="3"/>
        <v>36394879</v>
      </c>
      <c r="K38" s="100">
        <f t="shared" si="3"/>
        <v>1731485</v>
      </c>
      <c r="L38" s="100">
        <f t="shared" si="3"/>
        <v>-11438362</v>
      </c>
      <c r="M38" s="100">
        <f t="shared" si="3"/>
        <v>41572166</v>
      </c>
      <c r="N38" s="100">
        <f t="shared" si="3"/>
        <v>31865289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68260168</v>
      </c>
      <c r="X38" s="100">
        <f t="shared" si="3"/>
        <v>14795603</v>
      </c>
      <c r="Y38" s="100">
        <f t="shared" si="3"/>
        <v>53464565</v>
      </c>
      <c r="Z38" s="137">
        <f>+IF(X38&lt;&gt;0,+(Y38/X38)*100,0)</f>
        <v>361.3544172549101</v>
      </c>
      <c r="AA38" s="102">
        <f>+AA17+AA27+AA36</f>
        <v>8118295</v>
      </c>
    </row>
    <row r="39" spans="1:27" ht="12.75">
      <c r="A39" s="249" t="s">
        <v>200</v>
      </c>
      <c r="B39" s="182"/>
      <c r="C39" s="153">
        <v>91923107</v>
      </c>
      <c r="D39" s="153"/>
      <c r="E39" s="99">
        <v>32191907</v>
      </c>
      <c r="F39" s="100">
        <v>32191907</v>
      </c>
      <c r="G39" s="100">
        <v>88836116</v>
      </c>
      <c r="H39" s="100">
        <v>134909468</v>
      </c>
      <c r="I39" s="100">
        <v>130310929</v>
      </c>
      <c r="J39" s="100">
        <v>88836116</v>
      </c>
      <c r="K39" s="100">
        <v>125230995</v>
      </c>
      <c r="L39" s="100">
        <v>126962480</v>
      </c>
      <c r="M39" s="100">
        <v>115524118</v>
      </c>
      <c r="N39" s="100">
        <v>125230995</v>
      </c>
      <c r="O39" s="100"/>
      <c r="P39" s="100"/>
      <c r="Q39" s="100"/>
      <c r="R39" s="100"/>
      <c r="S39" s="100"/>
      <c r="T39" s="100"/>
      <c r="U39" s="100"/>
      <c r="V39" s="100"/>
      <c r="W39" s="100">
        <v>88836116</v>
      </c>
      <c r="X39" s="100">
        <v>32191907</v>
      </c>
      <c r="Y39" s="100">
        <v>56644209</v>
      </c>
      <c r="Z39" s="137">
        <v>175.96</v>
      </c>
      <c r="AA39" s="102">
        <v>32191907</v>
      </c>
    </row>
    <row r="40" spans="1:27" ht="12.75">
      <c r="A40" s="269" t="s">
        <v>201</v>
      </c>
      <c r="B40" s="256"/>
      <c r="C40" s="257">
        <v>88836116</v>
      </c>
      <c r="D40" s="257"/>
      <c r="E40" s="258">
        <v>40310202</v>
      </c>
      <c r="F40" s="259">
        <v>40310202</v>
      </c>
      <c r="G40" s="259">
        <v>134909468</v>
      </c>
      <c r="H40" s="259">
        <v>130310929</v>
      </c>
      <c r="I40" s="259">
        <v>125230995</v>
      </c>
      <c r="J40" s="259">
        <v>125230995</v>
      </c>
      <c r="K40" s="259">
        <v>126962480</v>
      </c>
      <c r="L40" s="259">
        <v>115524118</v>
      </c>
      <c r="M40" s="259">
        <v>157096284</v>
      </c>
      <c r="N40" s="259">
        <v>157096284</v>
      </c>
      <c r="O40" s="259"/>
      <c r="P40" s="259"/>
      <c r="Q40" s="259"/>
      <c r="R40" s="259"/>
      <c r="S40" s="259"/>
      <c r="T40" s="259"/>
      <c r="U40" s="259"/>
      <c r="V40" s="259"/>
      <c r="W40" s="259">
        <v>157096284</v>
      </c>
      <c r="X40" s="259">
        <v>46987510</v>
      </c>
      <c r="Y40" s="259">
        <v>110108774</v>
      </c>
      <c r="Z40" s="260">
        <v>234.34</v>
      </c>
      <c r="AA40" s="261">
        <v>40310202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63892564</v>
      </c>
      <c r="D5" s="200">
        <f t="shared" si="0"/>
        <v>0</v>
      </c>
      <c r="E5" s="106">
        <f t="shared" si="0"/>
        <v>45882240</v>
      </c>
      <c r="F5" s="106">
        <f t="shared" si="0"/>
        <v>45882240</v>
      </c>
      <c r="G5" s="106">
        <f t="shared" si="0"/>
        <v>2164877</v>
      </c>
      <c r="H5" s="106">
        <f t="shared" si="0"/>
        <v>1461809</v>
      </c>
      <c r="I5" s="106">
        <f t="shared" si="0"/>
        <v>2089976</v>
      </c>
      <c r="J5" s="106">
        <f t="shared" si="0"/>
        <v>5716662</v>
      </c>
      <c r="K5" s="106">
        <f t="shared" si="0"/>
        <v>2190218</v>
      </c>
      <c r="L5" s="106">
        <f t="shared" si="0"/>
        <v>3757155</v>
      </c>
      <c r="M5" s="106">
        <f t="shared" si="0"/>
        <v>4036800</v>
      </c>
      <c r="N5" s="106">
        <f t="shared" si="0"/>
        <v>9984173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15700835</v>
      </c>
      <c r="X5" s="106">
        <f t="shared" si="0"/>
        <v>22941121</v>
      </c>
      <c r="Y5" s="106">
        <f t="shared" si="0"/>
        <v>-7240286</v>
      </c>
      <c r="Z5" s="201">
        <f>+IF(X5&lt;&gt;0,+(Y5/X5)*100,0)</f>
        <v>-31.560297336821506</v>
      </c>
      <c r="AA5" s="199">
        <f>SUM(AA11:AA18)</f>
        <v>45882240</v>
      </c>
    </row>
    <row r="6" spans="1:27" ht="12.75">
      <c r="A6" s="291" t="s">
        <v>206</v>
      </c>
      <c r="B6" s="142"/>
      <c r="C6" s="62">
        <v>28692737</v>
      </c>
      <c r="D6" s="156"/>
      <c r="E6" s="60">
        <v>12029161</v>
      </c>
      <c r="F6" s="60">
        <v>12029161</v>
      </c>
      <c r="G6" s="60">
        <v>1531538</v>
      </c>
      <c r="H6" s="60">
        <v>675689</v>
      </c>
      <c r="I6" s="60">
        <v>507300</v>
      </c>
      <c r="J6" s="60">
        <v>2714527</v>
      </c>
      <c r="K6" s="60">
        <v>1225446</v>
      </c>
      <c r="L6" s="60">
        <v>3436763</v>
      </c>
      <c r="M6" s="60">
        <v>2027547</v>
      </c>
      <c r="N6" s="60">
        <v>6689756</v>
      </c>
      <c r="O6" s="60"/>
      <c r="P6" s="60"/>
      <c r="Q6" s="60"/>
      <c r="R6" s="60"/>
      <c r="S6" s="60"/>
      <c r="T6" s="60"/>
      <c r="U6" s="60"/>
      <c r="V6" s="60"/>
      <c r="W6" s="60">
        <v>9404283</v>
      </c>
      <c r="X6" s="60">
        <v>6014581</v>
      </c>
      <c r="Y6" s="60">
        <v>3389702</v>
      </c>
      <c r="Z6" s="140">
        <v>56.36</v>
      </c>
      <c r="AA6" s="155">
        <v>12029161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28692737</v>
      </c>
      <c r="D11" s="294">
        <f t="shared" si="1"/>
        <v>0</v>
      </c>
      <c r="E11" s="295">
        <f t="shared" si="1"/>
        <v>12029161</v>
      </c>
      <c r="F11" s="295">
        <f t="shared" si="1"/>
        <v>12029161</v>
      </c>
      <c r="G11" s="295">
        <f t="shared" si="1"/>
        <v>1531538</v>
      </c>
      <c r="H11" s="295">
        <f t="shared" si="1"/>
        <v>675689</v>
      </c>
      <c r="I11" s="295">
        <f t="shared" si="1"/>
        <v>507300</v>
      </c>
      <c r="J11" s="295">
        <f t="shared" si="1"/>
        <v>2714527</v>
      </c>
      <c r="K11" s="295">
        <f t="shared" si="1"/>
        <v>1225446</v>
      </c>
      <c r="L11" s="295">
        <f t="shared" si="1"/>
        <v>3436763</v>
      </c>
      <c r="M11" s="295">
        <f t="shared" si="1"/>
        <v>2027547</v>
      </c>
      <c r="N11" s="295">
        <f t="shared" si="1"/>
        <v>6689756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9404283</v>
      </c>
      <c r="X11" s="295">
        <f t="shared" si="1"/>
        <v>6014581</v>
      </c>
      <c r="Y11" s="295">
        <f t="shared" si="1"/>
        <v>3389702</v>
      </c>
      <c r="Z11" s="296">
        <f>+IF(X11&lt;&gt;0,+(Y11/X11)*100,0)</f>
        <v>56.35807382093615</v>
      </c>
      <c r="AA11" s="297">
        <f>SUM(AA6:AA10)</f>
        <v>12029161</v>
      </c>
    </row>
    <row r="12" spans="1:27" ht="12.75">
      <c r="A12" s="298" t="s">
        <v>212</v>
      </c>
      <c r="B12" s="136"/>
      <c r="C12" s="62">
        <v>14775678</v>
      </c>
      <c r="D12" s="156"/>
      <c r="E12" s="60">
        <v>16036839</v>
      </c>
      <c r="F12" s="60">
        <v>16036839</v>
      </c>
      <c r="G12" s="60">
        <v>614481</v>
      </c>
      <c r="H12" s="60">
        <v>542636</v>
      </c>
      <c r="I12" s="60">
        <v>358272</v>
      </c>
      <c r="J12" s="60">
        <v>1515389</v>
      </c>
      <c r="K12" s="60">
        <v>456668</v>
      </c>
      <c r="L12" s="60">
        <v>163004</v>
      </c>
      <c r="M12" s="60">
        <v>1893525</v>
      </c>
      <c r="N12" s="60">
        <v>2513197</v>
      </c>
      <c r="O12" s="60"/>
      <c r="P12" s="60"/>
      <c r="Q12" s="60"/>
      <c r="R12" s="60"/>
      <c r="S12" s="60"/>
      <c r="T12" s="60"/>
      <c r="U12" s="60"/>
      <c r="V12" s="60"/>
      <c r="W12" s="60">
        <v>4028586</v>
      </c>
      <c r="X12" s="60">
        <v>8018420</v>
      </c>
      <c r="Y12" s="60">
        <v>-3989834</v>
      </c>
      <c r="Z12" s="140">
        <v>-49.76</v>
      </c>
      <c r="AA12" s="155">
        <v>16036839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20424149</v>
      </c>
      <c r="D15" s="156"/>
      <c r="E15" s="60">
        <v>17816240</v>
      </c>
      <c r="F15" s="60">
        <v>17816240</v>
      </c>
      <c r="G15" s="60">
        <v>18858</v>
      </c>
      <c r="H15" s="60">
        <v>243484</v>
      </c>
      <c r="I15" s="60">
        <v>1224404</v>
      </c>
      <c r="J15" s="60">
        <v>1486746</v>
      </c>
      <c r="K15" s="60">
        <v>508104</v>
      </c>
      <c r="L15" s="60">
        <v>157388</v>
      </c>
      <c r="M15" s="60">
        <v>115728</v>
      </c>
      <c r="N15" s="60">
        <v>781220</v>
      </c>
      <c r="O15" s="60"/>
      <c r="P15" s="60"/>
      <c r="Q15" s="60"/>
      <c r="R15" s="60"/>
      <c r="S15" s="60"/>
      <c r="T15" s="60"/>
      <c r="U15" s="60"/>
      <c r="V15" s="60"/>
      <c r="W15" s="60">
        <v>2267966</v>
      </c>
      <c r="X15" s="60">
        <v>8908120</v>
      </c>
      <c r="Y15" s="60">
        <v>-6640154</v>
      </c>
      <c r="Z15" s="140">
        <v>-74.54</v>
      </c>
      <c r="AA15" s="155">
        <v>17816240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18700000</v>
      </c>
      <c r="F20" s="100">
        <f t="shared" si="2"/>
        <v>18700000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9350000</v>
      </c>
      <c r="Y20" s="100">
        <f t="shared" si="2"/>
        <v>-9350000</v>
      </c>
      <c r="Z20" s="137">
        <f>+IF(X20&lt;&gt;0,+(Y20/X20)*100,0)</f>
        <v>-100</v>
      </c>
      <c r="AA20" s="153">
        <f>SUM(AA26:AA33)</f>
        <v>18700000</v>
      </c>
    </row>
    <row r="21" spans="1:27" ht="12.75">
      <c r="A21" s="291" t="s">
        <v>206</v>
      </c>
      <c r="B21" s="142"/>
      <c r="C21" s="62"/>
      <c r="D21" s="156"/>
      <c r="E21" s="60">
        <v>18700000</v>
      </c>
      <c r="F21" s="60">
        <v>18700000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9350000</v>
      </c>
      <c r="Y21" s="60">
        <v>-9350000</v>
      </c>
      <c r="Z21" s="140">
        <v>-100</v>
      </c>
      <c r="AA21" s="155">
        <v>18700000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18700000</v>
      </c>
      <c r="F26" s="295">
        <f t="shared" si="3"/>
        <v>18700000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9350000</v>
      </c>
      <c r="Y26" s="295">
        <f t="shared" si="3"/>
        <v>-9350000</v>
      </c>
      <c r="Z26" s="296">
        <f>+IF(X26&lt;&gt;0,+(Y26/X26)*100,0)</f>
        <v>-100</v>
      </c>
      <c r="AA26" s="297">
        <f>SUM(AA21:AA25)</f>
        <v>18700000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28692737</v>
      </c>
      <c r="D36" s="156">
        <f t="shared" si="4"/>
        <v>0</v>
      </c>
      <c r="E36" s="60">
        <f t="shared" si="4"/>
        <v>30729161</v>
      </c>
      <c r="F36" s="60">
        <f t="shared" si="4"/>
        <v>30729161</v>
      </c>
      <c r="G36" s="60">
        <f t="shared" si="4"/>
        <v>1531538</v>
      </c>
      <c r="H36" s="60">
        <f t="shared" si="4"/>
        <v>675689</v>
      </c>
      <c r="I36" s="60">
        <f t="shared" si="4"/>
        <v>507300</v>
      </c>
      <c r="J36" s="60">
        <f t="shared" si="4"/>
        <v>2714527</v>
      </c>
      <c r="K36" s="60">
        <f t="shared" si="4"/>
        <v>1225446</v>
      </c>
      <c r="L36" s="60">
        <f t="shared" si="4"/>
        <v>3436763</v>
      </c>
      <c r="M36" s="60">
        <f t="shared" si="4"/>
        <v>2027547</v>
      </c>
      <c r="N36" s="60">
        <f t="shared" si="4"/>
        <v>6689756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9404283</v>
      </c>
      <c r="X36" s="60">
        <f t="shared" si="4"/>
        <v>15364581</v>
      </c>
      <c r="Y36" s="60">
        <f t="shared" si="4"/>
        <v>-5960298</v>
      </c>
      <c r="Z36" s="140">
        <f aca="true" t="shared" si="5" ref="Z36:Z49">+IF(X36&lt;&gt;0,+(Y36/X36)*100,0)</f>
        <v>-38.792453891193</v>
      </c>
      <c r="AA36" s="155">
        <f>AA6+AA21</f>
        <v>30729161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28692737</v>
      </c>
      <c r="D41" s="294">
        <f t="shared" si="6"/>
        <v>0</v>
      </c>
      <c r="E41" s="295">
        <f t="shared" si="6"/>
        <v>30729161</v>
      </c>
      <c r="F41" s="295">
        <f t="shared" si="6"/>
        <v>30729161</v>
      </c>
      <c r="G41" s="295">
        <f t="shared" si="6"/>
        <v>1531538</v>
      </c>
      <c r="H41" s="295">
        <f t="shared" si="6"/>
        <v>675689</v>
      </c>
      <c r="I41" s="295">
        <f t="shared" si="6"/>
        <v>507300</v>
      </c>
      <c r="J41" s="295">
        <f t="shared" si="6"/>
        <v>2714527</v>
      </c>
      <c r="K41" s="295">
        <f t="shared" si="6"/>
        <v>1225446</v>
      </c>
      <c r="L41" s="295">
        <f t="shared" si="6"/>
        <v>3436763</v>
      </c>
      <c r="M41" s="295">
        <f t="shared" si="6"/>
        <v>2027547</v>
      </c>
      <c r="N41" s="295">
        <f t="shared" si="6"/>
        <v>6689756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9404283</v>
      </c>
      <c r="X41" s="295">
        <f t="shared" si="6"/>
        <v>15364581</v>
      </c>
      <c r="Y41" s="295">
        <f t="shared" si="6"/>
        <v>-5960298</v>
      </c>
      <c r="Z41" s="296">
        <f t="shared" si="5"/>
        <v>-38.792453891193</v>
      </c>
      <c r="AA41" s="297">
        <f>SUM(AA36:AA40)</f>
        <v>30729161</v>
      </c>
    </row>
    <row r="42" spans="1:27" ht="12.75">
      <c r="A42" s="298" t="s">
        <v>212</v>
      </c>
      <c r="B42" s="136"/>
      <c r="C42" s="95">
        <f aca="true" t="shared" si="7" ref="C42:Y48">C12+C27</f>
        <v>14775678</v>
      </c>
      <c r="D42" s="129">
        <f t="shared" si="7"/>
        <v>0</v>
      </c>
      <c r="E42" s="54">
        <f t="shared" si="7"/>
        <v>16036839</v>
      </c>
      <c r="F42" s="54">
        <f t="shared" si="7"/>
        <v>16036839</v>
      </c>
      <c r="G42" s="54">
        <f t="shared" si="7"/>
        <v>614481</v>
      </c>
      <c r="H42" s="54">
        <f t="shared" si="7"/>
        <v>542636</v>
      </c>
      <c r="I42" s="54">
        <f t="shared" si="7"/>
        <v>358272</v>
      </c>
      <c r="J42" s="54">
        <f t="shared" si="7"/>
        <v>1515389</v>
      </c>
      <c r="K42" s="54">
        <f t="shared" si="7"/>
        <v>456668</v>
      </c>
      <c r="L42" s="54">
        <f t="shared" si="7"/>
        <v>163004</v>
      </c>
      <c r="M42" s="54">
        <f t="shared" si="7"/>
        <v>1893525</v>
      </c>
      <c r="N42" s="54">
        <f t="shared" si="7"/>
        <v>2513197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4028586</v>
      </c>
      <c r="X42" s="54">
        <f t="shared" si="7"/>
        <v>8018420</v>
      </c>
      <c r="Y42" s="54">
        <f t="shared" si="7"/>
        <v>-3989834</v>
      </c>
      <c r="Z42" s="184">
        <f t="shared" si="5"/>
        <v>-49.758356384424864</v>
      </c>
      <c r="AA42" s="130">
        <f aca="true" t="shared" si="8" ref="AA42:AA48">AA12+AA27</f>
        <v>16036839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20424149</v>
      </c>
      <c r="D45" s="129">
        <f t="shared" si="7"/>
        <v>0</v>
      </c>
      <c r="E45" s="54">
        <f t="shared" si="7"/>
        <v>17816240</v>
      </c>
      <c r="F45" s="54">
        <f t="shared" si="7"/>
        <v>17816240</v>
      </c>
      <c r="G45" s="54">
        <f t="shared" si="7"/>
        <v>18858</v>
      </c>
      <c r="H45" s="54">
        <f t="shared" si="7"/>
        <v>243484</v>
      </c>
      <c r="I45" s="54">
        <f t="shared" si="7"/>
        <v>1224404</v>
      </c>
      <c r="J45" s="54">
        <f t="shared" si="7"/>
        <v>1486746</v>
      </c>
      <c r="K45" s="54">
        <f t="shared" si="7"/>
        <v>508104</v>
      </c>
      <c r="L45" s="54">
        <f t="shared" si="7"/>
        <v>157388</v>
      </c>
      <c r="M45" s="54">
        <f t="shared" si="7"/>
        <v>115728</v>
      </c>
      <c r="N45" s="54">
        <f t="shared" si="7"/>
        <v>781220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2267966</v>
      </c>
      <c r="X45" s="54">
        <f t="shared" si="7"/>
        <v>8908120</v>
      </c>
      <c r="Y45" s="54">
        <f t="shared" si="7"/>
        <v>-6640154</v>
      </c>
      <c r="Z45" s="184">
        <f t="shared" si="5"/>
        <v>-74.540464205691</v>
      </c>
      <c r="AA45" s="130">
        <f t="shared" si="8"/>
        <v>17816240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63892564</v>
      </c>
      <c r="D49" s="218">
        <f t="shared" si="9"/>
        <v>0</v>
      </c>
      <c r="E49" s="220">
        <f t="shared" si="9"/>
        <v>64582240</v>
      </c>
      <c r="F49" s="220">
        <f t="shared" si="9"/>
        <v>64582240</v>
      </c>
      <c r="G49" s="220">
        <f t="shared" si="9"/>
        <v>2164877</v>
      </c>
      <c r="H49" s="220">
        <f t="shared" si="9"/>
        <v>1461809</v>
      </c>
      <c r="I49" s="220">
        <f t="shared" si="9"/>
        <v>2089976</v>
      </c>
      <c r="J49" s="220">
        <f t="shared" si="9"/>
        <v>5716662</v>
      </c>
      <c r="K49" s="220">
        <f t="shared" si="9"/>
        <v>2190218</v>
      </c>
      <c r="L49" s="220">
        <f t="shared" si="9"/>
        <v>3757155</v>
      </c>
      <c r="M49" s="220">
        <f t="shared" si="9"/>
        <v>4036800</v>
      </c>
      <c r="N49" s="220">
        <f t="shared" si="9"/>
        <v>9984173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15700835</v>
      </c>
      <c r="X49" s="220">
        <f t="shared" si="9"/>
        <v>32291121</v>
      </c>
      <c r="Y49" s="220">
        <f t="shared" si="9"/>
        <v>-16590286</v>
      </c>
      <c r="Z49" s="221">
        <f t="shared" si="5"/>
        <v>-51.37723772426482</v>
      </c>
      <c r="AA49" s="222">
        <f>SUM(AA41:AA48)</f>
        <v>64582240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10350202</v>
      </c>
      <c r="F51" s="54">
        <f t="shared" si="10"/>
        <v>10350202</v>
      </c>
      <c r="G51" s="54">
        <f t="shared" si="10"/>
        <v>494655</v>
      </c>
      <c r="H51" s="54">
        <f t="shared" si="10"/>
        <v>947738</v>
      </c>
      <c r="I51" s="54">
        <f t="shared" si="10"/>
        <v>632739</v>
      </c>
      <c r="J51" s="54">
        <f t="shared" si="10"/>
        <v>2075132</v>
      </c>
      <c r="K51" s="54">
        <f t="shared" si="10"/>
        <v>532602</v>
      </c>
      <c r="L51" s="54">
        <f t="shared" si="10"/>
        <v>906830</v>
      </c>
      <c r="M51" s="54">
        <f t="shared" si="10"/>
        <v>132902</v>
      </c>
      <c r="N51" s="54">
        <f t="shared" si="10"/>
        <v>1572334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3647466</v>
      </c>
      <c r="X51" s="54">
        <f t="shared" si="10"/>
        <v>5175101</v>
      </c>
      <c r="Y51" s="54">
        <f t="shared" si="10"/>
        <v>-1527635</v>
      </c>
      <c r="Z51" s="184">
        <f>+IF(X51&lt;&gt;0,+(Y51/X51)*100,0)</f>
        <v>-29.518940789754634</v>
      </c>
      <c r="AA51" s="130">
        <f>SUM(AA57:AA61)</f>
        <v>10350202</v>
      </c>
    </row>
    <row r="52" spans="1:27" ht="12.75">
      <c r="A52" s="310" t="s">
        <v>206</v>
      </c>
      <c r="B52" s="142"/>
      <c r="C52" s="62"/>
      <c r="D52" s="156"/>
      <c r="E52" s="60">
        <v>1400000</v>
      </c>
      <c r="F52" s="60">
        <v>1400000</v>
      </c>
      <c r="G52" s="60">
        <v>40579</v>
      </c>
      <c r="H52" s="60"/>
      <c r="I52" s="60">
        <v>216275</v>
      </c>
      <c r="J52" s="60">
        <v>256854</v>
      </c>
      <c r="K52" s="60">
        <v>440</v>
      </c>
      <c r="L52" s="60">
        <v>556819</v>
      </c>
      <c r="M52" s="60">
        <v>71062</v>
      </c>
      <c r="N52" s="60">
        <v>628321</v>
      </c>
      <c r="O52" s="60"/>
      <c r="P52" s="60"/>
      <c r="Q52" s="60"/>
      <c r="R52" s="60"/>
      <c r="S52" s="60"/>
      <c r="T52" s="60"/>
      <c r="U52" s="60"/>
      <c r="V52" s="60"/>
      <c r="W52" s="60">
        <v>885175</v>
      </c>
      <c r="X52" s="60">
        <v>700000</v>
      </c>
      <c r="Y52" s="60">
        <v>185175</v>
      </c>
      <c r="Z52" s="140">
        <v>26.45</v>
      </c>
      <c r="AA52" s="155">
        <v>1400000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1400000</v>
      </c>
      <c r="F57" s="295">
        <f t="shared" si="11"/>
        <v>1400000</v>
      </c>
      <c r="G57" s="295">
        <f t="shared" si="11"/>
        <v>40579</v>
      </c>
      <c r="H57" s="295">
        <f t="shared" si="11"/>
        <v>0</v>
      </c>
      <c r="I57" s="295">
        <f t="shared" si="11"/>
        <v>216275</v>
      </c>
      <c r="J57" s="295">
        <f t="shared" si="11"/>
        <v>256854</v>
      </c>
      <c r="K57" s="295">
        <f t="shared" si="11"/>
        <v>440</v>
      </c>
      <c r="L57" s="295">
        <f t="shared" si="11"/>
        <v>556819</v>
      </c>
      <c r="M57" s="295">
        <f t="shared" si="11"/>
        <v>71062</v>
      </c>
      <c r="N57" s="295">
        <f t="shared" si="11"/>
        <v>628321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885175</v>
      </c>
      <c r="X57" s="295">
        <f t="shared" si="11"/>
        <v>700000</v>
      </c>
      <c r="Y57" s="295">
        <f t="shared" si="11"/>
        <v>185175</v>
      </c>
      <c r="Z57" s="296">
        <f>+IF(X57&lt;&gt;0,+(Y57/X57)*100,0)</f>
        <v>26.453571428571426</v>
      </c>
      <c r="AA57" s="297">
        <f>SUM(AA52:AA56)</f>
        <v>1400000</v>
      </c>
    </row>
    <row r="58" spans="1:27" ht="12.75">
      <c r="A58" s="311" t="s">
        <v>212</v>
      </c>
      <c r="B58" s="136"/>
      <c r="C58" s="62"/>
      <c r="D58" s="156"/>
      <c r="E58" s="60">
        <v>4150000</v>
      </c>
      <c r="F58" s="60">
        <v>4150000</v>
      </c>
      <c r="G58" s="60"/>
      <c r="H58" s="60">
        <v>388745</v>
      </c>
      <c r="I58" s="60">
        <v>91623</v>
      </c>
      <c r="J58" s="60">
        <v>480368</v>
      </c>
      <c r="K58" s="60">
        <v>494721</v>
      </c>
      <c r="L58" s="60">
        <v>237663</v>
      </c>
      <c r="M58" s="60"/>
      <c r="N58" s="60">
        <v>732384</v>
      </c>
      <c r="O58" s="60"/>
      <c r="P58" s="60"/>
      <c r="Q58" s="60"/>
      <c r="R58" s="60"/>
      <c r="S58" s="60"/>
      <c r="T58" s="60"/>
      <c r="U58" s="60"/>
      <c r="V58" s="60"/>
      <c r="W58" s="60">
        <v>1212752</v>
      </c>
      <c r="X58" s="60">
        <v>2075000</v>
      </c>
      <c r="Y58" s="60">
        <v>-862248</v>
      </c>
      <c r="Z58" s="140">
        <v>-41.55</v>
      </c>
      <c r="AA58" s="155">
        <v>4150000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4800202</v>
      </c>
      <c r="F61" s="60">
        <v>4800202</v>
      </c>
      <c r="G61" s="60">
        <v>454076</v>
      </c>
      <c r="H61" s="60">
        <v>558993</v>
      </c>
      <c r="I61" s="60">
        <v>324841</v>
      </c>
      <c r="J61" s="60">
        <v>1337910</v>
      </c>
      <c r="K61" s="60">
        <v>37441</v>
      </c>
      <c r="L61" s="60">
        <v>112348</v>
      </c>
      <c r="M61" s="60">
        <v>61840</v>
      </c>
      <c r="N61" s="60">
        <v>211629</v>
      </c>
      <c r="O61" s="60"/>
      <c r="P61" s="60"/>
      <c r="Q61" s="60"/>
      <c r="R61" s="60"/>
      <c r="S61" s="60"/>
      <c r="T61" s="60"/>
      <c r="U61" s="60"/>
      <c r="V61" s="60"/>
      <c r="W61" s="60">
        <v>1549539</v>
      </c>
      <c r="X61" s="60">
        <v>2400101</v>
      </c>
      <c r="Y61" s="60">
        <v>-850562</v>
      </c>
      <c r="Z61" s="140">
        <v>-35.44</v>
      </c>
      <c r="AA61" s="155">
        <v>4800202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494655</v>
      </c>
      <c r="H68" s="60">
        <v>947738</v>
      </c>
      <c r="I68" s="60">
        <v>632739</v>
      </c>
      <c r="J68" s="60">
        <v>2075132</v>
      </c>
      <c r="K68" s="60">
        <v>532103</v>
      </c>
      <c r="L68" s="60">
        <v>906830</v>
      </c>
      <c r="M68" s="60">
        <v>132902</v>
      </c>
      <c r="N68" s="60">
        <v>1571835</v>
      </c>
      <c r="O68" s="60"/>
      <c r="P68" s="60"/>
      <c r="Q68" s="60"/>
      <c r="R68" s="60"/>
      <c r="S68" s="60"/>
      <c r="T68" s="60"/>
      <c r="U68" s="60"/>
      <c r="V68" s="60"/>
      <c r="W68" s="60">
        <v>3646967</v>
      </c>
      <c r="X68" s="60"/>
      <c r="Y68" s="60">
        <v>3646967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494655</v>
      </c>
      <c r="H69" s="220">
        <f t="shared" si="12"/>
        <v>947738</v>
      </c>
      <c r="I69" s="220">
        <f t="shared" si="12"/>
        <v>632739</v>
      </c>
      <c r="J69" s="220">
        <f t="shared" si="12"/>
        <v>2075132</v>
      </c>
      <c r="K69" s="220">
        <f t="shared" si="12"/>
        <v>532103</v>
      </c>
      <c r="L69" s="220">
        <f t="shared" si="12"/>
        <v>906830</v>
      </c>
      <c r="M69" s="220">
        <f t="shared" si="12"/>
        <v>132902</v>
      </c>
      <c r="N69" s="220">
        <f t="shared" si="12"/>
        <v>1571835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3646967</v>
      </c>
      <c r="X69" s="220">
        <f t="shared" si="12"/>
        <v>0</v>
      </c>
      <c r="Y69" s="220">
        <f t="shared" si="12"/>
        <v>3646967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28692737</v>
      </c>
      <c r="D5" s="357">
        <f t="shared" si="0"/>
        <v>0</v>
      </c>
      <c r="E5" s="356">
        <f t="shared" si="0"/>
        <v>12029161</v>
      </c>
      <c r="F5" s="358">
        <f t="shared" si="0"/>
        <v>12029161</v>
      </c>
      <c r="G5" s="358">
        <f t="shared" si="0"/>
        <v>1531538</v>
      </c>
      <c r="H5" s="356">
        <f t="shared" si="0"/>
        <v>675689</v>
      </c>
      <c r="I5" s="356">
        <f t="shared" si="0"/>
        <v>507300</v>
      </c>
      <c r="J5" s="358">
        <f t="shared" si="0"/>
        <v>2714527</v>
      </c>
      <c r="K5" s="358">
        <f t="shared" si="0"/>
        <v>1225446</v>
      </c>
      <c r="L5" s="356">
        <f t="shared" si="0"/>
        <v>3436763</v>
      </c>
      <c r="M5" s="356">
        <f t="shared" si="0"/>
        <v>2027547</v>
      </c>
      <c r="N5" s="358">
        <f t="shared" si="0"/>
        <v>6689756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9404283</v>
      </c>
      <c r="X5" s="356">
        <f t="shared" si="0"/>
        <v>6014581</v>
      </c>
      <c r="Y5" s="358">
        <f t="shared" si="0"/>
        <v>3389702</v>
      </c>
      <c r="Z5" s="359">
        <f>+IF(X5&lt;&gt;0,+(Y5/X5)*100,0)</f>
        <v>56.35807382093615</v>
      </c>
      <c r="AA5" s="360">
        <f>+AA6+AA8+AA11+AA13+AA15</f>
        <v>12029161</v>
      </c>
    </row>
    <row r="6" spans="1:27" ht="12.75">
      <c r="A6" s="361" t="s">
        <v>206</v>
      </c>
      <c r="B6" s="142"/>
      <c r="C6" s="60">
        <f>+C7</f>
        <v>28692737</v>
      </c>
      <c r="D6" s="340">
        <f aca="true" t="shared" si="1" ref="D6:AA6">+D7</f>
        <v>0</v>
      </c>
      <c r="E6" s="60">
        <f t="shared" si="1"/>
        <v>12029161</v>
      </c>
      <c r="F6" s="59">
        <f t="shared" si="1"/>
        <v>12029161</v>
      </c>
      <c r="G6" s="59">
        <f t="shared" si="1"/>
        <v>1531538</v>
      </c>
      <c r="H6" s="60">
        <f t="shared" si="1"/>
        <v>675689</v>
      </c>
      <c r="I6" s="60">
        <f t="shared" si="1"/>
        <v>507300</v>
      </c>
      <c r="J6" s="59">
        <f t="shared" si="1"/>
        <v>2714527</v>
      </c>
      <c r="K6" s="59">
        <f t="shared" si="1"/>
        <v>1225446</v>
      </c>
      <c r="L6" s="60">
        <f t="shared" si="1"/>
        <v>3436763</v>
      </c>
      <c r="M6" s="60">
        <f t="shared" si="1"/>
        <v>2027547</v>
      </c>
      <c r="N6" s="59">
        <f t="shared" si="1"/>
        <v>6689756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9404283</v>
      </c>
      <c r="X6" s="60">
        <f t="shared" si="1"/>
        <v>6014581</v>
      </c>
      <c r="Y6" s="59">
        <f t="shared" si="1"/>
        <v>3389702</v>
      </c>
      <c r="Z6" s="61">
        <f>+IF(X6&lt;&gt;0,+(Y6/X6)*100,0)</f>
        <v>56.35807382093615</v>
      </c>
      <c r="AA6" s="62">
        <f t="shared" si="1"/>
        <v>12029161</v>
      </c>
    </row>
    <row r="7" spans="1:27" ht="12.75">
      <c r="A7" s="291" t="s">
        <v>230</v>
      </c>
      <c r="B7" s="142"/>
      <c r="C7" s="60">
        <v>28692737</v>
      </c>
      <c r="D7" s="340"/>
      <c r="E7" s="60">
        <v>12029161</v>
      </c>
      <c r="F7" s="59">
        <v>12029161</v>
      </c>
      <c r="G7" s="59">
        <v>1531538</v>
      </c>
      <c r="H7" s="60">
        <v>675689</v>
      </c>
      <c r="I7" s="60">
        <v>507300</v>
      </c>
      <c r="J7" s="59">
        <v>2714527</v>
      </c>
      <c r="K7" s="59">
        <v>1225446</v>
      </c>
      <c r="L7" s="60">
        <v>3436763</v>
      </c>
      <c r="M7" s="60">
        <v>2027547</v>
      </c>
      <c r="N7" s="59">
        <v>6689756</v>
      </c>
      <c r="O7" s="59"/>
      <c r="P7" s="60"/>
      <c r="Q7" s="60"/>
      <c r="R7" s="59"/>
      <c r="S7" s="59"/>
      <c r="T7" s="60"/>
      <c r="U7" s="60"/>
      <c r="V7" s="59"/>
      <c r="W7" s="59">
        <v>9404283</v>
      </c>
      <c r="X7" s="60">
        <v>6014581</v>
      </c>
      <c r="Y7" s="59">
        <v>3389702</v>
      </c>
      <c r="Z7" s="61">
        <v>56.36</v>
      </c>
      <c r="AA7" s="62">
        <v>12029161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14775678</v>
      </c>
      <c r="D22" s="344">
        <f t="shared" si="6"/>
        <v>0</v>
      </c>
      <c r="E22" s="343">
        <f t="shared" si="6"/>
        <v>16036839</v>
      </c>
      <c r="F22" s="345">
        <f t="shared" si="6"/>
        <v>16036839</v>
      </c>
      <c r="G22" s="345">
        <f t="shared" si="6"/>
        <v>614481</v>
      </c>
      <c r="H22" s="343">
        <f t="shared" si="6"/>
        <v>542636</v>
      </c>
      <c r="I22" s="343">
        <f t="shared" si="6"/>
        <v>358272</v>
      </c>
      <c r="J22" s="345">
        <f t="shared" si="6"/>
        <v>1515389</v>
      </c>
      <c r="K22" s="345">
        <f t="shared" si="6"/>
        <v>456668</v>
      </c>
      <c r="L22" s="343">
        <f t="shared" si="6"/>
        <v>163004</v>
      </c>
      <c r="M22" s="343">
        <f t="shared" si="6"/>
        <v>1893525</v>
      </c>
      <c r="N22" s="345">
        <f t="shared" si="6"/>
        <v>2513197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4028586</v>
      </c>
      <c r="X22" s="343">
        <f t="shared" si="6"/>
        <v>8018420</v>
      </c>
      <c r="Y22" s="345">
        <f t="shared" si="6"/>
        <v>-3989834</v>
      </c>
      <c r="Z22" s="336">
        <f>+IF(X22&lt;&gt;0,+(Y22/X22)*100,0)</f>
        <v>-49.758356384424864</v>
      </c>
      <c r="AA22" s="350">
        <f>SUM(AA23:AA32)</f>
        <v>16036839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3769959</v>
      </c>
      <c r="F24" s="59">
        <v>3769959</v>
      </c>
      <c r="G24" s="59"/>
      <c r="H24" s="60"/>
      <c r="I24" s="60">
        <v>358272</v>
      </c>
      <c r="J24" s="59">
        <v>358272</v>
      </c>
      <c r="K24" s="59"/>
      <c r="L24" s="60"/>
      <c r="M24" s="60">
        <v>111213</v>
      </c>
      <c r="N24" s="59">
        <v>111213</v>
      </c>
      <c r="O24" s="59"/>
      <c r="P24" s="60"/>
      <c r="Q24" s="60"/>
      <c r="R24" s="59"/>
      <c r="S24" s="59"/>
      <c r="T24" s="60"/>
      <c r="U24" s="60"/>
      <c r="V24" s="59"/>
      <c r="W24" s="59">
        <v>469485</v>
      </c>
      <c r="X24" s="60">
        <v>1884980</v>
      </c>
      <c r="Y24" s="59">
        <v>-1415495</v>
      </c>
      <c r="Z24" s="61">
        <v>-75.09</v>
      </c>
      <c r="AA24" s="62">
        <v>3769959</v>
      </c>
    </row>
    <row r="25" spans="1:27" ht="12.75">
      <c r="A25" s="361" t="s">
        <v>240</v>
      </c>
      <c r="B25" s="142"/>
      <c r="C25" s="60">
        <v>14775678</v>
      </c>
      <c r="D25" s="340"/>
      <c r="E25" s="60">
        <v>12266880</v>
      </c>
      <c r="F25" s="59">
        <v>12266880</v>
      </c>
      <c r="G25" s="59">
        <v>614481</v>
      </c>
      <c r="H25" s="60">
        <v>60000</v>
      </c>
      <c r="I25" s="60"/>
      <c r="J25" s="59">
        <v>674481</v>
      </c>
      <c r="K25" s="59">
        <v>456668</v>
      </c>
      <c r="L25" s="60">
        <v>163004</v>
      </c>
      <c r="M25" s="60">
        <v>1782312</v>
      </c>
      <c r="N25" s="59">
        <v>2401984</v>
      </c>
      <c r="O25" s="59"/>
      <c r="P25" s="60"/>
      <c r="Q25" s="60"/>
      <c r="R25" s="59"/>
      <c r="S25" s="59"/>
      <c r="T25" s="60"/>
      <c r="U25" s="60"/>
      <c r="V25" s="59"/>
      <c r="W25" s="59">
        <v>3076465</v>
      </c>
      <c r="X25" s="60">
        <v>6133440</v>
      </c>
      <c r="Y25" s="59">
        <v>-3056975</v>
      </c>
      <c r="Z25" s="61">
        <v>-49.84</v>
      </c>
      <c r="AA25" s="62">
        <v>12266880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>
        <v>482636</v>
      </c>
      <c r="I32" s="60"/>
      <c r="J32" s="59">
        <v>482636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482636</v>
      </c>
      <c r="X32" s="60"/>
      <c r="Y32" s="59">
        <v>482636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20424149</v>
      </c>
      <c r="D40" s="344">
        <f t="shared" si="9"/>
        <v>0</v>
      </c>
      <c r="E40" s="343">
        <f t="shared" si="9"/>
        <v>17816240</v>
      </c>
      <c r="F40" s="345">
        <f t="shared" si="9"/>
        <v>17816240</v>
      </c>
      <c r="G40" s="345">
        <f t="shared" si="9"/>
        <v>18858</v>
      </c>
      <c r="H40" s="343">
        <f t="shared" si="9"/>
        <v>243484</v>
      </c>
      <c r="I40" s="343">
        <f t="shared" si="9"/>
        <v>1224404</v>
      </c>
      <c r="J40" s="345">
        <f t="shared" si="9"/>
        <v>1486746</v>
      </c>
      <c r="K40" s="345">
        <f t="shared" si="9"/>
        <v>508104</v>
      </c>
      <c r="L40" s="343">
        <f t="shared" si="9"/>
        <v>157388</v>
      </c>
      <c r="M40" s="343">
        <f t="shared" si="9"/>
        <v>115728</v>
      </c>
      <c r="N40" s="345">
        <f t="shared" si="9"/>
        <v>781220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2267966</v>
      </c>
      <c r="X40" s="343">
        <f t="shared" si="9"/>
        <v>8908120</v>
      </c>
      <c r="Y40" s="345">
        <f t="shared" si="9"/>
        <v>-6640154</v>
      </c>
      <c r="Z40" s="336">
        <f>+IF(X40&lt;&gt;0,+(Y40/X40)*100,0)</f>
        <v>-74.540464205691</v>
      </c>
      <c r="AA40" s="350">
        <f>SUM(AA41:AA49)</f>
        <v>17816240</v>
      </c>
    </row>
    <row r="41" spans="1:27" ht="12.75">
      <c r="A41" s="361" t="s">
        <v>249</v>
      </c>
      <c r="B41" s="142"/>
      <c r="C41" s="362">
        <v>10949339</v>
      </c>
      <c r="D41" s="363"/>
      <c r="E41" s="362">
        <v>5020000</v>
      </c>
      <c r="F41" s="364">
        <v>5020000</v>
      </c>
      <c r="G41" s="364"/>
      <c r="H41" s="362"/>
      <c r="I41" s="362">
        <v>1091045</v>
      </c>
      <c r="J41" s="364">
        <v>1091045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1091045</v>
      </c>
      <c r="X41" s="362">
        <v>2510000</v>
      </c>
      <c r="Y41" s="364">
        <v>-1418955</v>
      </c>
      <c r="Z41" s="365">
        <v>-56.53</v>
      </c>
      <c r="AA41" s="366">
        <v>5020000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822306</v>
      </c>
      <c r="D43" s="369"/>
      <c r="E43" s="305">
        <v>1630000</v>
      </c>
      <c r="F43" s="370">
        <v>1630000</v>
      </c>
      <c r="G43" s="370"/>
      <c r="H43" s="305">
        <v>241485</v>
      </c>
      <c r="I43" s="305">
        <v>61051</v>
      </c>
      <c r="J43" s="370">
        <v>302536</v>
      </c>
      <c r="K43" s="370"/>
      <c r="L43" s="305">
        <v>3986</v>
      </c>
      <c r="M43" s="305">
        <v>88300</v>
      </c>
      <c r="N43" s="370">
        <v>92286</v>
      </c>
      <c r="O43" s="370"/>
      <c r="P43" s="305"/>
      <c r="Q43" s="305"/>
      <c r="R43" s="370"/>
      <c r="S43" s="370"/>
      <c r="T43" s="305"/>
      <c r="U43" s="305"/>
      <c r="V43" s="370"/>
      <c r="W43" s="370">
        <v>394822</v>
      </c>
      <c r="X43" s="305">
        <v>815000</v>
      </c>
      <c r="Y43" s="370">
        <v>-420178</v>
      </c>
      <c r="Z43" s="371">
        <v>-51.56</v>
      </c>
      <c r="AA43" s="303">
        <v>1630000</v>
      </c>
    </row>
    <row r="44" spans="1:27" ht="12.75">
      <c r="A44" s="361" t="s">
        <v>252</v>
      </c>
      <c r="B44" s="136"/>
      <c r="C44" s="60">
        <v>246324</v>
      </c>
      <c r="D44" s="368"/>
      <c r="E44" s="54">
        <v>1053640</v>
      </c>
      <c r="F44" s="53">
        <v>1053640</v>
      </c>
      <c r="G44" s="53">
        <v>18858</v>
      </c>
      <c r="H44" s="54">
        <v>1999</v>
      </c>
      <c r="I44" s="54">
        <v>72308</v>
      </c>
      <c r="J44" s="53">
        <v>93165</v>
      </c>
      <c r="K44" s="53">
        <v>44270</v>
      </c>
      <c r="L44" s="54">
        <v>153402</v>
      </c>
      <c r="M44" s="54">
        <v>27428</v>
      </c>
      <c r="N44" s="53">
        <v>225100</v>
      </c>
      <c r="O44" s="53"/>
      <c r="P44" s="54"/>
      <c r="Q44" s="54"/>
      <c r="R44" s="53"/>
      <c r="S44" s="53"/>
      <c r="T44" s="54"/>
      <c r="U44" s="54"/>
      <c r="V44" s="53"/>
      <c r="W44" s="53">
        <v>318265</v>
      </c>
      <c r="X44" s="54">
        <v>526820</v>
      </c>
      <c r="Y44" s="53">
        <v>-208555</v>
      </c>
      <c r="Z44" s="94">
        <v>-39.59</v>
      </c>
      <c r="AA44" s="95">
        <v>1053640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3632600</v>
      </c>
      <c r="F47" s="53">
        <v>3632600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1816300</v>
      </c>
      <c r="Y47" s="53">
        <v>-1816300</v>
      </c>
      <c r="Z47" s="94">
        <v>-100</v>
      </c>
      <c r="AA47" s="95">
        <v>3632600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>
        <v>463834</v>
      </c>
      <c r="L48" s="54"/>
      <c r="M48" s="54"/>
      <c r="N48" s="53">
        <v>463834</v>
      </c>
      <c r="O48" s="53"/>
      <c r="P48" s="54"/>
      <c r="Q48" s="54"/>
      <c r="R48" s="53"/>
      <c r="S48" s="53"/>
      <c r="T48" s="54"/>
      <c r="U48" s="54"/>
      <c r="V48" s="53"/>
      <c r="W48" s="53">
        <v>463834</v>
      </c>
      <c r="X48" s="54"/>
      <c r="Y48" s="53">
        <v>463834</v>
      </c>
      <c r="Z48" s="94"/>
      <c r="AA48" s="95"/>
    </row>
    <row r="49" spans="1:27" ht="12.75">
      <c r="A49" s="361" t="s">
        <v>93</v>
      </c>
      <c r="B49" s="136"/>
      <c r="C49" s="54">
        <v>8406180</v>
      </c>
      <c r="D49" s="368"/>
      <c r="E49" s="54">
        <v>6480000</v>
      </c>
      <c r="F49" s="53">
        <v>6480000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3240000</v>
      </c>
      <c r="Y49" s="53">
        <v>-3240000</v>
      </c>
      <c r="Z49" s="94">
        <v>-100</v>
      </c>
      <c r="AA49" s="95">
        <v>6480000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63892564</v>
      </c>
      <c r="D60" s="346">
        <f t="shared" si="14"/>
        <v>0</v>
      </c>
      <c r="E60" s="219">
        <f t="shared" si="14"/>
        <v>45882240</v>
      </c>
      <c r="F60" s="264">
        <f t="shared" si="14"/>
        <v>45882240</v>
      </c>
      <c r="G60" s="264">
        <f t="shared" si="14"/>
        <v>2164877</v>
      </c>
      <c r="H60" s="219">
        <f t="shared" si="14"/>
        <v>1461809</v>
      </c>
      <c r="I60" s="219">
        <f t="shared" si="14"/>
        <v>2089976</v>
      </c>
      <c r="J60" s="264">
        <f t="shared" si="14"/>
        <v>5716662</v>
      </c>
      <c r="K60" s="264">
        <f t="shared" si="14"/>
        <v>2190218</v>
      </c>
      <c r="L60" s="219">
        <f t="shared" si="14"/>
        <v>3757155</v>
      </c>
      <c r="M60" s="219">
        <f t="shared" si="14"/>
        <v>4036800</v>
      </c>
      <c r="N60" s="264">
        <f t="shared" si="14"/>
        <v>9984173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15700835</v>
      </c>
      <c r="X60" s="219">
        <f t="shared" si="14"/>
        <v>22941121</v>
      </c>
      <c r="Y60" s="264">
        <f t="shared" si="14"/>
        <v>-7240286</v>
      </c>
      <c r="Z60" s="337">
        <f>+IF(X60&lt;&gt;0,+(Y60/X60)*100,0)</f>
        <v>-31.560297336821506</v>
      </c>
      <c r="AA60" s="232">
        <f>+AA57+AA54+AA51+AA40+AA37+AA34+AA22+AA5</f>
        <v>45882240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18700000</v>
      </c>
      <c r="F5" s="358">
        <f t="shared" si="0"/>
        <v>18700000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9350000</v>
      </c>
      <c r="Y5" s="358">
        <f t="shared" si="0"/>
        <v>-9350000</v>
      </c>
      <c r="Z5" s="359">
        <f>+IF(X5&lt;&gt;0,+(Y5/X5)*100,0)</f>
        <v>-100</v>
      </c>
      <c r="AA5" s="360">
        <f>+AA6+AA8+AA11+AA13+AA15</f>
        <v>18700000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18700000</v>
      </c>
      <c r="F6" s="59">
        <f t="shared" si="1"/>
        <v>18700000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9350000</v>
      </c>
      <c r="Y6" s="59">
        <f t="shared" si="1"/>
        <v>-9350000</v>
      </c>
      <c r="Z6" s="61">
        <f>+IF(X6&lt;&gt;0,+(Y6/X6)*100,0)</f>
        <v>-100</v>
      </c>
      <c r="AA6" s="62">
        <f t="shared" si="1"/>
        <v>18700000</v>
      </c>
    </row>
    <row r="7" spans="1:27" ht="12.75">
      <c r="A7" s="291" t="s">
        <v>230</v>
      </c>
      <c r="B7" s="142"/>
      <c r="C7" s="60"/>
      <c r="D7" s="340"/>
      <c r="E7" s="60">
        <v>18700000</v>
      </c>
      <c r="F7" s="59">
        <v>18700000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9350000</v>
      </c>
      <c r="Y7" s="59">
        <v>-9350000</v>
      </c>
      <c r="Z7" s="61">
        <v>-100</v>
      </c>
      <c r="AA7" s="62">
        <v>18700000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18700000</v>
      </c>
      <c r="F60" s="264">
        <f t="shared" si="14"/>
        <v>18700000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9350000</v>
      </c>
      <c r="Y60" s="264">
        <f t="shared" si="14"/>
        <v>-9350000</v>
      </c>
      <c r="Z60" s="337">
        <f>+IF(X60&lt;&gt;0,+(Y60/X60)*100,0)</f>
        <v>-100</v>
      </c>
      <c r="AA60" s="232">
        <f>+AA57+AA54+AA51+AA40+AA37+AA34+AA22+AA5</f>
        <v>18700000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2019-02-04T13:45:23Z</dcterms:created>
  <dcterms:modified xsi:type="dcterms:W3CDTF">2019-02-04T13:45:27Z</dcterms:modified>
  <cp:category/>
  <cp:version/>
  <cp:contentType/>
  <cp:contentStatus/>
</cp:coreProperties>
</file>