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<sst xmlns="http://schemas.openxmlformats.org/spreadsheetml/2006/main" count="859" uniqueCount="304">
  <si>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Eastern Cape: Sarah Baartman(DC10)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</si>
  <si>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</si>
  <si>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</si>
  <si>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</si>
  <si>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</si>
  <si>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</si>
  <si>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</si>
  <si>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</si>
  <si>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</si>
  <si>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</si>
  <si>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</si>
  <si>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</si>
  <si>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</si>
  <si>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</si>
  <si>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</si>
  <si>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</si>
  <si>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</si>
  <si>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</si>
  <si>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</si>
  <si>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</si>
  <si>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</si>
  <si>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</si>
  <si>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</si>
  <si>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</si>
  <si>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</si>
  <si>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</si>
  <si>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</si>
  <si>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</si>
  <si>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</si>
  <si>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</si>
  <si>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</si>
  <si>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</si>
  <si>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</si>
  <si>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</si>
  <si>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</si>
  <si>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</si>
  <si>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</si>
  <si>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</si>
  <si>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</si>
  <si>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</si>
  <si>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</si>
  <si>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</si>
  <si>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</si>
  <si>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</si>
  <si>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</si>
  <si>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</si>
  <si>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</si>
  <si>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</si>
  <si>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</si>
  <si>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</si>
  <si>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</si>
  <si>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</si>
  <si>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</si>
  <si>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</si>
  <si>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</si>
  <si>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</si>
  <si>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</si>
  <si>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</si>
  <si>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</si>
  <si>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</si>
  <si>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</si>
  <si>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</si>
  <si>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</si>
  <si>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</si>
  <si>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</si>
  <si>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</si>
  <si>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</si>
  <si>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</si>
  <si>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</si>
  <si>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</si>
  <si>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Sarah Baartman(DC10)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</si>
  <si>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</si>
  <si>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</si>
  <si>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</si>
  <si>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</si>
  <si>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</si>
  <si>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</si>
  <si>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</si>
  <si>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</si>
  <si>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</si>
  <si>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</si>
  <si>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</si>
  <si>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</si>
  <si>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</si>
  <si>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</si>
  <si>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</si>
  <si>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</si>
  <si>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</si>
  <si>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</si>
  <si>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</si>
  <si>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</si>
  <si>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</si>
  <si>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</si>
  <si>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</si>
  <si>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</si>
  <si>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</si>
  <si>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</si>
  <si>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</si>
  <si>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</si>
  <si>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</si>
  <si>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Sarah Baartman(DC10)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</si>
  <si>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</si>
  <si>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</si>
  <si>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</si>
  <si>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</si>
  <si>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</si>
  <si>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</si>
  <si>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</si>
  <si>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</si>
  <si>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</si>
  <si>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</si>
  <si>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</si>
  <si>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</si>
  <si>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</si>
  <si>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</si>
  <si>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</si>
  <si>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</si>
  <si>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</si>
  <si>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</si>
  <si>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</si>
  <si>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</si>
  <si>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</si>
  <si>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</si>
  <si>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</si>
  <si>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</si>
  <si>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</si>
  <si>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</si>
  <si>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</si>
  <si>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</si>
  <si>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Sarah Baartman(DC10)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</si>
  <si>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</si>
  <si>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</si>
  <si>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</si>
  <si>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</si>
  <si>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</si>
  <si>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</si>
  <si>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</si>
  <si>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</si>
  <si>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</si>
  <si>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</si>
  <si>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Sarah Baartman(DC10)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</si>
  <si>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</si>
  <si>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</si>
  <si>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</si>
  <si>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</si>
  <si>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</si>
  <si>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</si>
  <si>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</si>
  <si>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</si>
  <si>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</si>
  <si>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</si>
  <si>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</si>
  <si>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</si>
  <si>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</si>
  <si>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</si>
  <si>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</si>
  <si>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</si>
  <si>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</si>
  <si>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</si>
  <si>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</si>
  <si>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</si>
  <si>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</si>
  <si>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</si>
  <si>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</si>
  <si>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</si>
  <si>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</si>
  <si>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</si>
  <si>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</si>
  <si>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</si>
  <si>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</si>
  <si>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</si>
  <si>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</si>
  <si>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</si>
  <si>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</si>
  <si>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Sarah Baartman(DC10)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</si>
  <si>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</si>
  <si>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</si>
  <si>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</si>
  <si>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</si>
  <si>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</si>
  <si>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</si>
  <si>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</si>
  <si>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</si>
  <si>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</si>
  <si>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</si>
  <si>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</si>
  <si>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</si>
  <si>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</si>
  <si>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</si>
  <si>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</si>
  <si>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</si>
  <si>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</si>
  <si>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</si>
  <si>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</si>
  <si>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</si>
  <si>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</si>
  <si>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</si>
  <si>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</si>
  <si>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</si>
  <si>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</si>
  <si>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</si>
  <si>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</si>
  <si>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Sarah Baartman(DC10)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</si>
  <si>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</si>
  <si>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</si>
  <si>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</si>
  <si>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</si>
  <si>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</si>
  <si>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</si>
  <si>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</si>
  <si>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</si>
  <si>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</si>
  <si>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</si>
  <si>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</si>
  <si>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</si>
  <si>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</si>
  <si>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</si>
  <si>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</si>
  <si>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</si>
  <si>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</si>
  <si>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</si>
  <si>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</si>
  <si>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</si>
  <si>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</si>
  <si>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</si>
  <si>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</si>
  <si>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</si>
  <si>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</si>
  <si>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Sarah Baartman(DC10)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</si>
  <si>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</si>
  <si>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</si>
  <si>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</si>
  <si>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</si>
  <si>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</si>
  <si>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</si>
  <si>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</si>
  <si>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</si>
  <si>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</si>
  <si>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</si>
  <si>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</si>
  <si>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</si>
  <si>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</si>
  <si>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</si>
  <si>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</si>
  <si>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</si>
  <si>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</si>
  <si>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</si>
  <si>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</si>
  <si>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</si>
  <si>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</si>
  <si>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</si>
  <si>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</si>
  <si>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</si>
  <si>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</si>
  <si>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</si>
  <si>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</si>
  <si>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</si>
  <si>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</si>
  <si>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</si>
  <si>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</si>
  <si>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</si>
  <si>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</si>
  <si>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</si>
  <si>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</si>
  <si>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Sarah Baartman(DC10)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</si>
  <si>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</si>
  <si>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</si>
  <si>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Eastern Cape: Sarah Baartman(DC10)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</si>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</sst>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16298597</v>
      </c>
      <c r="C7" s="19">
        <v>0</v>
      </c>
      <c r="D7" s="59">
        <v>17800000</v>
      </c>
      <c r="E7" s="60">
        <v>17800000</v>
      </c>
      <c r="F7" s="60">
        <v>289416</v>
      </c>
      <c r="G7" s="60">
        <v>1234950</v>
      </c>
      <c r="H7" s="60">
        <v>1626611</v>
      </c>
      <c r="I7" s="60">
        <v>3150977</v>
      </c>
      <c r="J7" s="60">
        <v>1290847</v>
      </c>
      <c r="K7" s="60">
        <v>1337224</v>
      </c>
      <c r="L7" s="60">
        <v>1143665</v>
      </c>
      <c r="M7" s="60">
        <v>3771736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6922713</v>
      </c>
      <c r="W7" s="60">
        <v>8500002</v>
      </c>
      <c r="X7" s="60">
        <v>-1577289</v>
      </c>
      <c r="Y7" s="61">
        <v>-18.56</v>
      </c>
      <c r="Z7" s="62">
        <v>17800000</v>
      </c>
    </row>
    <row r="8" spans="1:26" ht="12.75">
      <c r="A8" s="58" t="s">
        <v>34</v>
      </c>
      <c r="B8" s="19">
        <v>3995097</v>
      </c>
      <c r="C8" s="19">
        <v>0</v>
      </c>
      <c r="D8" s="59">
        <v>92582000</v>
      </c>
      <c r="E8" s="60">
        <v>92582000</v>
      </c>
      <c r="F8" s="60">
        <v>36809000</v>
      </c>
      <c r="G8" s="60">
        <v>0</v>
      </c>
      <c r="H8" s="60">
        <v>0</v>
      </c>
      <c r="I8" s="60">
        <v>36809000</v>
      </c>
      <c r="J8" s="60">
        <v>264341</v>
      </c>
      <c r="K8" s="60">
        <v>0</v>
      </c>
      <c r="L8" s="60">
        <v>29470750</v>
      </c>
      <c r="M8" s="60">
        <v>29735091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66544091</v>
      </c>
      <c r="W8" s="60">
        <v>44166000</v>
      </c>
      <c r="X8" s="60">
        <v>22378091</v>
      </c>
      <c r="Y8" s="61">
        <v>50.67</v>
      </c>
      <c r="Z8" s="62">
        <v>92582000</v>
      </c>
    </row>
    <row r="9" spans="1:26" ht="12.75">
      <c r="A9" s="58" t="s">
        <v>35</v>
      </c>
      <c r="B9" s="19">
        <v>90721755</v>
      </c>
      <c r="C9" s="19">
        <v>0</v>
      </c>
      <c r="D9" s="59">
        <v>22165020</v>
      </c>
      <c r="E9" s="60">
        <v>22165020</v>
      </c>
      <c r="F9" s="60">
        <v>116569</v>
      </c>
      <c r="G9" s="60">
        <v>116750</v>
      </c>
      <c r="H9" s="60">
        <v>70</v>
      </c>
      <c r="I9" s="60">
        <v>233389</v>
      </c>
      <c r="J9" s="60">
        <v>236003</v>
      </c>
      <c r="K9" s="60">
        <v>382040</v>
      </c>
      <c r="L9" s="60">
        <v>117756</v>
      </c>
      <c r="M9" s="60">
        <v>735799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969188</v>
      </c>
      <c r="W9" s="60">
        <v>13607502</v>
      </c>
      <c r="X9" s="60">
        <v>-12638314</v>
      </c>
      <c r="Y9" s="61">
        <v>-92.88</v>
      </c>
      <c r="Z9" s="62">
        <v>22165020</v>
      </c>
    </row>
    <row r="10" spans="1:26" ht="22.5">
      <c r="A10" s="63" t="s">
        <v>279</v>
      </c>
      <c r="B10" s="64">
        <f>SUM(B5:B9)</f>
        <v>111015449</v>
      </c>
      <c r="C10" s="64">
        <f>SUM(C5:C9)</f>
        <v>0</v>
      </c>
      <c r="D10" s="65">
        <f aca="true" t="shared" si="0" ref="D10:Z10">SUM(D5:D9)</f>
        <v>132547020</v>
      </c>
      <c r="E10" s="66">
        <f t="shared" si="0"/>
        <v>132547020</v>
      </c>
      <c r="F10" s="66">
        <f t="shared" si="0"/>
        <v>37214985</v>
      </c>
      <c r="G10" s="66">
        <f t="shared" si="0"/>
        <v>1351700</v>
      </c>
      <c r="H10" s="66">
        <f t="shared" si="0"/>
        <v>1626681</v>
      </c>
      <c r="I10" s="66">
        <f t="shared" si="0"/>
        <v>40193366</v>
      </c>
      <c r="J10" s="66">
        <f t="shared" si="0"/>
        <v>1791191</v>
      </c>
      <c r="K10" s="66">
        <f t="shared" si="0"/>
        <v>1719264</v>
      </c>
      <c r="L10" s="66">
        <f t="shared" si="0"/>
        <v>30732171</v>
      </c>
      <c r="M10" s="66">
        <f t="shared" si="0"/>
        <v>34242626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74435992</v>
      </c>
      <c r="W10" s="66">
        <f t="shared" si="0"/>
        <v>66273504</v>
      </c>
      <c r="X10" s="66">
        <f t="shared" si="0"/>
        <v>8162488</v>
      </c>
      <c r="Y10" s="67">
        <f>+IF(W10&lt;&gt;0,(X10/W10)*100,0)</f>
        <v>12.316367035610492</v>
      </c>
      <c r="Z10" s="68">
        <f t="shared" si="0"/>
        <v>132547020</v>
      </c>
    </row>
    <row r="11" spans="1:26" ht="12.75">
      <c r="A11" s="58" t="s">
        <v>37</v>
      </c>
      <c r="B11" s="19">
        <v>36036192</v>
      </c>
      <c r="C11" s="19">
        <v>0</v>
      </c>
      <c r="D11" s="59">
        <v>44976208</v>
      </c>
      <c r="E11" s="60">
        <v>44976208</v>
      </c>
      <c r="F11" s="60">
        <v>0</v>
      </c>
      <c r="G11" s="60">
        <v>0</v>
      </c>
      <c r="H11" s="60">
        <v>0</v>
      </c>
      <c r="I11" s="60">
        <v>0</v>
      </c>
      <c r="J11" s="60">
        <v>2889426</v>
      </c>
      <c r="K11" s="60">
        <v>0</v>
      </c>
      <c r="L11" s="60">
        <v>3065122</v>
      </c>
      <c r="M11" s="60">
        <v>5954548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5954548</v>
      </c>
      <c r="W11" s="60">
        <v>22750998</v>
      </c>
      <c r="X11" s="60">
        <v>-16796450</v>
      </c>
      <c r="Y11" s="61">
        <v>-73.83</v>
      </c>
      <c r="Z11" s="62">
        <v>44976208</v>
      </c>
    </row>
    <row r="12" spans="1:26" ht="12.75">
      <c r="A12" s="58" t="s">
        <v>38</v>
      </c>
      <c r="B12" s="19">
        <v>7288209</v>
      </c>
      <c r="C12" s="19">
        <v>0</v>
      </c>
      <c r="D12" s="59">
        <v>8179900</v>
      </c>
      <c r="E12" s="60">
        <v>8179900</v>
      </c>
      <c r="F12" s="60">
        <v>0</v>
      </c>
      <c r="G12" s="60">
        <v>0</v>
      </c>
      <c r="H12" s="60">
        <v>0</v>
      </c>
      <c r="I12" s="60">
        <v>0</v>
      </c>
      <c r="J12" s="60">
        <v>565378</v>
      </c>
      <c r="K12" s="60">
        <v>0</v>
      </c>
      <c r="L12" s="60">
        <v>564548</v>
      </c>
      <c r="M12" s="60">
        <v>1129926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1129926</v>
      </c>
      <c r="W12" s="60">
        <v>3822000</v>
      </c>
      <c r="X12" s="60">
        <v>-2692074</v>
      </c>
      <c r="Y12" s="61">
        <v>-70.44</v>
      </c>
      <c r="Z12" s="62">
        <v>8179900</v>
      </c>
    </row>
    <row r="13" spans="1:26" ht="12.75">
      <c r="A13" s="58" t="s">
        <v>280</v>
      </c>
      <c r="B13" s="19">
        <v>1543814</v>
      </c>
      <c r="C13" s="19">
        <v>0</v>
      </c>
      <c r="D13" s="59">
        <v>1700000</v>
      </c>
      <c r="E13" s="60">
        <v>1700000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850002</v>
      </c>
      <c r="X13" s="60">
        <v>-850002</v>
      </c>
      <c r="Y13" s="61">
        <v>-100</v>
      </c>
      <c r="Z13" s="62">
        <v>1700000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246030</v>
      </c>
      <c r="H15" s="60">
        <v>14928</v>
      </c>
      <c r="I15" s="60">
        <v>260958</v>
      </c>
      <c r="J15" s="60">
        <v>15520</v>
      </c>
      <c r="K15" s="60">
        <v>13760</v>
      </c>
      <c r="L15" s="60">
        <v>7206</v>
      </c>
      <c r="M15" s="60">
        <v>36486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297444</v>
      </c>
      <c r="W15" s="60"/>
      <c r="X15" s="60">
        <v>297444</v>
      </c>
      <c r="Y15" s="61">
        <v>0</v>
      </c>
      <c r="Z15" s="62">
        <v>0</v>
      </c>
    </row>
    <row r="16" spans="1:26" ht="12.75">
      <c r="A16" s="69" t="s">
        <v>42</v>
      </c>
      <c r="B16" s="19">
        <v>16041346</v>
      </c>
      <c r="C16" s="19">
        <v>0</v>
      </c>
      <c r="D16" s="59">
        <v>29165000</v>
      </c>
      <c r="E16" s="60">
        <v>29165000</v>
      </c>
      <c r="F16" s="60">
        <v>0</v>
      </c>
      <c r="G16" s="60">
        <v>66960</v>
      </c>
      <c r="H16" s="60">
        <v>0</v>
      </c>
      <c r="I16" s="60">
        <v>66960</v>
      </c>
      <c r="J16" s="60">
        <v>59541</v>
      </c>
      <c r="K16" s="60">
        <v>3450</v>
      </c>
      <c r="L16" s="60">
        <v>201260</v>
      </c>
      <c r="M16" s="60">
        <v>264251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331211</v>
      </c>
      <c r="W16" s="60">
        <v>14582502</v>
      </c>
      <c r="X16" s="60">
        <v>-14251291</v>
      </c>
      <c r="Y16" s="61">
        <v>-97.73</v>
      </c>
      <c r="Z16" s="62">
        <v>29165000</v>
      </c>
    </row>
    <row r="17" spans="1:26" ht="12.75">
      <c r="A17" s="58" t="s">
        <v>43</v>
      </c>
      <c r="B17" s="19">
        <v>43307313</v>
      </c>
      <c r="C17" s="19">
        <v>0</v>
      </c>
      <c r="D17" s="59">
        <v>48525912</v>
      </c>
      <c r="E17" s="60">
        <v>48525912</v>
      </c>
      <c r="F17" s="60">
        <v>5200834</v>
      </c>
      <c r="G17" s="60">
        <v>1861502</v>
      </c>
      <c r="H17" s="60">
        <v>2068991</v>
      </c>
      <c r="I17" s="60">
        <v>9131327</v>
      </c>
      <c r="J17" s="60">
        <v>4856831</v>
      </c>
      <c r="K17" s="60">
        <v>3690331</v>
      </c>
      <c r="L17" s="60">
        <v>1460648</v>
      </c>
      <c r="M17" s="60">
        <v>10007810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19139137</v>
      </c>
      <c r="W17" s="60">
        <v>24267498</v>
      </c>
      <c r="X17" s="60">
        <v>-5128361</v>
      </c>
      <c r="Y17" s="61">
        <v>-21.13</v>
      </c>
      <c r="Z17" s="62">
        <v>48525912</v>
      </c>
    </row>
    <row r="18" spans="1:26" ht="12.75">
      <c r="A18" s="70" t="s">
        <v>44</v>
      </c>
      <c r="B18" s="71">
        <f>SUM(B11:B17)</f>
        <v>104216874</v>
      </c>
      <c r="C18" s="71">
        <f>SUM(C11:C17)</f>
        <v>0</v>
      </c>
      <c r="D18" s="72">
        <f aca="true" t="shared" si="1" ref="D18:Z18">SUM(D11:D17)</f>
        <v>132547020</v>
      </c>
      <c r="E18" s="73">
        <f t="shared" si="1"/>
        <v>132547020</v>
      </c>
      <c r="F18" s="73">
        <f t="shared" si="1"/>
        <v>5200834</v>
      </c>
      <c r="G18" s="73">
        <f t="shared" si="1"/>
        <v>2174492</v>
      </c>
      <c r="H18" s="73">
        <f t="shared" si="1"/>
        <v>2083919</v>
      </c>
      <c r="I18" s="73">
        <f t="shared" si="1"/>
        <v>9459245</v>
      </c>
      <c r="J18" s="73">
        <f t="shared" si="1"/>
        <v>8386696</v>
      </c>
      <c r="K18" s="73">
        <f t="shared" si="1"/>
        <v>3707541</v>
      </c>
      <c r="L18" s="73">
        <f t="shared" si="1"/>
        <v>5298784</v>
      </c>
      <c r="M18" s="73">
        <f t="shared" si="1"/>
        <v>17393021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26852266</v>
      </c>
      <c r="W18" s="73">
        <f t="shared" si="1"/>
        <v>66273000</v>
      </c>
      <c r="X18" s="73">
        <f t="shared" si="1"/>
        <v>-39420734</v>
      </c>
      <c r="Y18" s="67">
        <f>+IF(W18&lt;&gt;0,(X18/W18)*100,0)</f>
        <v>-59.48234424275346</v>
      </c>
      <c r="Z18" s="74">
        <f t="shared" si="1"/>
        <v>132547020</v>
      </c>
    </row>
    <row r="19" spans="1:26" ht="12.75">
      <c r="A19" s="70" t="s">
        <v>45</v>
      </c>
      <c r="B19" s="75">
        <f>+B10-B18</f>
        <v>6798575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32014151</v>
      </c>
      <c r="G19" s="77">
        <f t="shared" si="2"/>
        <v>-822792</v>
      </c>
      <c r="H19" s="77">
        <f t="shared" si="2"/>
        <v>-457238</v>
      </c>
      <c r="I19" s="77">
        <f t="shared" si="2"/>
        <v>30734121</v>
      </c>
      <c r="J19" s="77">
        <f t="shared" si="2"/>
        <v>-6595505</v>
      </c>
      <c r="K19" s="77">
        <f t="shared" si="2"/>
        <v>-1988277</v>
      </c>
      <c r="L19" s="77">
        <f t="shared" si="2"/>
        <v>25433387</v>
      </c>
      <c r="M19" s="77">
        <f t="shared" si="2"/>
        <v>16849605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47583726</v>
      </c>
      <c r="W19" s="77">
        <f>IF(E10=E18,0,W10-W18)</f>
        <v>0</v>
      </c>
      <c r="X19" s="77">
        <f t="shared" si="2"/>
        <v>47583222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6798575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32014151</v>
      </c>
      <c r="G22" s="88">
        <f t="shared" si="3"/>
        <v>-822792</v>
      </c>
      <c r="H22" s="88">
        <f t="shared" si="3"/>
        <v>-457238</v>
      </c>
      <c r="I22" s="88">
        <f t="shared" si="3"/>
        <v>30734121</v>
      </c>
      <c r="J22" s="88">
        <f t="shared" si="3"/>
        <v>-6595505</v>
      </c>
      <c r="K22" s="88">
        <f t="shared" si="3"/>
        <v>-1988277</v>
      </c>
      <c r="L22" s="88">
        <f t="shared" si="3"/>
        <v>25433387</v>
      </c>
      <c r="M22" s="88">
        <f t="shared" si="3"/>
        <v>16849605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47583726</v>
      </c>
      <c r="W22" s="88">
        <f t="shared" si="3"/>
        <v>0</v>
      </c>
      <c r="X22" s="88">
        <f t="shared" si="3"/>
        <v>47583222</v>
      </c>
      <c r="Y22" s="89">
        <f>+IF(W22&lt;&gt;0,(X22/W22)*100,0)</f>
        <v>0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6798575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32014151</v>
      </c>
      <c r="G24" s="77">
        <f t="shared" si="4"/>
        <v>-822792</v>
      </c>
      <c r="H24" s="77">
        <f t="shared" si="4"/>
        <v>-457238</v>
      </c>
      <c r="I24" s="77">
        <f t="shared" si="4"/>
        <v>30734121</v>
      </c>
      <c r="J24" s="77">
        <f t="shared" si="4"/>
        <v>-6595505</v>
      </c>
      <c r="K24" s="77">
        <f t="shared" si="4"/>
        <v>-1988277</v>
      </c>
      <c r="L24" s="77">
        <f t="shared" si="4"/>
        <v>25433387</v>
      </c>
      <c r="M24" s="77">
        <f t="shared" si="4"/>
        <v>16849605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47583726</v>
      </c>
      <c r="W24" s="77">
        <f t="shared" si="4"/>
        <v>0</v>
      </c>
      <c r="X24" s="77">
        <f t="shared" si="4"/>
        <v>47583222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3106027</v>
      </c>
      <c r="C27" s="22">
        <v>0</v>
      </c>
      <c r="D27" s="99">
        <v>1747000</v>
      </c>
      <c r="E27" s="100">
        <v>1747000</v>
      </c>
      <c r="F27" s="100">
        <v>0</v>
      </c>
      <c r="G27" s="100">
        <v>8283</v>
      </c>
      <c r="H27" s="100">
        <v>0</v>
      </c>
      <c r="I27" s="100">
        <v>8283</v>
      </c>
      <c r="J27" s="100">
        <v>696188</v>
      </c>
      <c r="K27" s="100">
        <v>0</v>
      </c>
      <c r="L27" s="100">
        <v>24550</v>
      </c>
      <c r="M27" s="100">
        <v>720738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729021</v>
      </c>
      <c r="W27" s="100">
        <v>873500</v>
      </c>
      <c r="X27" s="100">
        <v>-144479</v>
      </c>
      <c r="Y27" s="101">
        <v>-16.54</v>
      </c>
      <c r="Z27" s="102">
        <v>1747000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3106027</v>
      </c>
      <c r="C31" s="19">
        <v>0</v>
      </c>
      <c r="D31" s="59">
        <v>1747000</v>
      </c>
      <c r="E31" s="60">
        <v>1747000</v>
      </c>
      <c r="F31" s="60">
        <v>0</v>
      </c>
      <c r="G31" s="60">
        <v>8283</v>
      </c>
      <c r="H31" s="60">
        <v>0</v>
      </c>
      <c r="I31" s="60">
        <v>8283</v>
      </c>
      <c r="J31" s="60">
        <v>696188</v>
      </c>
      <c r="K31" s="60">
        <v>0</v>
      </c>
      <c r="L31" s="60">
        <v>24550</v>
      </c>
      <c r="M31" s="60">
        <v>720738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729021</v>
      </c>
      <c r="W31" s="60">
        <v>873500</v>
      </c>
      <c r="X31" s="60">
        <v>-144479</v>
      </c>
      <c r="Y31" s="61">
        <v>-16.54</v>
      </c>
      <c r="Z31" s="62">
        <v>1747000</v>
      </c>
    </row>
    <row r="32" spans="1:26" ht="12.75">
      <c r="A32" s="70" t="s">
        <v>54</v>
      </c>
      <c r="B32" s="22">
        <f>SUM(B28:B31)</f>
        <v>3106027</v>
      </c>
      <c r="C32" s="22">
        <f>SUM(C28:C31)</f>
        <v>0</v>
      </c>
      <c r="D32" s="99">
        <f aca="true" t="shared" si="5" ref="D32:Z32">SUM(D28:D31)</f>
        <v>1747000</v>
      </c>
      <c r="E32" s="100">
        <f t="shared" si="5"/>
        <v>1747000</v>
      </c>
      <c r="F32" s="100">
        <f t="shared" si="5"/>
        <v>0</v>
      </c>
      <c r="G32" s="100">
        <f t="shared" si="5"/>
        <v>8283</v>
      </c>
      <c r="H32" s="100">
        <f t="shared" si="5"/>
        <v>0</v>
      </c>
      <c r="I32" s="100">
        <f t="shared" si="5"/>
        <v>8283</v>
      </c>
      <c r="J32" s="100">
        <f t="shared" si="5"/>
        <v>696188</v>
      </c>
      <c r="K32" s="100">
        <f t="shared" si="5"/>
        <v>0</v>
      </c>
      <c r="L32" s="100">
        <f t="shared" si="5"/>
        <v>24550</v>
      </c>
      <c r="M32" s="100">
        <f t="shared" si="5"/>
        <v>720738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729021</v>
      </c>
      <c r="W32" s="100">
        <f t="shared" si="5"/>
        <v>873500</v>
      </c>
      <c r="X32" s="100">
        <f t="shared" si="5"/>
        <v>-144479</v>
      </c>
      <c r="Y32" s="101">
        <f>+IF(W32&lt;&gt;0,(X32/W32)*100,0)</f>
        <v>-16.540240412135088</v>
      </c>
      <c r="Z32" s="102">
        <f t="shared" si="5"/>
        <v>1747000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218665675</v>
      </c>
      <c r="C35" s="19">
        <v>0</v>
      </c>
      <c r="D35" s="59">
        <v>254095000</v>
      </c>
      <c r="E35" s="60">
        <v>254095000</v>
      </c>
      <c r="F35" s="60">
        <v>11419013</v>
      </c>
      <c r="G35" s="60">
        <v>15900667</v>
      </c>
      <c r="H35" s="60">
        <v>16000287</v>
      </c>
      <c r="I35" s="60">
        <v>16000287</v>
      </c>
      <c r="J35" s="60">
        <v>16540217</v>
      </c>
      <c r="K35" s="60">
        <v>16798885</v>
      </c>
      <c r="L35" s="60">
        <v>16892247</v>
      </c>
      <c r="M35" s="60">
        <v>16892247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16892247</v>
      </c>
      <c r="W35" s="60">
        <v>127047500</v>
      </c>
      <c r="X35" s="60">
        <v>-110155253</v>
      </c>
      <c r="Y35" s="61">
        <v>-86.7</v>
      </c>
      <c r="Z35" s="62">
        <v>254095000</v>
      </c>
    </row>
    <row r="36" spans="1:26" ht="12.75">
      <c r="A36" s="58" t="s">
        <v>57</v>
      </c>
      <c r="B36" s="19">
        <v>48874508</v>
      </c>
      <c r="C36" s="19">
        <v>0</v>
      </c>
      <c r="D36" s="59">
        <v>29781645</v>
      </c>
      <c r="E36" s="60">
        <v>29781645</v>
      </c>
      <c r="F36" s="60">
        <v>222252316</v>
      </c>
      <c r="G36" s="60">
        <v>277649091</v>
      </c>
      <c r="H36" s="60">
        <v>271330635</v>
      </c>
      <c r="I36" s="60">
        <v>271330635</v>
      </c>
      <c r="J36" s="60">
        <v>256345279</v>
      </c>
      <c r="K36" s="60">
        <v>236288338</v>
      </c>
      <c r="L36" s="60">
        <v>269369830</v>
      </c>
      <c r="M36" s="60">
        <v>269369830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269369830</v>
      </c>
      <c r="W36" s="60">
        <v>14890823</v>
      </c>
      <c r="X36" s="60">
        <v>254479007</v>
      </c>
      <c r="Y36" s="61">
        <v>1708.97</v>
      </c>
      <c r="Z36" s="62">
        <v>29781645</v>
      </c>
    </row>
    <row r="37" spans="1:26" ht="12.75">
      <c r="A37" s="58" t="s">
        <v>58</v>
      </c>
      <c r="B37" s="19">
        <v>17696041</v>
      </c>
      <c r="C37" s="19">
        <v>0</v>
      </c>
      <c r="D37" s="59">
        <v>33068000</v>
      </c>
      <c r="E37" s="60">
        <v>33068000</v>
      </c>
      <c r="F37" s="60">
        <v>12773209</v>
      </c>
      <c r="G37" s="60">
        <v>27520951</v>
      </c>
      <c r="H37" s="60">
        <v>74001937</v>
      </c>
      <c r="I37" s="60">
        <v>74001937</v>
      </c>
      <c r="J37" s="60">
        <v>70662482</v>
      </c>
      <c r="K37" s="60">
        <v>60090750</v>
      </c>
      <c r="L37" s="60">
        <v>75789266</v>
      </c>
      <c r="M37" s="60">
        <v>75789266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75789266</v>
      </c>
      <c r="W37" s="60">
        <v>16534000</v>
      </c>
      <c r="X37" s="60">
        <v>59255266</v>
      </c>
      <c r="Y37" s="61">
        <v>358.38</v>
      </c>
      <c r="Z37" s="62">
        <v>33068000</v>
      </c>
    </row>
    <row r="38" spans="1:26" ht="12.75">
      <c r="A38" s="58" t="s">
        <v>59</v>
      </c>
      <c r="B38" s="19">
        <v>54148167</v>
      </c>
      <c r="C38" s="19">
        <v>0</v>
      </c>
      <c r="D38" s="59">
        <v>64000000</v>
      </c>
      <c r="E38" s="60">
        <v>64000000</v>
      </c>
      <c r="F38" s="60">
        <v>-223334</v>
      </c>
      <c r="G38" s="60">
        <v>1443100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32000000</v>
      </c>
      <c r="X38" s="60">
        <v>-32000000</v>
      </c>
      <c r="Y38" s="61">
        <v>-100</v>
      </c>
      <c r="Z38" s="62">
        <v>64000000</v>
      </c>
    </row>
    <row r="39" spans="1:26" ht="12.75">
      <c r="A39" s="58" t="s">
        <v>60</v>
      </c>
      <c r="B39" s="19">
        <v>195695975</v>
      </c>
      <c r="C39" s="19">
        <v>0</v>
      </c>
      <c r="D39" s="59">
        <v>186808645</v>
      </c>
      <c r="E39" s="60">
        <v>186808645</v>
      </c>
      <c r="F39" s="60">
        <v>221121454</v>
      </c>
      <c r="G39" s="60">
        <v>264585707</v>
      </c>
      <c r="H39" s="60">
        <v>213328985</v>
      </c>
      <c r="I39" s="60">
        <v>213328985</v>
      </c>
      <c r="J39" s="60">
        <v>202223014</v>
      </c>
      <c r="K39" s="60">
        <v>192996473</v>
      </c>
      <c r="L39" s="60">
        <v>210472811</v>
      </c>
      <c r="M39" s="60">
        <v>210472811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210472811</v>
      </c>
      <c r="W39" s="60">
        <v>93404323</v>
      </c>
      <c r="X39" s="60">
        <v>117068488</v>
      </c>
      <c r="Y39" s="61">
        <v>125.34</v>
      </c>
      <c r="Z39" s="62">
        <v>186808645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-6954352</v>
      </c>
      <c r="C42" s="19">
        <v>0</v>
      </c>
      <c r="D42" s="59">
        <v>1960018</v>
      </c>
      <c r="E42" s="60">
        <v>1960018</v>
      </c>
      <c r="F42" s="60">
        <v>32819828</v>
      </c>
      <c r="G42" s="60">
        <v>-822792</v>
      </c>
      <c r="H42" s="60">
        <v>-457308</v>
      </c>
      <c r="I42" s="60">
        <v>31539728</v>
      </c>
      <c r="J42" s="60">
        <v>-6595505</v>
      </c>
      <c r="K42" s="60">
        <v>-1988277</v>
      </c>
      <c r="L42" s="60">
        <v>25433387</v>
      </c>
      <c r="M42" s="60">
        <v>16849605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48389333</v>
      </c>
      <c r="W42" s="60">
        <v>27352614</v>
      </c>
      <c r="X42" s="60">
        <v>21036719</v>
      </c>
      <c r="Y42" s="61">
        <v>76.91</v>
      </c>
      <c r="Z42" s="62">
        <v>1960018</v>
      </c>
    </row>
    <row r="43" spans="1:26" ht="12.75">
      <c r="A43" s="58" t="s">
        <v>63</v>
      </c>
      <c r="B43" s="19">
        <v>-1986005</v>
      </c>
      <c r="C43" s="19">
        <v>0</v>
      </c>
      <c r="D43" s="59">
        <v>-1747000</v>
      </c>
      <c r="E43" s="60">
        <v>-1747000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-747000</v>
      </c>
      <c r="X43" s="60">
        <v>747000</v>
      </c>
      <c r="Y43" s="61">
        <v>-100</v>
      </c>
      <c r="Z43" s="62">
        <v>-1747000</v>
      </c>
    </row>
    <row r="44" spans="1:26" ht="12.75">
      <c r="A44" s="58" t="s">
        <v>64</v>
      </c>
      <c r="B44" s="19">
        <v>-37239348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63659349</v>
      </c>
      <c r="C45" s="22">
        <v>0</v>
      </c>
      <c r="D45" s="99">
        <v>103971018</v>
      </c>
      <c r="E45" s="100">
        <v>103971018</v>
      </c>
      <c r="F45" s="100">
        <v>32819828</v>
      </c>
      <c r="G45" s="100">
        <v>31997036</v>
      </c>
      <c r="H45" s="100">
        <v>31539728</v>
      </c>
      <c r="I45" s="100">
        <v>31539728</v>
      </c>
      <c r="J45" s="100">
        <v>24944223</v>
      </c>
      <c r="K45" s="100">
        <v>22955946</v>
      </c>
      <c r="L45" s="100">
        <v>48389333</v>
      </c>
      <c r="M45" s="100">
        <v>48389333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48389333</v>
      </c>
      <c r="W45" s="100">
        <v>130363614</v>
      </c>
      <c r="X45" s="100">
        <v>-81974281</v>
      </c>
      <c r="Y45" s="101">
        <v>-62.88</v>
      </c>
      <c r="Z45" s="102">
        <v>103971018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1980</v>
      </c>
      <c r="C49" s="52">
        <v>0</v>
      </c>
      <c r="D49" s="129">
        <v>13281</v>
      </c>
      <c r="E49" s="54">
        <v>-148562</v>
      </c>
      <c r="F49" s="54">
        <v>0</v>
      </c>
      <c r="G49" s="54">
        <v>0</v>
      </c>
      <c r="H49" s="54">
        <v>0</v>
      </c>
      <c r="I49" s="54">
        <v>4986948</v>
      </c>
      <c r="J49" s="54">
        <v>0</v>
      </c>
      <c r="K49" s="54">
        <v>0</v>
      </c>
      <c r="L49" s="54">
        <v>0</v>
      </c>
      <c r="M49" s="54">
        <v>87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-8947</v>
      </c>
      <c r="W49" s="54">
        <v>1649466</v>
      </c>
      <c r="X49" s="54">
        <v>0</v>
      </c>
      <c r="Y49" s="54">
        <v>6494253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6119906</v>
      </c>
      <c r="C51" s="52">
        <v>0</v>
      </c>
      <c r="D51" s="129">
        <v>-113087</v>
      </c>
      <c r="E51" s="54">
        <v>-25875</v>
      </c>
      <c r="F51" s="54">
        <v>0</v>
      </c>
      <c r="G51" s="54">
        <v>0</v>
      </c>
      <c r="H51" s="54">
        <v>0</v>
      </c>
      <c r="I51" s="54">
        <v>15774</v>
      </c>
      <c r="J51" s="54">
        <v>0</v>
      </c>
      <c r="K51" s="54">
        <v>0</v>
      </c>
      <c r="L51" s="54">
        <v>0</v>
      </c>
      <c r="M51" s="54">
        <v>4661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-70296</v>
      </c>
      <c r="W51" s="54">
        <v>0</v>
      </c>
      <c r="X51" s="54">
        <v>0</v>
      </c>
      <c r="Y51" s="54">
        <v>5931083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1023565</v>
      </c>
      <c r="D40" s="344">
        <f t="shared" si="9"/>
        <v>0</v>
      </c>
      <c r="E40" s="343">
        <f t="shared" si="9"/>
        <v>1000000</v>
      </c>
      <c r="F40" s="345">
        <f t="shared" si="9"/>
        <v>1000000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500000</v>
      </c>
      <c r="Y40" s="345">
        <f t="shared" si="9"/>
        <v>-500000</v>
      </c>
      <c r="Z40" s="336">
        <f>+IF(X40&lt;&gt;0,+(Y40/X40)*100,0)</f>
        <v>-100</v>
      </c>
      <c r="AA40" s="350">
        <f>SUM(AA41:AA49)</f>
        <v>1000000</v>
      </c>
    </row>
    <row r="41" spans="1:27" ht="12.75">
      <c r="A41" s="361" t="s">
        <v>249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1000000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1023565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1023565</v>
      </c>
      <c r="D60" s="346">
        <f t="shared" si="14"/>
        <v>0</v>
      </c>
      <c r="E60" s="219">
        <f t="shared" si="14"/>
        <v>1000000</v>
      </c>
      <c r="F60" s="264">
        <f t="shared" si="14"/>
        <v>1000000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500000</v>
      </c>
      <c r="Y60" s="264">
        <f t="shared" si="14"/>
        <v>-500000</v>
      </c>
      <c r="Z60" s="337">
        <f>+IF(X60&lt;&gt;0,+(Y60/X60)*100,0)</f>
        <v>-100</v>
      </c>
      <c r="AA60" s="232">
        <f>+AA57+AA54+AA51+AA40+AA37+AA34+AA22+AA5</f>
        <v>1000000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108177582</v>
      </c>
      <c r="D5" s="153">
        <f>SUM(D6:D8)</f>
        <v>0</v>
      </c>
      <c r="E5" s="154">
        <f t="shared" si="0"/>
        <v>110607748</v>
      </c>
      <c r="F5" s="100">
        <f t="shared" si="0"/>
        <v>110607748</v>
      </c>
      <c r="G5" s="100">
        <f t="shared" si="0"/>
        <v>37214985</v>
      </c>
      <c r="H5" s="100">
        <f t="shared" si="0"/>
        <v>1351700</v>
      </c>
      <c r="I5" s="100">
        <f t="shared" si="0"/>
        <v>1626681</v>
      </c>
      <c r="J5" s="100">
        <f t="shared" si="0"/>
        <v>40193366</v>
      </c>
      <c r="K5" s="100">
        <f t="shared" si="0"/>
        <v>1791191</v>
      </c>
      <c r="L5" s="100">
        <f t="shared" si="0"/>
        <v>1719264</v>
      </c>
      <c r="M5" s="100">
        <f t="shared" si="0"/>
        <v>30732171</v>
      </c>
      <c r="N5" s="100">
        <f t="shared" si="0"/>
        <v>34242626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74435992</v>
      </c>
      <c r="X5" s="100">
        <f t="shared" si="0"/>
        <v>50587998</v>
      </c>
      <c r="Y5" s="100">
        <f t="shared" si="0"/>
        <v>23847994</v>
      </c>
      <c r="Z5" s="137">
        <f>+IF(X5&lt;&gt;0,+(Y5/X5)*100,0)</f>
        <v>47.14160461538723</v>
      </c>
      <c r="AA5" s="153">
        <f>SUM(AA6:AA8)</f>
        <v>110607748</v>
      </c>
    </row>
    <row r="6" spans="1:27" ht="12.75">
      <c r="A6" s="138" t="s">
        <v>75</v>
      </c>
      <c r="B6" s="136"/>
      <c r="C6" s="155"/>
      <c r="D6" s="155"/>
      <c r="E6" s="156">
        <v>612500</v>
      </c>
      <c r="F6" s="60">
        <v>612500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300498</v>
      </c>
      <c r="Y6" s="60">
        <v>-300498</v>
      </c>
      <c r="Z6" s="140">
        <v>-100</v>
      </c>
      <c r="AA6" s="155">
        <v>612500</v>
      </c>
    </row>
    <row r="7" spans="1:27" ht="12.75">
      <c r="A7" s="138" t="s">
        <v>76</v>
      </c>
      <c r="B7" s="136"/>
      <c r="C7" s="157">
        <v>108177582</v>
      </c>
      <c r="D7" s="157"/>
      <c r="E7" s="158">
        <v>109995248</v>
      </c>
      <c r="F7" s="159">
        <v>109995248</v>
      </c>
      <c r="G7" s="159">
        <v>37214985</v>
      </c>
      <c r="H7" s="159">
        <v>1351700</v>
      </c>
      <c r="I7" s="159">
        <v>1626681</v>
      </c>
      <c r="J7" s="159">
        <v>40193366</v>
      </c>
      <c r="K7" s="159">
        <v>1526850</v>
      </c>
      <c r="L7" s="159">
        <v>1719264</v>
      </c>
      <c r="M7" s="159">
        <v>30708421</v>
      </c>
      <c r="N7" s="159">
        <v>33954535</v>
      </c>
      <c r="O7" s="159"/>
      <c r="P7" s="159"/>
      <c r="Q7" s="159"/>
      <c r="R7" s="159"/>
      <c r="S7" s="159"/>
      <c r="T7" s="159"/>
      <c r="U7" s="159"/>
      <c r="V7" s="159"/>
      <c r="W7" s="159">
        <v>74147901</v>
      </c>
      <c r="X7" s="159">
        <v>50287500</v>
      </c>
      <c r="Y7" s="159">
        <v>23860401</v>
      </c>
      <c r="Z7" s="141">
        <v>47.45</v>
      </c>
      <c r="AA7" s="157">
        <v>109995248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264341</v>
      </c>
      <c r="L8" s="60"/>
      <c r="M8" s="60">
        <v>23750</v>
      </c>
      <c r="N8" s="60">
        <v>288091</v>
      </c>
      <c r="O8" s="60"/>
      <c r="P8" s="60"/>
      <c r="Q8" s="60"/>
      <c r="R8" s="60"/>
      <c r="S8" s="60"/>
      <c r="T8" s="60"/>
      <c r="U8" s="60"/>
      <c r="V8" s="60"/>
      <c r="W8" s="60">
        <v>288091</v>
      </c>
      <c r="X8" s="60"/>
      <c r="Y8" s="60">
        <v>288091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14192716</v>
      </c>
      <c r="F9" s="100">
        <f t="shared" si="1"/>
        <v>14192716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7096500</v>
      </c>
      <c r="Y9" s="100">
        <f t="shared" si="1"/>
        <v>-7096500</v>
      </c>
      <c r="Z9" s="137">
        <f>+IF(X9&lt;&gt;0,+(Y9/X9)*100,0)</f>
        <v>-100</v>
      </c>
      <c r="AA9" s="153">
        <f>SUM(AA10:AA14)</f>
        <v>14192716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13730843</v>
      </c>
      <c r="F12" s="60">
        <v>13730843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6865500</v>
      </c>
      <c r="Y12" s="60">
        <v>-6865500</v>
      </c>
      <c r="Z12" s="140">
        <v>-100</v>
      </c>
      <c r="AA12" s="155">
        <v>13730843</v>
      </c>
    </row>
    <row r="13" spans="1:27" ht="12.75">
      <c r="A13" s="138" t="s">
        <v>82</v>
      </c>
      <c r="B13" s="136"/>
      <c r="C13" s="155"/>
      <c r="D13" s="155"/>
      <c r="E13" s="156">
        <v>461873</v>
      </c>
      <c r="F13" s="60">
        <v>461873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231000</v>
      </c>
      <c r="Y13" s="60">
        <v>-231000</v>
      </c>
      <c r="Z13" s="140">
        <v>-100</v>
      </c>
      <c r="AA13" s="155">
        <v>461873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2837867</v>
      </c>
      <c r="D15" s="153">
        <f>SUM(D16:D18)</f>
        <v>0</v>
      </c>
      <c r="E15" s="154">
        <f t="shared" si="2"/>
        <v>7746556</v>
      </c>
      <c r="F15" s="100">
        <f t="shared" si="2"/>
        <v>7746556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8594496</v>
      </c>
      <c r="Y15" s="100">
        <f t="shared" si="2"/>
        <v>-8594496</v>
      </c>
      <c r="Z15" s="137">
        <f>+IF(X15&lt;&gt;0,+(Y15/X15)*100,0)</f>
        <v>-100</v>
      </c>
      <c r="AA15" s="153">
        <f>SUM(AA16:AA18)</f>
        <v>7746556</v>
      </c>
    </row>
    <row r="16" spans="1:27" ht="12.75">
      <c r="A16" s="138" t="s">
        <v>85</v>
      </c>
      <c r="B16" s="136"/>
      <c r="C16" s="155">
        <v>884915</v>
      </c>
      <c r="D16" s="155"/>
      <c r="E16" s="156">
        <v>4506556</v>
      </c>
      <c r="F16" s="60">
        <v>4506556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7540998</v>
      </c>
      <c r="Y16" s="60">
        <v>-7540998</v>
      </c>
      <c r="Z16" s="140">
        <v>-100</v>
      </c>
      <c r="AA16" s="155">
        <v>4506556</v>
      </c>
    </row>
    <row r="17" spans="1:27" ht="12.75">
      <c r="A17" s="138" t="s">
        <v>86</v>
      </c>
      <c r="B17" s="136"/>
      <c r="C17" s="155">
        <v>1952952</v>
      </c>
      <c r="D17" s="155"/>
      <c r="E17" s="156">
        <v>3240000</v>
      </c>
      <c r="F17" s="60">
        <v>3240000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1053498</v>
      </c>
      <c r="Y17" s="60">
        <v>-1053498</v>
      </c>
      <c r="Z17" s="140">
        <v>-100</v>
      </c>
      <c r="AA17" s="155">
        <v>3240000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111015449</v>
      </c>
      <c r="D25" s="168">
        <f>+D5+D9+D15+D19+D24</f>
        <v>0</v>
      </c>
      <c r="E25" s="169">
        <f t="shared" si="4"/>
        <v>132547020</v>
      </c>
      <c r="F25" s="73">
        <f t="shared" si="4"/>
        <v>132547020</v>
      </c>
      <c r="G25" s="73">
        <f t="shared" si="4"/>
        <v>37214985</v>
      </c>
      <c r="H25" s="73">
        <f t="shared" si="4"/>
        <v>1351700</v>
      </c>
      <c r="I25" s="73">
        <f t="shared" si="4"/>
        <v>1626681</v>
      </c>
      <c r="J25" s="73">
        <f t="shared" si="4"/>
        <v>40193366</v>
      </c>
      <c r="K25" s="73">
        <f t="shared" si="4"/>
        <v>1791191</v>
      </c>
      <c r="L25" s="73">
        <f t="shared" si="4"/>
        <v>1719264</v>
      </c>
      <c r="M25" s="73">
        <f t="shared" si="4"/>
        <v>30732171</v>
      </c>
      <c r="N25" s="73">
        <f t="shared" si="4"/>
        <v>34242626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74435992</v>
      </c>
      <c r="X25" s="73">
        <f t="shared" si="4"/>
        <v>66278994</v>
      </c>
      <c r="Y25" s="73">
        <f t="shared" si="4"/>
        <v>8156998</v>
      </c>
      <c r="Z25" s="170">
        <f>+IF(X25&lt;&gt;0,+(Y25/X25)*100,0)</f>
        <v>12.307063682952098</v>
      </c>
      <c r="AA25" s="168">
        <f>+AA5+AA9+AA15+AA19+AA24</f>
        <v>132547020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60156294</v>
      </c>
      <c r="D28" s="153">
        <f>SUM(D29:D31)</f>
        <v>0</v>
      </c>
      <c r="E28" s="154">
        <f t="shared" si="5"/>
        <v>67754592</v>
      </c>
      <c r="F28" s="100">
        <f t="shared" si="5"/>
        <v>67754592</v>
      </c>
      <c r="G28" s="100">
        <f t="shared" si="5"/>
        <v>2213176</v>
      </c>
      <c r="H28" s="100">
        <f t="shared" si="5"/>
        <v>1417175</v>
      </c>
      <c r="I28" s="100">
        <f t="shared" si="5"/>
        <v>659002</v>
      </c>
      <c r="J28" s="100">
        <f t="shared" si="5"/>
        <v>4289353</v>
      </c>
      <c r="K28" s="100">
        <f t="shared" si="5"/>
        <v>6906953</v>
      </c>
      <c r="L28" s="100">
        <f t="shared" si="5"/>
        <v>2011782</v>
      </c>
      <c r="M28" s="100">
        <f t="shared" si="5"/>
        <v>3789240</v>
      </c>
      <c r="N28" s="100">
        <f t="shared" si="5"/>
        <v>12707975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16997328</v>
      </c>
      <c r="X28" s="100">
        <f t="shared" si="5"/>
        <v>34739496</v>
      </c>
      <c r="Y28" s="100">
        <f t="shared" si="5"/>
        <v>-17742168</v>
      </c>
      <c r="Z28" s="137">
        <f>+IF(X28&lt;&gt;0,+(Y28/X28)*100,0)</f>
        <v>-51.07203627824652</v>
      </c>
      <c r="AA28" s="153">
        <f>SUM(AA29:AA31)</f>
        <v>67754592</v>
      </c>
    </row>
    <row r="29" spans="1:27" ht="12.75">
      <c r="A29" s="138" t="s">
        <v>75</v>
      </c>
      <c r="B29" s="136"/>
      <c r="C29" s="155">
        <v>14074604</v>
      </c>
      <c r="D29" s="155"/>
      <c r="E29" s="156">
        <v>26741970</v>
      </c>
      <c r="F29" s="60">
        <v>26741970</v>
      </c>
      <c r="G29" s="60">
        <v>457351</v>
      </c>
      <c r="H29" s="60">
        <v>1022422</v>
      </c>
      <c r="I29" s="60">
        <v>239590</v>
      </c>
      <c r="J29" s="60">
        <v>1719363</v>
      </c>
      <c r="K29" s="60">
        <v>4098032</v>
      </c>
      <c r="L29" s="60">
        <v>771821</v>
      </c>
      <c r="M29" s="60">
        <v>1821486</v>
      </c>
      <c r="N29" s="60">
        <v>6691339</v>
      </c>
      <c r="O29" s="60"/>
      <c r="P29" s="60"/>
      <c r="Q29" s="60"/>
      <c r="R29" s="60"/>
      <c r="S29" s="60"/>
      <c r="T29" s="60"/>
      <c r="U29" s="60"/>
      <c r="V29" s="60"/>
      <c r="W29" s="60">
        <v>8410702</v>
      </c>
      <c r="X29" s="60">
        <v>13215498</v>
      </c>
      <c r="Y29" s="60">
        <v>-4804796</v>
      </c>
      <c r="Z29" s="140">
        <v>-36.36</v>
      </c>
      <c r="AA29" s="155">
        <v>26741970</v>
      </c>
    </row>
    <row r="30" spans="1:27" ht="12.75">
      <c r="A30" s="138" t="s">
        <v>76</v>
      </c>
      <c r="B30" s="136"/>
      <c r="C30" s="157">
        <v>12848221</v>
      </c>
      <c r="D30" s="157"/>
      <c r="E30" s="158">
        <v>41012622</v>
      </c>
      <c r="F30" s="159">
        <v>41012622</v>
      </c>
      <c r="G30" s="159">
        <v>806246</v>
      </c>
      <c r="H30" s="159">
        <v>18400</v>
      </c>
      <c r="I30" s="159">
        <v>131169</v>
      </c>
      <c r="J30" s="159">
        <v>955815</v>
      </c>
      <c r="K30" s="159">
        <v>910980</v>
      </c>
      <c r="L30" s="159">
        <v>593577</v>
      </c>
      <c r="M30" s="159">
        <v>495657</v>
      </c>
      <c r="N30" s="159">
        <v>2000214</v>
      </c>
      <c r="O30" s="159"/>
      <c r="P30" s="159"/>
      <c r="Q30" s="159"/>
      <c r="R30" s="159"/>
      <c r="S30" s="159"/>
      <c r="T30" s="159"/>
      <c r="U30" s="159"/>
      <c r="V30" s="159"/>
      <c r="W30" s="159">
        <v>2956029</v>
      </c>
      <c r="X30" s="159">
        <v>21523998</v>
      </c>
      <c r="Y30" s="159">
        <v>-18567969</v>
      </c>
      <c r="Z30" s="141">
        <v>-86.27</v>
      </c>
      <c r="AA30" s="157">
        <v>41012622</v>
      </c>
    </row>
    <row r="31" spans="1:27" ht="12.75">
      <c r="A31" s="138" t="s">
        <v>77</v>
      </c>
      <c r="B31" s="136"/>
      <c r="C31" s="155">
        <v>33233469</v>
      </c>
      <c r="D31" s="155"/>
      <c r="E31" s="156"/>
      <c r="F31" s="60"/>
      <c r="G31" s="60">
        <v>949579</v>
      </c>
      <c r="H31" s="60">
        <v>376353</v>
      </c>
      <c r="I31" s="60">
        <v>288243</v>
      </c>
      <c r="J31" s="60">
        <v>1614175</v>
      </c>
      <c r="K31" s="60">
        <v>1897941</v>
      </c>
      <c r="L31" s="60">
        <v>646384</v>
      </c>
      <c r="M31" s="60">
        <v>1472097</v>
      </c>
      <c r="N31" s="60">
        <v>4016422</v>
      </c>
      <c r="O31" s="60"/>
      <c r="P31" s="60"/>
      <c r="Q31" s="60"/>
      <c r="R31" s="60"/>
      <c r="S31" s="60"/>
      <c r="T31" s="60"/>
      <c r="U31" s="60"/>
      <c r="V31" s="60"/>
      <c r="W31" s="60">
        <v>5630597</v>
      </c>
      <c r="X31" s="60"/>
      <c r="Y31" s="60">
        <v>5630597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22466699</v>
      </c>
      <c r="D32" s="153">
        <f>SUM(D33:D37)</f>
        <v>0</v>
      </c>
      <c r="E32" s="154">
        <f t="shared" si="6"/>
        <v>36790276</v>
      </c>
      <c r="F32" s="100">
        <f t="shared" si="6"/>
        <v>36790276</v>
      </c>
      <c r="G32" s="100">
        <f t="shared" si="6"/>
        <v>2958122</v>
      </c>
      <c r="H32" s="100">
        <f t="shared" si="6"/>
        <v>36641</v>
      </c>
      <c r="I32" s="100">
        <f t="shared" si="6"/>
        <v>1261167</v>
      </c>
      <c r="J32" s="100">
        <f t="shared" si="6"/>
        <v>4255930</v>
      </c>
      <c r="K32" s="100">
        <f t="shared" si="6"/>
        <v>612722</v>
      </c>
      <c r="L32" s="100">
        <f t="shared" si="6"/>
        <v>670705</v>
      </c>
      <c r="M32" s="100">
        <f t="shared" si="6"/>
        <v>523227</v>
      </c>
      <c r="N32" s="100">
        <f t="shared" si="6"/>
        <v>1806654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6062584</v>
      </c>
      <c r="X32" s="100">
        <f t="shared" si="6"/>
        <v>18555996</v>
      </c>
      <c r="Y32" s="100">
        <f t="shared" si="6"/>
        <v>-12493412</v>
      </c>
      <c r="Z32" s="137">
        <f>+IF(X32&lt;&gt;0,+(Y32/X32)*100,0)</f>
        <v>-67.3281671326077</v>
      </c>
      <c r="AA32" s="153">
        <f>SUM(AA33:AA37)</f>
        <v>36790276</v>
      </c>
    </row>
    <row r="33" spans="1:27" ht="12.75">
      <c r="A33" s="138" t="s">
        <v>79</v>
      </c>
      <c r="B33" s="136"/>
      <c r="C33" s="155"/>
      <c r="D33" s="155"/>
      <c r="E33" s="156">
        <v>9537000</v>
      </c>
      <c r="F33" s="60">
        <v>9537000</v>
      </c>
      <c r="G33" s="60"/>
      <c r="H33" s="60"/>
      <c r="I33" s="60">
        <v>9652</v>
      </c>
      <c r="J33" s="60">
        <v>9652</v>
      </c>
      <c r="K33" s="60">
        <v>410646</v>
      </c>
      <c r="L33" s="60">
        <v>665971</v>
      </c>
      <c r="M33" s="60">
        <v>443960</v>
      </c>
      <c r="N33" s="60">
        <v>1520577</v>
      </c>
      <c r="O33" s="60"/>
      <c r="P33" s="60"/>
      <c r="Q33" s="60"/>
      <c r="R33" s="60"/>
      <c r="S33" s="60"/>
      <c r="T33" s="60"/>
      <c r="U33" s="60"/>
      <c r="V33" s="60"/>
      <c r="W33" s="60">
        <v>1530229</v>
      </c>
      <c r="X33" s="60">
        <v>4768500</v>
      </c>
      <c r="Y33" s="60">
        <v>-3238271</v>
      </c>
      <c r="Z33" s="140">
        <v>-67.91</v>
      </c>
      <c r="AA33" s="155">
        <v>9537000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11777561</v>
      </c>
      <c r="D35" s="155"/>
      <c r="E35" s="156">
        <v>13971000</v>
      </c>
      <c r="F35" s="60">
        <v>13971000</v>
      </c>
      <c r="G35" s="60">
        <v>1317</v>
      </c>
      <c r="H35" s="60"/>
      <c r="I35" s="60">
        <v>1249989</v>
      </c>
      <c r="J35" s="60">
        <v>1251306</v>
      </c>
      <c r="K35" s="60">
        <v>11643</v>
      </c>
      <c r="L35" s="60"/>
      <c r="M35" s="60">
        <v>19059</v>
      </c>
      <c r="N35" s="60">
        <v>30702</v>
      </c>
      <c r="O35" s="60"/>
      <c r="P35" s="60"/>
      <c r="Q35" s="60"/>
      <c r="R35" s="60"/>
      <c r="S35" s="60"/>
      <c r="T35" s="60"/>
      <c r="U35" s="60"/>
      <c r="V35" s="60"/>
      <c r="W35" s="60">
        <v>1282008</v>
      </c>
      <c r="X35" s="60">
        <v>6985500</v>
      </c>
      <c r="Y35" s="60">
        <v>-5703492</v>
      </c>
      <c r="Z35" s="140">
        <v>-81.65</v>
      </c>
      <c r="AA35" s="155">
        <v>13971000</v>
      </c>
    </row>
    <row r="36" spans="1:27" ht="12.75">
      <c r="A36" s="138" t="s">
        <v>82</v>
      </c>
      <c r="B36" s="136"/>
      <c r="C36" s="155">
        <v>438036</v>
      </c>
      <c r="D36" s="155"/>
      <c r="E36" s="156">
        <v>300000</v>
      </c>
      <c r="F36" s="60">
        <v>300000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310998</v>
      </c>
      <c r="Y36" s="60">
        <v>-310998</v>
      </c>
      <c r="Z36" s="140">
        <v>-100</v>
      </c>
      <c r="AA36" s="155">
        <v>300000</v>
      </c>
    </row>
    <row r="37" spans="1:27" ht="12.75">
      <c r="A37" s="138" t="s">
        <v>83</v>
      </c>
      <c r="B37" s="136"/>
      <c r="C37" s="157">
        <v>10251102</v>
      </c>
      <c r="D37" s="157"/>
      <c r="E37" s="158">
        <v>12982276</v>
      </c>
      <c r="F37" s="159">
        <v>12982276</v>
      </c>
      <c r="G37" s="159">
        <v>2956805</v>
      </c>
      <c r="H37" s="159">
        <v>36641</v>
      </c>
      <c r="I37" s="159">
        <v>1526</v>
      </c>
      <c r="J37" s="159">
        <v>2994972</v>
      </c>
      <c r="K37" s="159">
        <v>190433</v>
      </c>
      <c r="L37" s="159">
        <v>4734</v>
      </c>
      <c r="M37" s="159">
        <v>60208</v>
      </c>
      <c r="N37" s="159">
        <v>255375</v>
      </c>
      <c r="O37" s="159"/>
      <c r="P37" s="159"/>
      <c r="Q37" s="159"/>
      <c r="R37" s="159"/>
      <c r="S37" s="159"/>
      <c r="T37" s="159"/>
      <c r="U37" s="159"/>
      <c r="V37" s="159"/>
      <c r="W37" s="159">
        <v>3250347</v>
      </c>
      <c r="X37" s="159">
        <v>6490998</v>
      </c>
      <c r="Y37" s="159">
        <v>-3240651</v>
      </c>
      <c r="Z37" s="141">
        <v>-49.93</v>
      </c>
      <c r="AA37" s="157">
        <v>12982276</v>
      </c>
    </row>
    <row r="38" spans="1:27" ht="12.75">
      <c r="A38" s="135" t="s">
        <v>84</v>
      </c>
      <c r="B38" s="142"/>
      <c r="C38" s="153">
        <f aca="true" t="shared" si="7" ref="C38:Y38">SUM(C39:C41)</f>
        <v>19376499</v>
      </c>
      <c r="D38" s="153">
        <f>SUM(D39:D41)</f>
        <v>0</v>
      </c>
      <c r="E38" s="154">
        <f t="shared" si="7"/>
        <v>22936168</v>
      </c>
      <c r="F38" s="100">
        <f t="shared" si="7"/>
        <v>22936168</v>
      </c>
      <c r="G38" s="100">
        <f t="shared" si="7"/>
        <v>29536</v>
      </c>
      <c r="H38" s="100">
        <f t="shared" si="7"/>
        <v>102835</v>
      </c>
      <c r="I38" s="100">
        <f t="shared" si="7"/>
        <v>154886</v>
      </c>
      <c r="J38" s="100">
        <f t="shared" si="7"/>
        <v>287257</v>
      </c>
      <c r="K38" s="100">
        <f t="shared" si="7"/>
        <v>554101</v>
      </c>
      <c r="L38" s="100">
        <f t="shared" si="7"/>
        <v>706935</v>
      </c>
      <c r="M38" s="100">
        <f t="shared" si="7"/>
        <v>727038</v>
      </c>
      <c r="N38" s="100">
        <f t="shared" si="7"/>
        <v>1988074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2275331</v>
      </c>
      <c r="X38" s="100">
        <f t="shared" si="7"/>
        <v>10098000</v>
      </c>
      <c r="Y38" s="100">
        <f t="shared" si="7"/>
        <v>-7822669</v>
      </c>
      <c r="Z38" s="137">
        <f>+IF(X38&lt;&gt;0,+(Y38/X38)*100,0)</f>
        <v>-77.46750841750841</v>
      </c>
      <c r="AA38" s="153">
        <f>SUM(AA39:AA41)</f>
        <v>22936168</v>
      </c>
    </row>
    <row r="39" spans="1:27" ht="12.75">
      <c r="A39" s="138" t="s">
        <v>85</v>
      </c>
      <c r="B39" s="136"/>
      <c r="C39" s="155">
        <v>17423547</v>
      </c>
      <c r="D39" s="155"/>
      <c r="E39" s="156">
        <v>18976168</v>
      </c>
      <c r="F39" s="60">
        <v>18976168</v>
      </c>
      <c r="G39" s="60">
        <v>27106</v>
      </c>
      <c r="H39" s="60">
        <v>102835</v>
      </c>
      <c r="I39" s="60">
        <v>154886</v>
      </c>
      <c r="J39" s="60">
        <v>284827</v>
      </c>
      <c r="K39" s="60">
        <v>554101</v>
      </c>
      <c r="L39" s="60">
        <v>706935</v>
      </c>
      <c r="M39" s="60">
        <v>727038</v>
      </c>
      <c r="N39" s="60">
        <v>1988074</v>
      </c>
      <c r="O39" s="60"/>
      <c r="P39" s="60"/>
      <c r="Q39" s="60"/>
      <c r="R39" s="60"/>
      <c r="S39" s="60"/>
      <c r="T39" s="60"/>
      <c r="U39" s="60"/>
      <c r="V39" s="60"/>
      <c r="W39" s="60">
        <v>2272901</v>
      </c>
      <c r="X39" s="60">
        <v>7618002</v>
      </c>
      <c r="Y39" s="60">
        <v>-5345101</v>
      </c>
      <c r="Z39" s="140">
        <v>-70.16</v>
      </c>
      <c r="AA39" s="155">
        <v>18976168</v>
      </c>
    </row>
    <row r="40" spans="1:27" ht="12.75">
      <c r="A40" s="138" t="s">
        <v>86</v>
      </c>
      <c r="B40" s="136"/>
      <c r="C40" s="155">
        <v>1952952</v>
      </c>
      <c r="D40" s="155"/>
      <c r="E40" s="156">
        <v>3960000</v>
      </c>
      <c r="F40" s="60">
        <v>3960000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2479998</v>
      </c>
      <c r="Y40" s="60">
        <v>-2479998</v>
      </c>
      <c r="Z40" s="140">
        <v>-100</v>
      </c>
      <c r="AA40" s="155">
        <v>3960000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2430</v>
      </c>
      <c r="H41" s="60"/>
      <c r="I41" s="60"/>
      <c r="J41" s="60">
        <v>2430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2430</v>
      </c>
      <c r="X41" s="60"/>
      <c r="Y41" s="60">
        <v>2430</v>
      </c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454771</v>
      </c>
      <c r="D42" s="153">
        <f>SUM(D43:D46)</f>
        <v>0</v>
      </c>
      <c r="E42" s="154">
        <f t="shared" si="8"/>
        <v>920000</v>
      </c>
      <c r="F42" s="100">
        <f t="shared" si="8"/>
        <v>920000</v>
      </c>
      <c r="G42" s="100">
        <f t="shared" si="8"/>
        <v>0</v>
      </c>
      <c r="H42" s="100">
        <f t="shared" si="8"/>
        <v>139327</v>
      </c>
      <c r="I42" s="100">
        <f t="shared" si="8"/>
        <v>3065</v>
      </c>
      <c r="J42" s="100">
        <f t="shared" si="8"/>
        <v>142392</v>
      </c>
      <c r="K42" s="100">
        <f t="shared" si="8"/>
        <v>3324</v>
      </c>
      <c r="L42" s="100">
        <f t="shared" si="8"/>
        <v>11114</v>
      </c>
      <c r="M42" s="100">
        <f t="shared" si="8"/>
        <v>0</v>
      </c>
      <c r="N42" s="100">
        <f t="shared" si="8"/>
        <v>14438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156830</v>
      </c>
      <c r="X42" s="100">
        <f t="shared" si="8"/>
        <v>811500</v>
      </c>
      <c r="Y42" s="100">
        <f t="shared" si="8"/>
        <v>-654670</v>
      </c>
      <c r="Z42" s="137">
        <f>+IF(X42&lt;&gt;0,+(Y42/X42)*100,0)</f>
        <v>-80.67406038200863</v>
      </c>
      <c r="AA42" s="153">
        <f>SUM(AA43:AA46)</f>
        <v>920000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>
        <v>3232</v>
      </c>
      <c r="I43" s="60">
        <v>3065</v>
      </c>
      <c r="J43" s="60">
        <v>6297</v>
      </c>
      <c r="K43" s="60">
        <v>3324</v>
      </c>
      <c r="L43" s="60">
        <v>11114</v>
      </c>
      <c r="M43" s="60"/>
      <c r="N43" s="60">
        <v>14438</v>
      </c>
      <c r="O43" s="60"/>
      <c r="P43" s="60"/>
      <c r="Q43" s="60"/>
      <c r="R43" s="60"/>
      <c r="S43" s="60"/>
      <c r="T43" s="60"/>
      <c r="U43" s="60"/>
      <c r="V43" s="60"/>
      <c r="W43" s="60">
        <v>20735</v>
      </c>
      <c r="X43" s="60"/>
      <c r="Y43" s="60">
        <v>20735</v>
      </c>
      <c r="Z43" s="140">
        <v>0</v>
      </c>
      <c r="AA43" s="155"/>
    </row>
    <row r="44" spans="1:27" ht="12.75">
      <c r="A44" s="138" t="s">
        <v>90</v>
      </c>
      <c r="B44" s="136"/>
      <c r="C44" s="155">
        <v>454771</v>
      </c>
      <c r="D44" s="155"/>
      <c r="E44" s="156">
        <v>920000</v>
      </c>
      <c r="F44" s="60">
        <v>920000</v>
      </c>
      <c r="G44" s="60"/>
      <c r="H44" s="60">
        <v>136095</v>
      </c>
      <c r="I44" s="60"/>
      <c r="J44" s="60">
        <v>136095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136095</v>
      </c>
      <c r="X44" s="60">
        <v>811500</v>
      </c>
      <c r="Y44" s="60">
        <v>-675405</v>
      </c>
      <c r="Z44" s="140">
        <v>-83.23</v>
      </c>
      <c r="AA44" s="155">
        <v>920000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1762611</v>
      </c>
      <c r="D47" s="153"/>
      <c r="E47" s="154">
        <v>4145984</v>
      </c>
      <c r="F47" s="100">
        <v>4145984</v>
      </c>
      <c r="G47" s="100"/>
      <c r="H47" s="100">
        <v>478514</v>
      </c>
      <c r="I47" s="100">
        <v>5799</v>
      </c>
      <c r="J47" s="100">
        <v>484313</v>
      </c>
      <c r="K47" s="100">
        <v>309596</v>
      </c>
      <c r="L47" s="100">
        <v>307005</v>
      </c>
      <c r="M47" s="100">
        <v>259279</v>
      </c>
      <c r="N47" s="100">
        <v>875880</v>
      </c>
      <c r="O47" s="100"/>
      <c r="P47" s="100"/>
      <c r="Q47" s="100"/>
      <c r="R47" s="100"/>
      <c r="S47" s="100"/>
      <c r="T47" s="100"/>
      <c r="U47" s="100"/>
      <c r="V47" s="100"/>
      <c r="W47" s="100">
        <v>1360193</v>
      </c>
      <c r="X47" s="100">
        <v>2073498</v>
      </c>
      <c r="Y47" s="100">
        <v>-713305</v>
      </c>
      <c r="Z47" s="137">
        <v>-34.4</v>
      </c>
      <c r="AA47" s="153">
        <v>4145984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104216874</v>
      </c>
      <c r="D48" s="168">
        <f>+D28+D32+D38+D42+D47</f>
        <v>0</v>
      </c>
      <c r="E48" s="169">
        <f t="shared" si="9"/>
        <v>132547020</v>
      </c>
      <c r="F48" s="73">
        <f t="shared" si="9"/>
        <v>132547020</v>
      </c>
      <c r="G48" s="73">
        <f t="shared" si="9"/>
        <v>5200834</v>
      </c>
      <c r="H48" s="73">
        <f t="shared" si="9"/>
        <v>2174492</v>
      </c>
      <c r="I48" s="73">
        <f t="shared" si="9"/>
        <v>2083919</v>
      </c>
      <c r="J48" s="73">
        <f t="shared" si="9"/>
        <v>9459245</v>
      </c>
      <c r="K48" s="73">
        <f t="shared" si="9"/>
        <v>8386696</v>
      </c>
      <c r="L48" s="73">
        <f t="shared" si="9"/>
        <v>3707541</v>
      </c>
      <c r="M48" s="73">
        <f t="shared" si="9"/>
        <v>5298784</v>
      </c>
      <c r="N48" s="73">
        <f t="shared" si="9"/>
        <v>17393021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26852266</v>
      </c>
      <c r="X48" s="73">
        <f t="shared" si="9"/>
        <v>66278490</v>
      </c>
      <c r="Y48" s="73">
        <f t="shared" si="9"/>
        <v>-39426224</v>
      </c>
      <c r="Z48" s="170">
        <f>+IF(X48&lt;&gt;0,+(Y48/X48)*100,0)</f>
        <v>-59.485700413512745</v>
      </c>
      <c r="AA48" s="168">
        <f>+AA28+AA32+AA38+AA42+AA47</f>
        <v>132547020</v>
      </c>
    </row>
    <row r="49" spans="1:27" ht="12.75">
      <c r="A49" s="148" t="s">
        <v>49</v>
      </c>
      <c r="B49" s="149"/>
      <c r="C49" s="171">
        <f aca="true" t="shared" si="10" ref="C49:Y49">+C25-C48</f>
        <v>6798575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32014151</v>
      </c>
      <c r="H49" s="173">
        <f t="shared" si="10"/>
        <v>-822792</v>
      </c>
      <c r="I49" s="173">
        <f t="shared" si="10"/>
        <v>-457238</v>
      </c>
      <c r="J49" s="173">
        <f t="shared" si="10"/>
        <v>30734121</v>
      </c>
      <c r="K49" s="173">
        <f t="shared" si="10"/>
        <v>-6595505</v>
      </c>
      <c r="L49" s="173">
        <f t="shared" si="10"/>
        <v>-1988277</v>
      </c>
      <c r="M49" s="173">
        <f t="shared" si="10"/>
        <v>25433387</v>
      </c>
      <c r="N49" s="173">
        <f t="shared" si="10"/>
        <v>16849605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47583726</v>
      </c>
      <c r="X49" s="173">
        <f>IF(F25=F48,0,X25-X48)</f>
        <v>0</v>
      </c>
      <c r="Y49" s="173">
        <f t="shared" si="10"/>
        <v>47583222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1364157</v>
      </c>
      <c r="D12" s="155">
        <v>0</v>
      </c>
      <c r="E12" s="156">
        <v>1400000</v>
      </c>
      <c r="F12" s="60">
        <v>1400000</v>
      </c>
      <c r="G12" s="60">
        <v>116569</v>
      </c>
      <c r="H12" s="60">
        <v>116550</v>
      </c>
      <c r="I12" s="60">
        <v>0</v>
      </c>
      <c r="J12" s="60">
        <v>233119</v>
      </c>
      <c r="K12" s="60">
        <v>233555</v>
      </c>
      <c r="L12" s="60">
        <v>127471</v>
      </c>
      <c r="M12" s="60">
        <v>117756</v>
      </c>
      <c r="N12" s="60">
        <v>478782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711901</v>
      </c>
      <c r="X12" s="60">
        <v>700002</v>
      </c>
      <c r="Y12" s="60">
        <v>11899</v>
      </c>
      <c r="Z12" s="140">
        <v>1.7</v>
      </c>
      <c r="AA12" s="155">
        <v>1400000</v>
      </c>
    </row>
    <row r="13" spans="1:27" ht="12.75">
      <c r="A13" s="181" t="s">
        <v>109</v>
      </c>
      <c r="B13" s="185"/>
      <c r="C13" s="155">
        <v>16298597</v>
      </c>
      <c r="D13" s="155">
        <v>0</v>
      </c>
      <c r="E13" s="156">
        <v>17800000</v>
      </c>
      <c r="F13" s="60">
        <v>17800000</v>
      </c>
      <c r="G13" s="60">
        <v>289416</v>
      </c>
      <c r="H13" s="60">
        <v>1234950</v>
      </c>
      <c r="I13" s="60">
        <v>1626611</v>
      </c>
      <c r="J13" s="60">
        <v>3150977</v>
      </c>
      <c r="K13" s="60">
        <v>1290847</v>
      </c>
      <c r="L13" s="60">
        <v>1337224</v>
      </c>
      <c r="M13" s="60">
        <v>1143665</v>
      </c>
      <c r="N13" s="60">
        <v>3771736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6922713</v>
      </c>
      <c r="X13" s="60">
        <v>8500002</v>
      </c>
      <c r="Y13" s="60">
        <v>-1577289</v>
      </c>
      <c r="Z13" s="140">
        <v>-18.56</v>
      </c>
      <c r="AA13" s="155">
        <v>17800000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47598</v>
      </c>
      <c r="D18" s="155">
        <v>0</v>
      </c>
      <c r="E18" s="156">
        <v>50000</v>
      </c>
      <c r="F18" s="60">
        <v>50000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25002</v>
      </c>
      <c r="Y18" s="60">
        <v>-25002</v>
      </c>
      <c r="Z18" s="140">
        <v>-100</v>
      </c>
      <c r="AA18" s="155">
        <v>50000</v>
      </c>
    </row>
    <row r="19" spans="1:27" ht="12.75">
      <c r="A19" s="181" t="s">
        <v>34</v>
      </c>
      <c r="B19" s="185"/>
      <c r="C19" s="155">
        <v>3995097</v>
      </c>
      <c r="D19" s="155">
        <v>0</v>
      </c>
      <c r="E19" s="156">
        <v>92582000</v>
      </c>
      <c r="F19" s="60">
        <v>92582000</v>
      </c>
      <c r="G19" s="60">
        <v>36809000</v>
      </c>
      <c r="H19" s="60">
        <v>0</v>
      </c>
      <c r="I19" s="60">
        <v>0</v>
      </c>
      <c r="J19" s="60">
        <v>36809000</v>
      </c>
      <c r="K19" s="60">
        <v>264341</v>
      </c>
      <c r="L19" s="60">
        <v>0</v>
      </c>
      <c r="M19" s="60">
        <v>29470750</v>
      </c>
      <c r="N19" s="60">
        <v>29735091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66544091</v>
      </c>
      <c r="X19" s="60">
        <v>44166000</v>
      </c>
      <c r="Y19" s="60">
        <v>22378091</v>
      </c>
      <c r="Z19" s="140">
        <v>50.67</v>
      </c>
      <c r="AA19" s="155">
        <v>92582000</v>
      </c>
    </row>
    <row r="20" spans="1:27" ht="12.75">
      <c r="A20" s="181" t="s">
        <v>35</v>
      </c>
      <c r="B20" s="185"/>
      <c r="C20" s="155">
        <v>89310000</v>
      </c>
      <c r="D20" s="155">
        <v>0</v>
      </c>
      <c r="E20" s="156">
        <v>20715020</v>
      </c>
      <c r="F20" s="54">
        <v>20715020</v>
      </c>
      <c r="G20" s="54">
        <v>0</v>
      </c>
      <c r="H20" s="54">
        <v>200</v>
      </c>
      <c r="I20" s="54">
        <v>70</v>
      </c>
      <c r="J20" s="54">
        <v>270</v>
      </c>
      <c r="K20" s="54">
        <v>2448</v>
      </c>
      <c r="L20" s="54">
        <v>254569</v>
      </c>
      <c r="M20" s="54">
        <v>0</v>
      </c>
      <c r="N20" s="54">
        <v>257017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257287</v>
      </c>
      <c r="X20" s="54">
        <v>12882498</v>
      </c>
      <c r="Y20" s="54">
        <v>-12625211</v>
      </c>
      <c r="Z20" s="184">
        <v>-98</v>
      </c>
      <c r="AA20" s="130">
        <v>20715020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111015449</v>
      </c>
      <c r="D22" s="188">
        <f>SUM(D5:D21)</f>
        <v>0</v>
      </c>
      <c r="E22" s="189">
        <f t="shared" si="0"/>
        <v>132547020</v>
      </c>
      <c r="F22" s="190">
        <f t="shared" si="0"/>
        <v>132547020</v>
      </c>
      <c r="G22" s="190">
        <f t="shared" si="0"/>
        <v>37214985</v>
      </c>
      <c r="H22" s="190">
        <f t="shared" si="0"/>
        <v>1351700</v>
      </c>
      <c r="I22" s="190">
        <f t="shared" si="0"/>
        <v>1626681</v>
      </c>
      <c r="J22" s="190">
        <f t="shared" si="0"/>
        <v>40193366</v>
      </c>
      <c r="K22" s="190">
        <f t="shared" si="0"/>
        <v>1791191</v>
      </c>
      <c r="L22" s="190">
        <f t="shared" si="0"/>
        <v>1719264</v>
      </c>
      <c r="M22" s="190">
        <f t="shared" si="0"/>
        <v>30732171</v>
      </c>
      <c r="N22" s="190">
        <f t="shared" si="0"/>
        <v>34242626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74435992</v>
      </c>
      <c r="X22" s="190">
        <f t="shared" si="0"/>
        <v>66273504</v>
      </c>
      <c r="Y22" s="190">
        <f t="shared" si="0"/>
        <v>8162488</v>
      </c>
      <c r="Z22" s="191">
        <f>+IF(X22&lt;&gt;0,+(Y22/X22)*100,0)</f>
        <v>12.316367035610492</v>
      </c>
      <c r="AA22" s="188">
        <f>SUM(AA5:AA21)</f>
        <v>132547020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36036192</v>
      </c>
      <c r="D25" s="155">
        <v>0</v>
      </c>
      <c r="E25" s="156">
        <v>44976208</v>
      </c>
      <c r="F25" s="60">
        <v>44976208</v>
      </c>
      <c r="G25" s="60">
        <v>0</v>
      </c>
      <c r="H25" s="60">
        <v>0</v>
      </c>
      <c r="I25" s="60">
        <v>0</v>
      </c>
      <c r="J25" s="60">
        <v>0</v>
      </c>
      <c r="K25" s="60">
        <v>2889426</v>
      </c>
      <c r="L25" s="60">
        <v>0</v>
      </c>
      <c r="M25" s="60">
        <v>3065122</v>
      </c>
      <c r="N25" s="60">
        <v>5954548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5954548</v>
      </c>
      <c r="X25" s="60">
        <v>22750998</v>
      </c>
      <c r="Y25" s="60">
        <v>-16796450</v>
      </c>
      <c r="Z25" s="140">
        <v>-73.83</v>
      </c>
      <c r="AA25" s="155">
        <v>44976208</v>
      </c>
    </row>
    <row r="26" spans="1:27" ht="12.75">
      <c r="A26" s="183" t="s">
        <v>38</v>
      </c>
      <c r="B26" s="182"/>
      <c r="C26" s="155">
        <v>7288209</v>
      </c>
      <c r="D26" s="155">
        <v>0</v>
      </c>
      <c r="E26" s="156">
        <v>8179900</v>
      </c>
      <c r="F26" s="60">
        <v>8179900</v>
      </c>
      <c r="G26" s="60">
        <v>0</v>
      </c>
      <c r="H26" s="60">
        <v>0</v>
      </c>
      <c r="I26" s="60">
        <v>0</v>
      </c>
      <c r="J26" s="60">
        <v>0</v>
      </c>
      <c r="K26" s="60">
        <v>565378</v>
      </c>
      <c r="L26" s="60">
        <v>0</v>
      </c>
      <c r="M26" s="60">
        <v>564548</v>
      </c>
      <c r="N26" s="60">
        <v>1129926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1129926</v>
      </c>
      <c r="X26" s="60">
        <v>3822000</v>
      </c>
      <c r="Y26" s="60">
        <v>-2692074</v>
      </c>
      <c r="Z26" s="140">
        <v>-70.44</v>
      </c>
      <c r="AA26" s="155">
        <v>8179900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1543814</v>
      </c>
      <c r="D28" s="155">
        <v>0</v>
      </c>
      <c r="E28" s="156">
        <v>1700000</v>
      </c>
      <c r="F28" s="60">
        <v>1700000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850002</v>
      </c>
      <c r="Y28" s="60">
        <v>-850002</v>
      </c>
      <c r="Z28" s="140">
        <v>-100</v>
      </c>
      <c r="AA28" s="155">
        <v>1700000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246030</v>
      </c>
      <c r="I31" s="60">
        <v>14928</v>
      </c>
      <c r="J31" s="60">
        <v>260958</v>
      </c>
      <c r="K31" s="60">
        <v>15520</v>
      </c>
      <c r="L31" s="60">
        <v>13760</v>
      </c>
      <c r="M31" s="60">
        <v>7206</v>
      </c>
      <c r="N31" s="60">
        <v>36486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297444</v>
      </c>
      <c r="X31" s="60"/>
      <c r="Y31" s="60">
        <v>297444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2484762</v>
      </c>
      <c r="D32" s="155">
        <v>0</v>
      </c>
      <c r="E32" s="156">
        <v>2300000</v>
      </c>
      <c r="F32" s="60">
        <v>2300000</v>
      </c>
      <c r="G32" s="60">
        <v>0</v>
      </c>
      <c r="H32" s="60">
        <v>279803</v>
      </c>
      <c r="I32" s="60">
        <v>351986</v>
      </c>
      <c r="J32" s="60">
        <v>631789</v>
      </c>
      <c r="K32" s="60">
        <v>3280619</v>
      </c>
      <c r="L32" s="60">
        <v>1150623</v>
      </c>
      <c r="M32" s="60">
        <v>462601</v>
      </c>
      <c r="N32" s="60">
        <v>4893843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5525632</v>
      </c>
      <c r="X32" s="60">
        <v>1156998</v>
      </c>
      <c r="Y32" s="60">
        <v>4368634</v>
      </c>
      <c r="Z32" s="140">
        <v>377.58</v>
      </c>
      <c r="AA32" s="155">
        <v>2300000</v>
      </c>
    </row>
    <row r="33" spans="1:27" ht="12.75">
      <c r="A33" s="183" t="s">
        <v>42</v>
      </c>
      <c r="B33" s="182"/>
      <c r="C33" s="155">
        <v>16041346</v>
      </c>
      <c r="D33" s="155">
        <v>0</v>
      </c>
      <c r="E33" s="156">
        <v>29165000</v>
      </c>
      <c r="F33" s="60">
        <v>29165000</v>
      </c>
      <c r="G33" s="60">
        <v>0</v>
      </c>
      <c r="H33" s="60">
        <v>66960</v>
      </c>
      <c r="I33" s="60">
        <v>0</v>
      </c>
      <c r="J33" s="60">
        <v>66960</v>
      </c>
      <c r="K33" s="60">
        <v>59541</v>
      </c>
      <c r="L33" s="60">
        <v>3450</v>
      </c>
      <c r="M33" s="60">
        <v>201260</v>
      </c>
      <c r="N33" s="60">
        <v>264251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331211</v>
      </c>
      <c r="X33" s="60">
        <v>14582502</v>
      </c>
      <c r="Y33" s="60">
        <v>-14251291</v>
      </c>
      <c r="Z33" s="140">
        <v>-97.73</v>
      </c>
      <c r="AA33" s="155">
        <v>29165000</v>
      </c>
    </row>
    <row r="34" spans="1:27" ht="12.75">
      <c r="A34" s="183" t="s">
        <v>43</v>
      </c>
      <c r="B34" s="182"/>
      <c r="C34" s="155">
        <v>40822551</v>
      </c>
      <c r="D34" s="155">
        <v>0</v>
      </c>
      <c r="E34" s="156">
        <v>46225912</v>
      </c>
      <c r="F34" s="60">
        <v>46225912</v>
      </c>
      <c r="G34" s="60">
        <v>5200834</v>
      </c>
      <c r="H34" s="60">
        <v>1581699</v>
      </c>
      <c r="I34" s="60">
        <v>1717005</v>
      </c>
      <c r="J34" s="60">
        <v>8499538</v>
      </c>
      <c r="K34" s="60">
        <v>1576212</v>
      </c>
      <c r="L34" s="60">
        <v>2539708</v>
      </c>
      <c r="M34" s="60">
        <v>998047</v>
      </c>
      <c r="N34" s="60">
        <v>5113967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13613505</v>
      </c>
      <c r="X34" s="60">
        <v>23110500</v>
      </c>
      <c r="Y34" s="60">
        <v>-9496995</v>
      </c>
      <c r="Z34" s="140">
        <v>-41.09</v>
      </c>
      <c r="AA34" s="155">
        <v>46225912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104216874</v>
      </c>
      <c r="D36" s="188">
        <f>SUM(D25:D35)</f>
        <v>0</v>
      </c>
      <c r="E36" s="189">
        <f t="shared" si="1"/>
        <v>132547020</v>
      </c>
      <c r="F36" s="190">
        <f t="shared" si="1"/>
        <v>132547020</v>
      </c>
      <c r="G36" s="190">
        <f t="shared" si="1"/>
        <v>5200834</v>
      </c>
      <c r="H36" s="190">
        <f t="shared" si="1"/>
        <v>2174492</v>
      </c>
      <c r="I36" s="190">
        <f t="shared" si="1"/>
        <v>2083919</v>
      </c>
      <c r="J36" s="190">
        <f t="shared" si="1"/>
        <v>9459245</v>
      </c>
      <c r="K36" s="190">
        <f t="shared" si="1"/>
        <v>8386696</v>
      </c>
      <c r="L36" s="190">
        <f t="shared" si="1"/>
        <v>3707541</v>
      </c>
      <c r="M36" s="190">
        <f t="shared" si="1"/>
        <v>5298784</v>
      </c>
      <c r="N36" s="190">
        <f t="shared" si="1"/>
        <v>17393021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26852266</v>
      </c>
      <c r="X36" s="190">
        <f t="shared" si="1"/>
        <v>66273000</v>
      </c>
      <c r="Y36" s="190">
        <f t="shared" si="1"/>
        <v>-39420734</v>
      </c>
      <c r="Z36" s="191">
        <f>+IF(X36&lt;&gt;0,+(Y36/X36)*100,0)</f>
        <v>-59.48234424275346</v>
      </c>
      <c r="AA36" s="188">
        <f>SUM(AA25:AA35)</f>
        <v>132547020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6798575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32014151</v>
      </c>
      <c r="H38" s="106">
        <f t="shared" si="2"/>
        <v>-822792</v>
      </c>
      <c r="I38" s="106">
        <f t="shared" si="2"/>
        <v>-457238</v>
      </c>
      <c r="J38" s="106">
        <f t="shared" si="2"/>
        <v>30734121</v>
      </c>
      <c r="K38" s="106">
        <f t="shared" si="2"/>
        <v>-6595505</v>
      </c>
      <c r="L38" s="106">
        <f t="shared" si="2"/>
        <v>-1988277</v>
      </c>
      <c r="M38" s="106">
        <f t="shared" si="2"/>
        <v>25433387</v>
      </c>
      <c r="N38" s="106">
        <f t="shared" si="2"/>
        <v>16849605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47583726</v>
      </c>
      <c r="X38" s="106">
        <f>IF(F22=F36,0,X22-X36)</f>
        <v>0</v>
      </c>
      <c r="Y38" s="106">
        <f t="shared" si="2"/>
        <v>47583222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6798575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32014151</v>
      </c>
      <c r="H42" s="88">
        <f t="shared" si="3"/>
        <v>-822792</v>
      </c>
      <c r="I42" s="88">
        <f t="shared" si="3"/>
        <v>-457238</v>
      </c>
      <c r="J42" s="88">
        <f t="shared" si="3"/>
        <v>30734121</v>
      </c>
      <c r="K42" s="88">
        <f t="shared" si="3"/>
        <v>-6595505</v>
      </c>
      <c r="L42" s="88">
        <f t="shared" si="3"/>
        <v>-1988277</v>
      </c>
      <c r="M42" s="88">
        <f t="shared" si="3"/>
        <v>25433387</v>
      </c>
      <c r="N42" s="88">
        <f t="shared" si="3"/>
        <v>16849605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47583726</v>
      </c>
      <c r="X42" s="88">
        <f t="shared" si="3"/>
        <v>0</v>
      </c>
      <c r="Y42" s="88">
        <f t="shared" si="3"/>
        <v>47583222</v>
      </c>
      <c r="Z42" s="208">
        <f>+IF(X42&lt;&gt;0,+(Y42/X42)*100,0)</f>
        <v>0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6798575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32014151</v>
      </c>
      <c r="H44" s="77">
        <f t="shared" si="4"/>
        <v>-822792</v>
      </c>
      <c r="I44" s="77">
        <f t="shared" si="4"/>
        <v>-457238</v>
      </c>
      <c r="J44" s="77">
        <f t="shared" si="4"/>
        <v>30734121</v>
      </c>
      <c r="K44" s="77">
        <f t="shared" si="4"/>
        <v>-6595505</v>
      </c>
      <c r="L44" s="77">
        <f t="shared" si="4"/>
        <v>-1988277</v>
      </c>
      <c r="M44" s="77">
        <f t="shared" si="4"/>
        <v>25433387</v>
      </c>
      <c r="N44" s="77">
        <f t="shared" si="4"/>
        <v>16849605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47583726</v>
      </c>
      <c r="X44" s="77">
        <f t="shared" si="4"/>
        <v>0</v>
      </c>
      <c r="Y44" s="77">
        <f t="shared" si="4"/>
        <v>47583222</v>
      </c>
      <c r="Z44" s="212">
        <f>+IF(X44&lt;&gt;0,+(Y44/X44)*100,0)</f>
        <v>0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6798575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32014151</v>
      </c>
      <c r="H46" s="88">
        <f t="shared" si="5"/>
        <v>-822792</v>
      </c>
      <c r="I46" s="88">
        <f t="shared" si="5"/>
        <v>-457238</v>
      </c>
      <c r="J46" s="88">
        <f t="shared" si="5"/>
        <v>30734121</v>
      </c>
      <c r="K46" s="88">
        <f t="shared" si="5"/>
        <v>-6595505</v>
      </c>
      <c r="L46" s="88">
        <f t="shared" si="5"/>
        <v>-1988277</v>
      </c>
      <c r="M46" s="88">
        <f t="shared" si="5"/>
        <v>25433387</v>
      </c>
      <c r="N46" s="88">
        <f t="shared" si="5"/>
        <v>16849605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47583726</v>
      </c>
      <c r="X46" s="88">
        <f t="shared" si="5"/>
        <v>0</v>
      </c>
      <c r="Y46" s="88">
        <f t="shared" si="5"/>
        <v>47583222</v>
      </c>
      <c r="Z46" s="208">
        <f>+IF(X46&lt;&gt;0,+(Y46/X46)*100,0)</f>
        <v>0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6798575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32014151</v>
      </c>
      <c r="H48" s="220">
        <f t="shared" si="6"/>
        <v>-822792</v>
      </c>
      <c r="I48" s="220">
        <f t="shared" si="6"/>
        <v>-457238</v>
      </c>
      <c r="J48" s="220">
        <f t="shared" si="6"/>
        <v>30734121</v>
      </c>
      <c r="K48" s="220">
        <f t="shared" si="6"/>
        <v>-6595505</v>
      </c>
      <c r="L48" s="220">
        <f t="shared" si="6"/>
        <v>-1988277</v>
      </c>
      <c r="M48" s="219">
        <f t="shared" si="6"/>
        <v>25433387</v>
      </c>
      <c r="N48" s="219">
        <f t="shared" si="6"/>
        <v>16849605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47583726</v>
      </c>
      <c r="X48" s="220">
        <f t="shared" si="6"/>
        <v>0</v>
      </c>
      <c r="Y48" s="220">
        <f t="shared" si="6"/>
        <v>47583222</v>
      </c>
      <c r="Z48" s="221">
        <f>+IF(X48&lt;&gt;0,+(Y48/X48)*100,0)</f>
        <v>0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3106027</v>
      </c>
      <c r="D5" s="153">
        <f>SUM(D6:D8)</f>
        <v>0</v>
      </c>
      <c r="E5" s="154">
        <f t="shared" si="0"/>
        <v>1690000</v>
      </c>
      <c r="F5" s="100">
        <f t="shared" si="0"/>
        <v>1690000</v>
      </c>
      <c r="G5" s="100">
        <f t="shared" si="0"/>
        <v>0</v>
      </c>
      <c r="H5" s="100">
        <f t="shared" si="0"/>
        <v>8283</v>
      </c>
      <c r="I5" s="100">
        <f t="shared" si="0"/>
        <v>0</v>
      </c>
      <c r="J5" s="100">
        <f t="shared" si="0"/>
        <v>8283</v>
      </c>
      <c r="K5" s="100">
        <f t="shared" si="0"/>
        <v>14644</v>
      </c>
      <c r="L5" s="100">
        <f t="shared" si="0"/>
        <v>0</v>
      </c>
      <c r="M5" s="100">
        <f t="shared" si="0"/>
        <v>24550</v>
      </c>
      <c r="N5" s="100">
        <f t="shared" si="0"/>
        <v>39194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47477</v>
      </c>
      <c r="X5" s="100">
        <f t="shared" si="0"/>
        <v>1190000</v>
      </c>
      <c r="Y5" s="100">
        <f t="shared" si="0"/>
        <v>-1142523</v>
      </c>
      <c r="Z5" s="137">
        <f>+IF(X5&lt;&gt;0,+(Y5/X5)*100,0)</f>
        <v>-96.01033613445378</v>
      </c>
      <c r="AA5" s="153">
        <f>SUM(AA6:AA8)</f>
        <v>1690000</v>
      </c>
    </row>
    <row r="6" spans="1:27" ht="12.75">
      <c r="A6" s="138" t="s">
        <v>75</v>
      </c>
      <c r="B6" s="136"/>
      <c r="C6" s="155"/>
      <c r="D6" s="155"/>
      <c r="E6" s="156">
        <v>75000</v>
      </c>
      <c r="F6" s="60">
        <v>75000</v>
      </c>
      <c r="G6" s="60"/>
      <c r="H6" s="60"/>
      <c r="I6" s="60"/>
      <c r="J6" s="60"/>
      <c r="K6" s="60">
        <v>5340</v>
      </c>
      <c r="L6" s="60"/>
      <c r="M6" s="60"/>
      <c r="N6" s="60">
        <v>5340</v>
      </c>
      <c r="O6" s="60"/>
      <c r="P6" s="60"/>
      <c r="Q6" s="60"/>
      <c r="R6" s="60"/>
      <c r="S6" s="60"/>
      <c r="T6" s="60"/>
      <c r="U6" s="60"/>
      <c r="V6" s="60"/>
      <c r="W6" s="60">
        <v>5340</v>
      </c>
      <c r="X6" s="60">
        <v>75000</v>
      </c>
      <c r="Y6" s="60">
        <v>-69660</v>
      </c>
      <c r="Z6" s="140">
        <v>-92.88</v>
      </c>
      <c r="AA6" s="62">
        <v>75000</v>
      </c>
    </row>
    <row r="7" spans="1:27" ht="12.75">
      <c r="A7" s="138" t="s">
        <v>76</v>
      </c>
      <c r="B7" s="136"/>
      <c r="C7" s="157">
        <v>3106027</v>
      </c>
      <c r="D7" s="157"/>
      <c r="E7" s="158">
        <v>1615000</v>
      </c>
      <c r="F7" s="159">
        <v>1615000</v>
      </c>
      <c r="G7" s="159"/>
      <c r="H7" s="159"/>
      <c r="I7" s="159"/>
      <c r="J7" s="159"/>
      <c r="K7" s="159">
        <v>9304</v>
      </c>
      <c r="L7" s="159"/>
      <c r="M7" s="159"/>
      <c r="N7" s="159">
        <v>9304</v>
      </c>
      <c r="O7" s="159"/>
      <c r="P7" s="159"/>
      <c r="Q7" s="159"/>
      <c r="R7" s="159"/>
      <c r="S7" s="159"/>
      <c r="T7" s="159"/>
      <c r="U7" s="159"/>
      <c r="V7" s="159"/>
      <c r="W7" s="159">
        <v>9304</v>
      </c>
      <c r="X7" s="159">
        <v>1115000</v>
      </c>
      <c r="Y7" s="159">
        <v>-1105696</v>
      </c>
      <c r="Z7" s="141">
        <v>-99.17</v>
      </c>
      <c r="AA7" s="225">
        <v>1615000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>
        <v>8283</v>
      </c>
      <c r="I8" s="60"/>
      <c r="J8" s="60">
        <v>8283</v>
      </c>
      <c r="K8" s="60"/>
      <c r="L8" s="60"/>
      <c r="M8" s="60">
        <v>24550</v>
      </c>
      <c r="N8" s="60">
        <v>24550</v>
      </c>
      <c r="O8" s="60"/>
      <c r="P8" s="60"/>
      <c r="Q8" s="60"/>
      <c r="R8" s="60"/>
      <c r="S8" s="60"/>
      <c r="T8" s="60"/>
      <c r="U8" s="60"/>
      <c r="V8" s="60"/>
      <c r="W8" s="60">
        <v>32833</v>
      </c>
      <c r="X8" s="60"/>
      <c r="Y8" s="60">
        <v>32833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681544</v>
      </c>
      <c r="L9" s="100">
        <f t="shared" si="1"/>
        <v>0</v>
      </c>
      <c r="M9" s="100">
        <f t="shared" si="1"/>
        <v>0</v>
      </c>
      <c r="N9" s="100">
        <f t="shared" si="1"/>
        <v>681544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681544</v>
      </c>
      <c r="X9" s="100">
        <f t="shared" si="1"/>
        <v>0</v>
      </c>
      <c r="Y9" s="100">
        <f t="shared" si="1"/>
        <v>681544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681544</v>
      </c>
      <c r="L12" s="60"/>
      <c r="M12" s="60"/>
      <c r="N12" s="60">
        <v>681544</v>
      </c>
      <c r="O12" s="60"/>
      <c r="P12" s="60"/>
      <c r="Q12" s="60"/>
      <c r="R12" s="60"/>
      <c r="S12" s="60"/>
      <c r="T12" s="60"/>
      <c r="U12" s="60"/>
      <c r="V12" s="60"/>
      <c r="W12" s="60">
        <v>681544</v>
      </c>
      <c r="X12" s="60"/>
      <c r="Y12" s="60">
        <v>681544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18500</v>
      </c>
      <c r="F15" s="100">
        <f t="shared" si="2"/>
        <v>18500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18500</v>
      </c>
      <c r="Y15" s="100">
        <f t="shared" si="2"/>
        <v>-18500</v>
      </c>
      <c r="Z15" s="137">
        <f>+IF(X15&lt;&gt;0,+(Y15/X15)*100,0)</f>
        <v>-100</v>
      </c>
      <c r="AA15" s="102">
        <f>SUM(AA16:AA18)</f>
        <v>18500</v>
      </c>
    </row>
    <row r="16" spans="1:27" ht="12.75">
      <c r="A16" s="138" t="s">
        <v>85</v>
      </c>
      <c r="B16" s="136"/>
      <c r="C16" s="155"/>
      <c r="D16" s="155"/>
      <c r="E16" s="156">
        <v>18500</v>
      </c>
      <c r="F16" s="60">
        <v>18500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18500</v>
      </c>
      <c r="Y16" s="60">
        <v>-18500</v>
      </c>
      <c r="Z16" s="140">
        <v>-100</v>
      </c>
      <c r="AA16" s="62">
        <v>18500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38500</v>
      </c>
      <c r="F24" s="100">
        <v>38500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38500</v>
      </c>
      <c r="Y24" s="100">
        <v>-38500</v>
      </c>
      <c r="Z24" s="137">
        <v>-100</v>
      </c>
      <c r="AA24" s="102">
        <v>38500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3106027</v>
      </c>
      <c r="D25" s="217">
        <f>+D5+D9+D15+D19+D24</f>
        <v>0</v>
      </c>
      <c r="E25" s="230">
        <f t="shared" si="4"/>
        <v>1747000</v>
      </c>
      <c r="F25" s="219">
        <f t="shared" si="4"/>
        <v>1747000</v>
      </c>
      <c r="G25" s="219">
        <f t="shared" si="4"/>
        <v>0</v>
      </c>
      <c r="H25" s="219">
        <f t="shared" si="4"/>
        <v>8283</v>
      </c>
      <c r="I25" s="219">
        <f t="shared" si="4"/>
        <v>0</v>
      </c>
      <c r="J25" s="219">
        <f t="shared" si="4"/>
        <v>8283</v>
      </c>
      <c r="K25" s="219">
        <f t="shared" si="4"/>
        <v>696188</v>
      </c>
      <c r="L25" s="219">
        <f t="shared" si="4"/>
        <v>0</v>
      </c>
      <c r="M25" s="219">
        <f t="shared" si="4"/>
        <v>24550</v>
      </c>
      <c r="N25" s="219">
        <f t="shared" si="4"/>
        <v>720738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729021</v>
      </c>
      <c r="X25" s="219">
        <f t="shared" si="4"/>
        <v>1247000</v>
      </c>
      <c r="Y25" s="219">
        <f t="shared" si="4"/>
        <v>-517979</v>
      </c>
      <c r="Z25" s="231">
        <f>+IF(X25&lt;&gt;0,+(Y25/X25)*100,0)</f>
        <v>-41.53801122694467</v>
      </c>
      <c r="AA25" s="232">
        <f>+AA5+AA9+AA15+AA19+AA24</f>
        <v>1747000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3106027</v>
      </c>
      <c r="D35" s="155"/>
      <c r="E35" s="156">
        <v>1747000</v>
      </c>
      <c r="F35" s="60">
        <v>1747000</v>
      </c>
      <c r="G35" s="60"/>
      <c r="H35" s="60">
        <v>8283</v>
      </c>
      <c r="I35" s="60"/>
      <c r="J35" s="60">
        <v>8283</v>
      </c>
      <c r="K35" s="60">
        <v>696188</v>
      </c>
      <c r="L35" s="60"/>
      <c r="M35" s="60">
        <v>24550</v>
      </c>
      <c r="N35" s="60">
        <v>720738</v>
      </c>
      <c r="O35" s="60"/>
      <c r="P35" s="60"/>
      <c r="Q35" s="60"/>
      <c r="R35" s="60"/>
      <c r="S35" s="60"/>
      <c r="T35" s="60"/>
      <c r="U35" s="60"/>
      <c r="V35" s="60"/>
      <c r="W35" s="60">
        <v>729021</v>
      </c>
      <c r="X35" s="60"/>
      <c r="Y35" s="60">
        <v>729021</v>
      </c>
      <c r="Z35" s="140"/>
      <c r="AA35" s="62">
        <v>1747000</v>
      </c>
    </row>
    <row r="36" spans="1:27" ht="12.75">
      <c r="A36" s="238" t="s">
        <v>139</v>
      </c>
      <c r="B36" s="149"/>
      <c r="C36" s="222">
        <f aca="true" t="shared" si="6" ref="C36:Y36">SUM(C32:C35)</f>
        <v>3106027</v>
      </c>
      <c r="D36" s="222">
        <f>SUM(D32:D35)</f>
        <v>0</v>
      </c>
      <c r="E36" s="218">
        <f t="shared" si="6"/>
        <v>1747000</v>
      </c>
      <c r="F36" s="220">
        <f t="shared" si="6"/>
        <v>1747000</v>
      </c>
      <c r="G36" s="220">
        <f t="shared" si="6"/>
        <v>0</v>
      </c>
      <c r="H36" s="220">
        <f t="shared" si="6"/>
        <v>8283</v>
      </c>
      <c r="I36" s="220">
        <f t="shared" si="6"/>
        <v>0</v>
      </c>
      <c r="J36" s="220">
        <f t="shared" si="6"/>
        <v>8283</v>
      </c>
      <c r="K36" s="220">
        <f t="shared" si="6"/>
        <v>696188</v>
      </c>
      <c r="L36" s="220">
        <f t="shared" si="6"/>
        <v>0</v>
      </c>
      <c r="M36" s="220">
        <f t="shared" si="6"/>
        <v>24550</v>
      </c>
      <c r="N36" s="220">
        <f t="shared" si="6"/>
        <v>720738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729021</v>
      </c>
      <c r="X36" s="220">
        <f t="shared" si="6"/>
        <v>0</v>
      </c>
      <c r="Y36" s="220">
        <f t="shared" si="6"/>
        <v>729021</v>
      </c>
      <c r="Z36" s="221">
        <f>+IF(X36&lt;&gt;0,+(Y36/X36)*100,0)</f>
        <v>0</v>
      </c>
      <c r="AA36" s="239">
        <f>SUM(AA32:AA35)</f>
        <v>1747000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63659547</v>
      </c>
      <c r="D6" s="155"/>
      <c r="E6" s="59">
        <v>42242000</v>
      </c>
      <c r="F6" s="60">
        <v>42242000</v>
      </c>
      <c r="G6" s="60">
        <v>6100</v>
      </c>
      <c r="H6" s="60">
        <v>6100</v>
      </c>
      <c r="I6" s="60">
        <v>6100</v>
      </c>
      <c r="J6" s="60">
        <v>6100</v>
      </c>
      <c r="K6" s="60">
        <v>6100</v>
      </c>
      <c r="L6" s="60">
        <v>6100</v>
      </c>
      <c r="M6" s="60">
        <v>6100</v>
      </c>
      <c r="N6" s="60">
        <v>6100</v>
      </c>
      <c r="O6" s="60"/>
      <c r="P6" s="60"/>
      <c r="Q6" s="60"/>
      <c r="R6" s="60"/>
      <c r="S6" s="60"/>
      <c r="T6" s="60"/>
      <c r="U6" s="60"/>
      <c r="V6" s="60"/>
      <c r="W6" s="60">
        <v>6100</v>
      </c>
      <c r="X6" s="60">
        <v>21121000</v>
      </c>
      <c r="Y6" s="60">
        <v>-21114900</v>
      </c>
      <c r="Z6" s="140">
        <v>-99.97</v>
      </c>
      <c r="AA6" s="62">
        <v>42242000</v>
      </c>
    </row>
    <row r="7" spans="1:27" ht="12.75">
      <c r="A7" s="249" t="s">
        <v>144</v>
      </c>
      <c r="B7" s="182"/>
      <c r="C7" s="155">
        <v>150000000</v>
      </c>
      <c r="D7" s="155"/>
      <c r="E7" s="59">
        <v>207650000</v>
      </c>
      <c r="F7" s="60">
        <v>207650000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103825000</v>
      </c>
      <c r="Y7" s="60">
        <v>-103825000</v>
      </c>
      <c r="Z7" s="140">
        <v>-100</v>
      </c>
      <c r="AA7" s="62">
        <v>207650000</v>
      </c>
    </row>
    <row r="8" spans="1:27" ht="12.75">
      <c r="A8" s="249" t="s">
        <v>145</v>
      </c>
      <c r="B8" s="182"/>
      <c r="C8" s="155">
        <v>3333242</v>
      </c>
      <c r="D8" s="155"/>
      <c r="E8" s="59">
        <v>4203000</v>
      </c>
      <c r="F8" s="60">
        <v>4203000</v>
      </c>
      <c r="G8" s="60">
        <v>2372382</v>
      </c>
      <c r="H8" s="60">
        <v>2498295</v>
      </c>
      <c r="I8" s="60">
        <v>6495303</v>
      </c>
      <c r="J8" s="60">
        <v>6495303</v>
      </c>
      <c r="K8" s="60">
        <v>6478992</v>
      </c>
      <c r="L8" s="60">
        <v>6611367</v>
      </c>
      <c r="M8" s="60">
        <v>6494253</v>
      </c>
      <c r="N8" s="60">
        <v>6494253</v>
      </c>
      <c r="O8" s="60"/>
      <c r="P8" s="60"/>
      <c r="Q8" s="60"/>
      <c r="R8" s="60"/>
      <c r="S8" s="60"/>
      <c r="T8" s="60"/>
      <c r="U8" s="60"/>
      <c r="V8" s="60"/>
      <c r="W8" s="60">
        <v>6494253</v>
      </c>
      <c r="X8" s="60">
        <v>2101500</v>
      </c>
      <c r="Y8" s="60">
        <v>4392753</v>
      </c>
      <c r="Z8" s="140">
        <v>209.03</v>
      </c>
      <c r="AA8" s="62">
        <v>4203000</v>
      </c>
    </row>
    <row r="9" spans="1:27" ht="12.75">
      <c r="A9" s="249" t="s">
        <v>146</v>
      </c>
      <c r="B9" s="182"/>
      <c r="C9" s="155">
        <v>1672886</v>
      </c>
      <c r="D9" s="155"/>
      <c r="E9" s="59"/>
      <c r="F9" s="60"/>
      <c r="G9" s="60">
        <v>9079611</v>
      </c>
      <c r="H9" s="60">
        <v>13396272</v>
      </c>
      <c r="I9" s="60">
        <v>9498884</v>
      </c>
      <c r="J9" s="60">
        <v>9498884</v>
      </c>
      <c r="K9" s="60">
        <v>10055125</v>
      </c>
      <c r="L9" s="60">
        <v>10181418</v>
      </c>
      <c r="M9" s="60">
        <v>10391894</v>
      </c>
      <c r="N9" s="60">
        <v>10391894</v>
      </c>
      <c r="O9" s="60"/>
      <c r="P9" s="60"/>
      <c r="Q9" s="60"/>
      <c r="R9" s="60"/>
      <c r="S9" s="60"/>
      <c r="T9" s="60"/>
      <c r="U9" s="60"/>
      <c r="V9" s="60"/>
      <c r="W9" s="60">
        <v>10391894</v>
      </c>
      <c r="X9" s="60"/>
      <c r="Y9" s="60">
        <v>10391894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-39080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218665675</v>
      </c>
      <c r="D12" s="168">
        <f>SUM(D6:D11)</f>
        <v>0</v>
      </c>
      <c r="E12" s="72">
        <f t="shared" si="0"/>
        <v>254095000</v>
      </c>
      <c r="F12" s="73">
        <f t="shared" si="0"/>
        <v>254095000</v>
      </c>
      <c r="G12" s="73">
        <f t="shared" si="0"/>
        <v>11419013</v>
      </c>
      <c r="H12" s="73">
        <f t="shared" si="0"/>
        <v>15900667</v>
      </c>
      <c r="I12" s="73">
        <f t="shared" si="0"/>
        <v>16000287</v>
      </c>
      <c r="J12" s="73">
        <f t="shared" si="0"/>
        <v>16000287</v>
      </c>
      <c r="K12" s="73">
        <f t="shared" si="0"/>
        <v>16540217</v>
      </c>
      <c r="L12" s="73">
        <f t="shared" si="0"/>
        <v>16798885</v>
      </c>
      <c r="M12" s="73">
        <f t="shared" si="0"/>
        <v>16892247</v>
      </c>
      <c r="N12" s="73">
        <f t="shared" si="0"/>
        <v>16892247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16892247</v>
      </c>
      <c r="X12" s="73">
        <f t="shared" si="0"/>
        <v>127047500</v>
      </c>
      <c r="Y12" s="73">
        <f t="shared" si="0"/>
        <v>-110155253</v>
      </c>
      <c r="Z12" s="170">
        <f>+IF(X12&lt;&gt;0,+(Y12/X12)*100,0)</f>
        <v>-86.7039910269781</v>
      </c>
      <c r="AA12" s="74">
        <f>SUM(AA6:AA11)</f>
        <v>254095000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228367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171976134</v>
      </c>
      <c r="H16" s="159">
        <v>229000000</v>
      </c>
      <c r="I16" s="159">
        <v>222000000</v>
      </c>
      <c r="J16" s="60">
        <v>222000000</v>
      </c>
      <c r="K16" s="159">
        <v>207000000</v>
      </c>
      <c r="L16" s="159">
        <v>187000000</v>
      </c>
      <c r="M16" s="60">
        <v>220000000</v>
      </c>
      <c r="N16" s="159">
        <v>220000000</v>
      </c>
      <c r="O16" s="159"/>
      <c r="P16" s="159"/>
      <c r="Q16" s="60"/>
      <c r="R16" s="159"/>
      <c r="S16" s="159"/>
      <c r="T16" s="60"/>
      <c r="U16" s="159"/>
      <c r="V16" s="159"/>
      <c r="W16" s="159">
        <v>220000000</v>
      </c>
      <c r="X16" s="60"/>
      <c r="Y16" s="159">
        <v>220000000</v>
      </c>
      <c r="Z16" s="141"/>
      <c r="AA16" s="225"/>
    </row>
    <row r="17" spans="1:27" ht="12.75">
      <c r="A17" s="249" t="s">
        <v>152</v>
      </c>
      <c r="B17" s="182"/>
      <c r="C17" s="155">
        <v>12639722</v>
      </c>
      <c r="D17" s="155"/>
      <c r="E17" s="59">
        <v>12643000</v>
      </c>
      <c r="F17" s="60">
        <v>12643000</v>
      </c>
      <c r="G17" s="60">
        <v>12643000</v>
      </c>
      <c r="H17" s="60">
        <v>12639722</v>
      </c>
      <c r="I17" s="60">
        <v>12639722</v>
      </c>
      <c r="J17" s="60">
        <v>12639722</v>
      </c>
      <c r="K17" s="60">
        <v>12639722</v>
      </c>
      <c r="L17" s="60">
        <v>12639722</v>
      </c>
      <c r="M17" s="60">
        <v>12639722</v>
      </c>
      <c r="N17" s="60">
        <v>12639722</v>
      </c>
      <c r="O17" s="60"/>
      <c r="P17" s="60"/>
      <c r="Q17" s="60"/>
      <c r="R17" s="60"/>
      <c r="S17" s="60"/>
      <c r="T17" s="60"/>
      <c r="U17" s="60"/>
      <c r="V17" s="60"/>
      <c r="W17" s="60">
        <v>12639722</v>
      </c>
      <c r="X17" s="60">
        <v>6321500</v>
      </c>
      <c r="Y17" s="60">
        <v>6318222</v>
      </c>
      <c r="Z17" s="140">
        <v>99.95</v>
      </c>
      <c r="AA17" s="62">
        <v>12643000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17253275</v>
      </c>
      <c r="D19" s="155"/>
      <c r="E19" s="59">
        <v>15621645</v>
      </c>
      <c r="F19" s="60">
        <v>15621645</v>
      </c>
      <c r="G19" s="60">
        <v>18880038</v>
      </c>
      <c r="H19" s="60">
        <v>17256225</v>
      </c>
      <c r="I19" s="60">
        <v>17937769</v>
      </c>
      <c r="J19" s="60">
        <v>17937769</v>
      </c>
      <c r="K19" s="60">
        <v>17952413</v>
      </c>
      <c r="L19" s="60">
        <v>17895472</v>
      </c>
      <c r="M19" s="60">
        <v>17976964</v>
      </c>
      <c r="N19" s="60">
        <v>17976964</v>
      </c>
      <c r="O19" s="60"/>
      <c r="P19" s="60"/>
      <c r="Q19" s="60"/>
      <c r="R19" s="60"/>
      <c r="S19" s="60"/>
      <c r="T19" s="60"/>
      <c r="U19" s="60"/>
      <c r="V19" s="60"/>
      <c r="W19" s="60">
        <v>17976964</v>
      </c>
      <c r="X19" s="60">
        <v>7810823</v>
      </c>
      <c r="Y19" s="60">
        <v>10166141</v>
      </c>
      <c r="Z19" s="140">
        <v>130.15</v>
      </c>
      <c r="AA19" s="62">
        <v>15621645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2540644</v>
      </c>
      <c r="D22" s="155"/>
      <c r="E22" s="59">
        <v>1517000</v>
      </c>
      <c r="F22" s="60">
        <v>1517000</v>
      </c>
      <c r="G22" s="60">
        <v>2540644</v>
      </c>
      <c r="H22" s="60">
        <v>2540644</v>
      </c>
      <c r="I22" s="60">
        <v>2540644</v>
      </c>
      <c r="J22" s="60">
        <v>2540644</v>
      </c>
      <c r="K22" s="60">
        <v>2540644</v>
      </c>
      <c r="L22" s="60">
        <v>2540644</v>
      </c>
      <c r="M22" s="60">
        <v>2540644</v>
      </c>
      <c r="N22" s="60">
        <v>2540644</v>
      </c>
      <c r="O22" s="60"/>
      <c r="P22" s="60"/>
      <c r="Q22" s="60"/>
      <c r="R22" s="60"/>
      <c r="S22" s="60"/>
      <c r="T22" s="60"/>
      <c r="U22" s="60"/>
      <c r="V22" s="60"/>
      <c r="W22" s="60">
        <v>2540644</v>
      </c>
      <c r="X22" s="60">
        <v>758500</v>
      </c>
      <c r="Y22" s="60">
        <v>1782144</v>
      </c>
      <c r="Z22" s="140">
        <v>234.96</v>
      </c>
      <c r="AA22" s="62">
        <v>1517000</v>
      </c>
    </row>
    <row r="23" spans="1:27" ht="12.75">
      <c r="A23" s="249" t="s">
        <v>158</v>
      </c>
      <c r="B23" s="182"/>
      <c r="C23" s="155">
        <v>16212500</v>
      </c>
      <c r="D23" s="155"/>
      <c r="E23" s="59"/>
      <c r="F23" s="60"/>
      <c r="G23" s="159">
        <v>16212500</v>
      </c>
      <c r="H23" s="159">
        <v>16212500</v>
      </c>
      <c r="I23" s="159">
        <v>16212500</v>
      </c>
      <c r="J23" s="60">
        <v>16212500</v>
      </c>
      <c r="K23" s="159">
        <v>16212500</v>
      </c>
      <c r="L23" s="159">
        <v>16212500</v>
      </c>
      <c r="M23" s="60">
        <v>16212500</v>
      </c>
      <c r="N23" s="159">
        <v>16212500</v>
      </c>
      <c r="O23" s="159"/>
      <c r="P23" s="159"/>
      <c r="Q23" s="60"/>
      <c r="R23" s="159"/>
      <c r="S23" s="159"/>
      <c r="T23" s="60"/>
      <c r="U23" s="159"/>
      <c r="V23" s="159"/>
      <c r="W23" s="159">
        <v>16212500</v>
      </c>
      <c r="X23" s="60"/>
      <c r="Y23" s="159">
        <v>16212500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48874508</v>
      </c>
      <c r="D24" s="168">
        <f>SUM(D15:D23)</f>
        <v>0</v>
      </c>
      <c r="E24" s="76">
        <f t="shared" si="1"/>
        <v>29781645</v>
      </c>
      <c r="F24" s="77">
        <f t="shared" si="1"/>
        <v>29781645</v>
      </c>
      <c r="G24" s="77">
        <f t="shared" si="1"/>
        <v>222252316</v>
      </c>
      <c r="H24" s="77">
        <f t="shared" si="1"/>
        <v>277649091</v>
      </c>
      <c r="I24" s="77">
        <f t="shared" si="1"/>
        <v>271330635</v>
      </c>
      <c r="J24" s="77">
        <f t="shared" si="1"/>
        <v>271330635</v>
      </c>
      <c r="K24" s="77">
        <f t="shared" si="1"/>
        <v>256345279</v>
      </c>
      <c r="L24" s="77">
        <f t="shared" si="1"/>
        <v>236288338</v>
      </c>
      <c r="M24" s="77">
        <f t="shared" si="1"/>
        <v>269369830</v>
      </c>
      <c r="N24" s="77">
        <f t="shared" si="1"/>
        <v>269369830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269369830</v>
      </c>
      <c r="X24" s="77">
        <f t="shared" si="1"/>
        <v>14890823</v>
      </c>
      <c r="Y24" s="77">
        <f t="shared" si="1"/>
        <v>254479007</v>
      </c>
      <c r="Z24" s="212">
        <f>+IF(X24&lt;&gt;0,+(Y24/X24)*100,0)</f>
        <v>1708.9653607460111</v>
      </c>
      <c r="AA24" s="79">
        <f>SUM(AA15:AA23)</f>
        <v>29781645</v>
      </c>
    </row>
    <row r="25" spans="1:27" ht="12.75">
      <c r="A25" s="250" t="s">
        <v>159</v>
      </c>
      <c r="B25" s="251"/>
      <c r="C25" s="168">
        <f aca="true" t="shared" si="2" ref="C25:Y25">+C12+C24</f>
        <v>267540183</v>
      </c>
      <c r="D25" s="168">
        <f>+D12+D24</f>
        <v>0</v>
      </c>
      <c r="E25" s="72">
        <f t="shared" si="2"/>
        <v>283876645</v>
      </c>
      <c r="F25" s="73">
        <f t="shared" si="2"/>
        <v>283876645</v>
      </c>
      <c r="G25" s="73">
        <f t="shared" si="2"/>
        <v>233671329</v>
      </c>
      <c r="H25" s="73">
        <f t="shared" si="2"/>
        <v>293549758</v>
      </c>
      <c r="I25" s="73">
        <f t="shared" si="2"/>
        <v>287330922</v>
      </c>
      <c r="J25" s="73">
        <f t="shared" si="2"/>
        <v>287330922</v>
      </c>
      <c r="K25" s="73">
        <f t="shared" si="2"/>
        <v>272885496</v>
      </c>
      <c r="L25" s="73">
        <f t="shared" si="2"/>
        <v>253087223</v>
      </c>
      <c r="M25" s="73">
        <f t="shared" si="2"/>
        <v>286262077</v>
      </c>
      <c r="N25" s="73">
        <f t="shared" si="2"/>
        <v>286262077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286262077</v>
      </c>
      <c r="X25" s="73">
        <f t="shared" si="2"/>
        <v>141938323</v>
      </c>
      <c r="Y25" s="73">
        <f t="shared" si="2"/>
        <v>144323754</v>
      </c>
      <c r="Z25" s="170">
        <f>+IF(X25&lt;&gt;0,+(Y25/X25)*100,0)</f>
        <v>101.68061095099736</v>
      </c>
      <c r="AA25" s="74">
        <f>+AA12+AA24</f>
        <v>283876645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4375778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12538704</v>
      </c>
      <c r="D32" s="155"/>
      <c r="E32" s="59">
        <v>32000000</v>
      </c>
      <c r="F32" s="60">
        <v>32000000</v>
      </c>
      <c r="G32" s="60">
        <v>12773209</v>
      </c>
      <c r="H32" s="60">
        <v>27520951</v>
      </c>
      <c r="I32" s="60">
        <v>75445038</v>
      </c>
      <c r="J32" s="60">
        <v>75445038</v>
      </c>
      <c r="K32" s="60">
        <v>72105583</v>
      </c>
      <c r="L32" s="60">
        <v>61533851</v>
      </c>
      <c r="M32" s="60">
        <v>77232367</v>
      </c>
      <c r="N32" s="60">
        <v>77232367</v>
      </c>
      <c r="O32" s="60"/>
      <c r="P32" s="60"/>
      <c r="Q32" s="60"/>
      <c r="R32" s="60"/>
      <c r="S32" s="60"/>
      <c r="T32" s="60"/>
      <c r="U32" s="60"/>
      <c r="V32" s="60"/>
      <c r="W32" s="60">
        <v>77232367</v>
      </c>
      <c r="X32" s="60">
        <v>16000000</v>
      </c>
      <c r="Y32" s="60">
        <v>61232367</v>
      </c>
      <c r="Z32" s="140">
        <v>382.7</v>
      </c>
      <c r="AA32" s="62">
        <v>32000000</v>
      </c>
    </row>
    <row r="33" spans="1:27" ht="12.75">
      <c r="A33" s="249" t="s">
        <v>165</v>
      </c>
      <c r="B33" s="182"/>
      <c r="C33" s="155">
        <v>781559</v>
      </c>
      <c r="D33" s="155"/>
      <c r="E33" s="59">
        <v>1068000</v>
      </c>
      <c r="F33" s="60">
        <v>1068000</v>
      </c>
      <c r="G33" s="60"/>
      <c r="H33" s="60"/>
      <c r="I33" s="60">
        <v>-1443101</v>
      </c>
      <c r="J33" s="60">
        <v>-1443101</v>
      </c>
      <c r="K33" s="60">
        <v>-1443101</v>
      </c>
      <c r="L33" s="60">
        <v>-1443101</v>
      </c>
      <c r="M33" s="60">
        <v>-1443101</v>
      </c>
      <c r="N33" s="60">
        <v>-1443101</v>
      </c>
      <c r="O33" s="60"/>
      <c r="P33" s="60"/>
      <c r="Q33" s="60"/>
      <c r="R33" s="60"/>
      <c r="S33" s="60"/>
      <c r="T33" s="60"/>
      <c r="U33" s="60"/>
      <c r="V33" s="60"/>
      <c r="W33" s="60">
        <v>-1443101</v>
      </c>
      <c r="X33" s="60">
        <v>534000</v>
      </c>
      <c r="Y33" s="60">
        <v>-1977101</v>
      </c>
      <c r="Z33" s="140">
        <v>-370.24</v>
      </c>
      <c r="AA33" s="62">
        <v>1068000</v>
      </c>
    </row>
    <row r="34" spans="1:27" ht="12.75">
      <c r="A34" s="250" t="s">
        <v>58</v>
      </c>
      <c r="B34" s="251"/>
      <c r="C34" s="168">
        <f aca="true" t="shared" si="3" ref="C34:Y34">SUM(C29:C33)</f>
        <v>17696041</v>
      </c>
      <c r="D34" s="168">
        <f>SUM(D29:D33)</f>
        <v>0</v>
      </c>
      <c r="E34" s="72">
        <f t="shared" si="3"/>
        <v>33068000</v>
      </c>
      <c r="F34" s="73">
        <f t="shared" si="3"/>
        <v>33068000</v>
      </c>
      <c r="G34" s="73">
        <f t="shared" si="3"/>
        <v>12773209</v>
      </c>
      <c r="H34" s="73">
        <f t="shared" si="3"/>
        <v>27520951</v>
      </c>
      <c r="I34" s="73">
        <f t="shared" si="3"/>
        <v>74001937</v>
      </c>
      <c r="J34" s="73">
        <f t="shared" si="3"/>
        <v>74001937</v>
      </c>
      <c r="K34" s="73">
        <f t="shared" si="3"/>
        <v>70662482</v>
      </c>
      <c r="L34" s="73">
        <f t="shared" si="3"/>
        <v>60090750</v>
      </c>
      <c r="M34" s="73">
        <f t="shared" si="3"/>
        <v>75789266</v>
      </c>
      <c r="N34" s="73">
        <f t="shared" si="3"/>
        <v>75789266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75789266</v>
      </c>
      <c r="X34" s="73">
        <f t="shared" si="3"/>
        <v>16534000</v>
      </c>
      <c r="Y34" s="73">
        <f t="shared" si="3"/>
        <v>59255266</v>
      </c>
      <c r="Z34" s="170">
        <f>+IF(X34&lt;&gt;0,+(Y34/X34)*100,0)</f>
        <v>358.38433530906013</v>
      </c>
      <c r="AA34" s="74">
        <f>SUM(AA29:AA33)</f>
        <v>33068000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-223334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54148167</v>
      </c>
      <c r="D38" s="155"/>
      <c r="E38" s="59">
        <v>64000000</v>
      </c>
      <c r="F38" s="60">
        <v>64000000</v>
      </c>
      <c r="G38" s="60"/>
      <c r="H38" s="60">
        <v>1443100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32000000</v>
      </c>
      <c r="Y38" s="60">
        <v>-32000000</v>
      </c>
      <c r="Z38" s="140">
        <v>-100</v>
      </c>
      <c r="AA38" s="62">
        <v>64000000</v>
      </c>
    </row>
    <row r="39" spans="1:27" ht="12.75">
      <c r="A39" s="250" t="s">
        <v>59</v>
      </c>
      <c r="B39" s="253"/>
      <c r="C39" s="168">
        <f aca="true" t="shared" si="4" ref="C39:Y39">SUM(C37:C38)</f>
        <v>54148167</v>
      </c>
      <c r="D39" s="168">
        <f>SUM(D37:D38)</f>
        <v>0</v>
      </c>
      <c r="E39" s="76">
        <f t="shared" si="4"/>
        <v>64000000</v>
      </c>
      <c r="F39" s="77">
        <f t="shared" si="4"/>
        <v>64000000</v>
      </c>
      <c r="G39" s="77">
        <f t="shared" si="4"/>
        <v>-223334</v>
      </c>
      <c r="H39" s="77">
        <f t="shared" si="4"/>
        <v>1443100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32000000</v>
      </c>
      <c r="Y39" s="77">
        <f t="shared" si="4"/>
        <v>-32000000</v>
      </c>
      <c r="Z39" s="212">
        <f>+IF(X39&lt;&gt;0,+(Y39/X39)*100,0)</f>
        <v>-100</v>
      </c>
      <c r="AA39" s="79">
        <f>SUM(AA37:AA38)</f>
        <v>64000000</v>
      </c>
    </row>
    <row r="40" spans="1:27" ht="12.75">
      <c r="A40" s="250" t="s">
        <v>167</v>
      </c>
      <c r="B40" s="251"/>
      <c r="C40" s="168">
        <f aca="true" t="shared" si="5" ref="C40:Y40">+C34+C39</f>
        <v>71844208</v>
      </c>
      <c r="D40" s="168">
        <f>+D34+D39</f>
        <v>0</v>
      </c>
      <c r="E40" s="72">
        <f t="shared" si="5"/>
        <v>97068000</v>
      </c>
      <c r="F40" s="73">
        <f t="shared" si="5"/>
        <v>97068000</v>
      </c>
      <c r="G40" s="73">
        <f t="shared" si="5"/>
        <v>12549875</v>
      </c>
      <c r="H40" s="73">
        <f t="shared" si="5"/>
        <v>28964051</v>
      </c>
      <c r="I40" s="73">
        <f t="shared" si="5"/>
        <v>74001937</v>
      </c>
      <c r="J40" s="73">
        <f t="shared" si="5"/>
        <v>74001937</v>
      </c>
      <c r="K40" s="73">
        <f t="shared" si="5"/>
        <v>70662482</v>
      </c>
      <c r="L40" s="73">
        <f t="shared" si="5"/>
        <v>60090750</v>
      </c>
      <c r="M40" s="73">
        <f t="shared" si="5"/>
        <v>75789266</v>
      </c>
      <c r="N40" s="73">
        <f t="shared" si="5"/>
        <v>75789266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75789266</v>
      </c>
      <c r="X40" s="73">
        <f t="shared" si="5"/>
        <v>48534000</v>
      </c>
      <c r="Y40" s="73">
        <f t="shared" si="5"/>
        <v>27255266</v>
      </c>
      <c r="Z40" s="170">
        <f>+IF(X40&lt;&gt;0,+(Y40/X40)*100,0)</f>
        <v>56.15705690855894</v>
      </c>
      <c r="AA40" s="74">
        <f>+AA34+AA39</f>
        <v>97068000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195695975</v>
      </c>
      <c r="D42" s="257">
        <f>+D25-D40</f>
        <v>0</v>
      </c>
      <c r="E42" s="258">
        <f t="shared" si="6"/>
        <v>186808645</v>
      </c>
      <c r="F42" s="259">
        <f t="shared" si="6"/>
        <v>186808645</v>
      </c>
      <c r="G42" s="259">
        <f t="shared" si="6"/>
        <v>221121454</v>
      </c>
      <c r="H42" s="259">
        <f t="shared" si="6"/>
        <v>264585707</v>
      </c>
      <c r="I42" s="259">
        <f t="shared" si="6"/>
        <v>213328985</v>
      </c>
      <c r="J42" s="259">
        <f t="shared" si="6"/>
        <v>213328985</v>
      </c>
      <c r="K42" s="259">
        <f t="shared" si="6"/>
        <v>202223014</v>
      </c>
      <c r="L42" s="259">
        <f t="shared" si="6"/>
        <v>192996473</v>
      </c>
      <c r="M42" s="259">
        <f t="shared" si="6"/>
        <v>210472811</v>
      </c>
      <c r="N42" s="259">
        <f t="shared" si="6"/>
        <v>210472811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210472811</v>
      </c>
      <c r="X42" s="259">
        <f t="shared" si="6"/>
        <v>93404323</v>
      </c>
      <c r="Y42" s="259">
        <f t="shared" si="6"/>
        <v>117068488</v>
      </c>
      <c r="Z42" s="260">
        <f>+IF(X42&lt;&gt;0,+(Y42/X42)*100,0)</f>
        <v>125.33519246213048</v>
      </c>
      <c r="AA42" s="261">
        <f>+AA25-AA40</f>
        <v>186808645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195695975</v>
      </c>
      <c r="D45" s="155"/>
      <c r="E45" s="59">
        <v>186808645</v>
      </c>
      <c r="F45" s="60">
        <v>186808645</v>
      </c>
      <c r="G45" s="60">
        <v>221121454</v>
      </c>
      <c r="H45" s="60">
        <v>264585707</v>
      </c>
      <c r="I45" s="60">
        <v>213328985</v>
      </c>
      <c r="J45" s="60">
        <v>213328985</v>
      </c>
      <c r="K45" s="60">
        <v>202223014</v>
      </c>
      <c r="L45" s="60">
        <v>192996473</v>
      </c>
      <c r="M45" s="60">
        <v>210472811</v>
      </c>
      <c r="N45" s="60">
        <v>210472811</v>
      </c>
      <c r="O45" s="60"/>
      <c r="P45" s="60"/>
      <c r="Q45" s="60"/>
      <c r="R45" s="60"/>
      <c r="S45" s="60"/>
      <c r="T45" s="60"/>
      <c r="U45" s="60"/>
      <c r="V45" s="60"/>
      <c r="W45" s="60">
        <v>210472811</v>
      </c>
      <c r="X45" s="60">
        <v>93404323</v>
      </c>
      <c r="Y45" s="60">
        <v>117068488</v>
      </c>
      <c r="Z45" s="139">
        <v>125.34</v>
      </c>
      <c r="AA45" s="62">
        <v>186808645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195695975</v>
      </c>
      <c r="D48" s="217">
        <f>SUM(D45:D47)</f>
        <v>0</v>
      </c>
      <c r="E48" s="264">
        <f t="shared" si="7"/>
        <v>186808645</v>
      </c>
      <c r="F48" s="219">
        <f t="shared" si="7"/>
        <v>186808645</v>
      </c>
      <c r="G48" s="219">
        <f t="shared" si="7"/>
        <v>221121454</v>
      </c>
      <c r="H48" s="219">
        <f t="shared" si="7"/>
        <v>264585707</v>
      </c>
      <c r="I48" s="219">
        <f t="shared" si="7"/>
        <v>213328985</v>
      </c>
      <c r="J48" s="219">
        <f t="shared" si="7"/>
        <v>213328985</v>
      </c>
      <c r="K48" s="219">
        <f t="shared" si="7"/>
        <v>202223014</v>
      </c>
      <c r="L48" s="219">
        <f t="shared" si="7"/>
        <v>192996473</v>
      </c>
      <c r="M48" s="219">
        <f t="shared" si="7"/>
        <v>210472811</v>
      </c>
      <c r="N48" s="219">
        <f t="shared" si="7"/>
        <v>210472811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210472811</v>
      </c>
      <c r="X48" s="219">
        <f t="shared" si="7"/>
        <v>93404323</v>
      </c>
      <c r="Y48" s="219">
        <f t="shared" si="7"/>
        <v>117068488</v>
      </c>
      <c r="Z48" s="265">
        <f>+IF(X48&lt;&gt;0,+(Y48/X48)*100,0)</f>
        <v>125.33519246213048</v>
      </c>
      <c r="AA48" s="232">
        <f>SUM(AA45:AA47)</f>
        <v>186808645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6038032</v>
      </c>
      <c r="D8" s="155"/>
      <c r="E8" s="59">
        <v>27215018</v>
      </c>
      <c r="F8" s="60">
        <v>27215018</v>
      </c>
      <c r="G8" s="60">
        <v>160997</v>
      </c>
      <c r="H8" s="60">
        <v>116750</v>
      </c>
      <c r="I8" s="60"/>
      <c r="J8" s="60">
        <v>277747</v>
      </c>
      <c r="K8" s="60">
        <v>236003</v>
      </c>
      <c r="L8" s="60">
        <v>382040</v>
      </c>
      <c r="M8" s="60">
        <v>117756</v>
      </c>
      <c r="N8" s="60">
        <v>735799</v>
      </c>
      <c r="O8" s="60"/>
      <c r="P8" s="60"/>
      <c r="Q8" s="60"/>
      <c r="R8" s="60"/>
      <c r="S8" s="60"/>
      <c r="T8" s="60"/>
      <c r="U8" s="60"/>
      <c r="V8" s="60"/>
      <c r="W8" s="60">
        <v>1013546</v>
      </c>
      <c r="X8" s="60">
        <v>13477506</v>
      </c>
      <c r="Y8" s="60">
        <v>-12463960</v>
      </c>
      <c r="Z8" s="140">
        <v>-92.48</v>
      </c>
      <c r="AA8" s="62">
        <v>27215018</v>
      </c>
    </row>
    <row r="9" spans="1:27" ht="12.75">
      <c r="A9" s="249" t="s">
        <v>179</v>
      </c>
      <c r="B9" s="182"/>
      <c r="C9" s="155">
        <v>89310000</v>
      </c>
      <c r="D9" s="155"/>
      <c r="E9" s="59">
        <v>88342000</v>
      </c>
      <c r="F9" s="60">
        <v>88342000</v>
      </c>
      <c r="G9" s="60">
        <v>36809000</v>
      </c>
      <c r="H9" s="60"/>
      <c r="I9" s="60"/>
      <c r="J9" s="60">
        <v>36809000</v>
      </c>
      <c r="K9" s="60">
        <v>264341</v>
      </c>
      <c r="L9" s="60"/>
      <c r="M9" s="60">
        <v>29470750</v>
      </c>
      <c r="N9" s="60">
        <v>29735091</v>
      </c>
      <c r="O9" s="60"/>
      <c r="P9" s="60"/>
      <c r="Q9" s="60"/>
      <c r="R9" s="60"/>
      <c r="S9" s="60"/>
      <c r="T9" s="60"/>
      <c r="U9" s="60"/>
      <c r="V9" s="60"/>
      <c r="W9" s="60">
        <v>66544091</v>
      </c>
      <c r="X9" s="60">
        <v>70673600</v>
      </c>
      <c r="Y9" s="60">
        <v>-4129509</v>
      </c>
      <c r="Z9" s="140">
        <v>-5.84</v>
      </c>
      <c r="AA9" s="62">
        <v>88342000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16276611</v>
      </c>
      <c r="D11" s="155"/>
      <c r="E11" s="59">
        <v>17000000</v>
      </c>
      <c r="F11" s="60">
        <v>17000000</v>
      </c>
      <c r="G11" s="60">
        <v>244985</v>
      </c>
      <c r="H11" s="60">
        <v>1234950</v>
      </c>
      <c r="I11" s="60">
        <v>1626611</v>
      </c>
      <c r="J11" s="60">
        <v>3106546</v>
      </c>
      <c r="K11" s="60">
        <v>1290847</v>
      </c>
      <c r="L11" s="60">
        <v>1337224</v>
      </c>
      <c r="M11" s="60">
        <v>1143665</v>
      </c>
      <c r="N11" s="60">
        <v>3771736</v>
      </c>
      <c r="O11" s="60"/>
      <c r="P11" s="60"/>
      <c r="Q11" s="60"/>
      <c r="R11" s="60"/>
      <c r="S11" s="60"/>
      <c r="T11" s="60"/>
      <c r="U11" s="60"/>
      <c r="V11" s="60"/>
      <c r="W11" s="60">
        <v>6878282</v>
      </c>
      <c r="X11" s="60">
        <v>8500000</v>
      </c>
      <c r="Y11" s="60">
        <v>-1621718</v>
      </c>
      <c r="Z11" s="140">
        <v>-19.08</v>
      </c>
      <c r="AA11" s="62">
        <v>17000000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-105093207</v>
      </c>
      <c r="D14" s="155"/>
      <c r="E14" s="59">
        <v>-101432000</v>
      </c>
      <c r="F14" s="60">
        <v>-101432000</v>
      </c>
      <c r="G14" s="60"/>
      <c r="H14" s="60">
        <v>-2107532</v>
      </c>
      <c r="I14" s="60">
        <v>-2083919</v>
      </c>
      <c r="J14" s="60">
        <v>-4191451</v>
      </c>
      <c r="K14" s="60">
        <v>-8327155</v>
      </c>
      <c r="L14" s="60">
        <v>-3704091</v>
      </c>
      <c r="M14" s="60">
        <v>-5097524</v>
      </c>
      <c r="N14" s="60">
        <v>-17128770</v>
      </c>
      <c r="O14" s="60"/>
      <c r="P14" s="60"/>
      <c r="Q14" s="60"/>
      <c r="R14" s="60"/>
      <c r="S14" s="60"/>
      <c r="T14" s="60"/>
      <c r="U14" s="60"/>
      <c r="V14" s="60"/>
      <c r="W14" s="60">
        <v>-21320221</v>
      </c>
      <c r="X14" s="60">
        <v>-50715996</v>
      </c>
      <c r="Y14" s="60">
        <v>29395775</v>
      </c>
      <c r="Z14" s="140">
        <v>-57.96</v>
      </c>
      <c r="AA14" s="62">
        <v>-101432000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-13485788</v>
      </c>
      <c r="D16" s="155"/>
      <c r="E16" s="59">
        <v>-29165000</v>
      </c>
      <c r="F16" s="60">
        <v>-29165000</v>
      </c>
      <c r="G16" s="60">
        <v>-4395154</v>
      </c>
      <c r="H16" s="60">
        <v>-66960</v>
      </c>
      <c r="I16" s="60"/>
      <c r="J16" s="60">
        <v>-4462114</v>
      </c>
      <c r="K16" s="60">
        <v>-59541</v>
      </c>
      <c r="L16" s="60">
        <v>-3450</v>
      </c>
      <c r="M16" s="60">
        <v>-201260</v>
      </c>
      <c r="N16" s="60">
        <v>-264251</v>
      </c>
      <c r="O16" s="60"/>
      <c r="P16" s="60"/>
      <c r="Q16" s="60"/>
      <c r="R16" s="60"/>
      <c r="S16" s="60"/>
      <c r="T16" s="60"/>
      <c r="U16" s="60"/>
      <c r="V16" s="60"/>
      <c r="W16" s="60">
        <v>-4726365</v>
      </c>
      <c r="X16" s="60">
        <v>-14582496</v>
      </c>
      <c r="Y16" s="60">
        <v>9856131</v>
      </c>
      <c r="Z16" s="140">
        <v>-67.59</v>
      </c>
      <c r="AA16" s="62">
        <v>-29165000</v>
      </c>
    </row>
    <row r="17" spans="1:27" ht="12.75">
      <c r="A17" s="250" t="s">
        <v>185</v>
      </c>
      <c r="B17" s="251"/>
      <c r="C17" s="168">
        <f aca="true" t="shared" si="0" ref="C17:Y17">SUM(C6:C16)</f>
        <v>-6954352</v>
      </c>
      <c r="D17" s="168">
        <f t="shared" si="0"/>
        <v>0</v>
      </c>
      <c r="E17" s="72">
        <f t="shared" si="0"/>
        <v>1960018</v>
      </c>
      <c r="F17" s="73">
        <f t="shared" si="0"/>
        <v>1960018</v>
      </c>
      <c r="G17" s="73">
        <f t="shared" si="0"/>
        <v>32819828</v>
      </c>
      <c r="H17" s="73">
        <f t="shared" si="0"/>
        <v>-822792</v>
      </c>
      <c r="I17" s="73">
        <f t="shared" si="0"/>
        <v>-457308</v>
      </c>
      <c r="J17" s="73">
        <f t="shared" si="0"/>
        <v>31539728</v>
      </c>
      <c r="K17" s="73">
        <f t="shared" si="0"/>
        <v>-6595505</v>
      </c>
      <c r="L17" s="73">
        <f t="shared" si="0"/>
        <v>-1988277</v>
      </c>
      <c r="M17" s="73">
        <f t="shared" si="0"/>
        <v>25433387</v>
      </c>
      <c r="N17" s="73">
        <f t="shared" si="0"/>
        <v>16849605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48389333</v>
      </c>
      <c r="X17" s="73">
        <f t="shared" si="0"/>
        <v>27352614</v>
      </c>
      <c r="Y17" s="73">
        <f t="shared" si="0"/>
        <v>21036719</v>
      </c>
      <c r="Z17" s="170">
        <f>+IF(X17&lt;&gt;0,+(Y17/X17)*100,0)</f>
        <v>76.90935498888697</v>
      </c>
      <c r="AA17" s="74">
        <f>SUM(AA6:AA16)</f>
        <v>1960018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69214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9577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-2064796</v>
      </c>
      <c r="D26" s="155"/>
      <c r="E26" s="59">
        <v>-1747000</v>
      </c>
      <c r="F26" s="60">
        <v>-1747000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-747000</v>
      </c>
      <c r="Y26" s="60">
        <v>747000</v>
      </c>
      <c r="Z26" s="140">
        <v>-100</v>
      </c>
      <c r="AA26" s="62">
        <v>-1747000</v>
      </c>
    </row>
    <row r="27" spans="1:27" ht="12.75">
      <c r="A27" s="250" t="s">
        <v>192</v>
      </c>
      <c r="B27" s="251"/>
      <c r="C27" s="168">
        <f aca="true" t="shared" si="1" ref="C27:Y27">SUM(C21:C26)</f>
        <v>-1986005</v>
      </c>
      <c r="D27" s="168">
        <f>SUM(D21:D26)</f>
        <v>0</v>
      </c>
      <c r="E27" s="72">
        <f t="shared" si="1"/>
        <v>-1747000</v>
      </c>
      <c r="F27" s="73">
        <f t="shared" si="1"/>
        <v>-1747000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-747000</v>
      </c>
      <c r="Y27" s="73">
        <f t="shared" si="1"/>
        <v>747000</v>
      </c>
      <c r="Z27" s="170">
        <f>+IF(X27&lt;&gt;0,+(Y27/X27)*100,0)</f>
        <v>-100</v>
      </c>
      <c r="AA27" s="74">
        <f>SUM(AA21:AA26)</f>
        <v>-1747000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-33000000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-4239348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-37239348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-46179705</v>
      </c>
      <c r="D38" s="153">
        <f>+D17+D27+D36</f>
        <v>0</v>
      </c>
      <c r="E38" s="99">
        <f t="shared" si="3"/>
        <v>213018</v>
      </c>
      <c r="F38" s="100">
        <f t="shared" si="3"/>
        <v>213018</v>
      </c>
      <c r="G38" s="100">
        <f t="shared" si="3"/>
        <v>32819828</v>
      </c>
      <c r="H38" s="100">
        <f t="shared" si="3"/>
        <v>-822792</v>
      </c>
      <c r="I38" s="100">
        <f t="shared" si="3"/>
        <v>-457308</v>
      </c>
      <c r="J38" s="100">
        <f t="shared" si="3"/>
        <v>31539728</v>
      </c>
      <c r="K38" s="100">
        <f t="shared" si="3"/>
        <v>-6595505</v>
      </c>
      <c r="L38" s="100">
        <f t="shared" si="3"/>
        <v>-1988277</v>
      </c>
      <c r="M38" s="100">
        <f t="shared" si="3"/>
        <v>25433387</v>
      </c>
      <c r="N38" s="100">
        <f t="shared" si="3"/>
        <v>16849605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48389333</v>
      </c>
      <c r="X38" s="100">
        <f t="shared" si="3"/>
        <v>26605614</v>
      </c>
      <c r="Y38" s="100">
        <f t="shared" si="3"/>
        <v>21783719</v>
      </c>
      <c r="Z38" s="137">
        <f>+IF(X38&lt;&gt;0,+(Y38/X38)*100,0)</f>
        <v>81.87640022139688</v>
      </c>
      <c r="AA38" s="102">
        <f>+AA17+AA27+AA36</f>
        <v>213018</v>
      </c>
    </row>
    <row r="39" spans="1:27" ht="12.75">
      <c r="A39" s="249" t="s">
        <v>200</v>
      </c>
      <c r="B39" s="182"/>
      <c r="C39" s="153">
        <v>109839054</v>
      </c>
      <c r="D39" s="153"/>
      <c r="E39" s="99">
        <v>103758000</v>
      </c>
      <c r="F39" s="100">
        <v>103758000</v>
      </c>
      <c r="G39" s="100"/>
      <c r="H39" s="100">
        <v>32819828</v>
      </c>
      <c r="I39" s="100">
        <v>31997036</v>
      </c>
      <c r="J39" s="100"/>
      <c r="K39" s="100">
        <v>31539728</v>
      </c>
      <c r="L39" s="100">
        <v>24944223</v>
      </c>
      <c r="M39" s="100">
        <v>22955946</v>
      </c>
      <c r="N39" s="100">
        <v>31539728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103758000</v>
      </c>
      <c r="Y39" s="100">
        <v>-103758000</v>
      </c>
      <c r="Z39" s="137">
        <v>-100</v>
      </c>
      <c r="AA39" s="102">
        <v>103758000</v>
      </c>
    </row>
    <row r="40" spans="1:27" ht="12.75">
      <c r="A40" s="269" t="s">
        <v>201</v>
      </c>
      <c r="B40" s="256"/>
      <c r="C40" s="257">
        <v>63659349</v>
      </c>
      <c r="D40" s="257"/>
      <c r="E40" s="258">
        <v>103971018</v>
      </c>
      <c r="F40" s="259">
        <v>103971018</v>
      </c>
      <c r="G40" s="259">
        <v>32819828</v>
      </c>
      <c r="H40" s="259">
        <v>31997036</v>
      </c>
      <c r="I40" s="259">
        <v>31539728</v>
      </c>
      <c r="J40" s="259">
        <v>31539728</v>
      </c>
      <c r="K40" s="259">
        <v>24944223</v>
      </c>
      <c r="L40" s="259">
        <v>22955946</v>
      </c>
      <c r="M40" s="259">
        <v>48389333</v>
      </c>
      <c r="N40" s="259">
        <v>48389333</v>
      </c>
      <c r="O40" s="259"/>
      <c r="P40" s="259"/>
      <c r="Q40" s="259"/>
      <c r="R40" s="259"/>
      <c r="S40" s="259"/>
      <c r="T40" s="259"/>
      <c r="U40" s="259"/>
      <c r="V40" s="259"/>
      <c r="W40" s="259">
        <v>48389333</v>
      </c>
      <c r="X40" s="259">
        <v>130363614</v>
      </c>
      <c r="Y40" s="259">
        <v>-81974281</v>
      </c>
      <c r="Z40" s="260">
        <v>-62.88</v>
      </c>
      <c r="AA40" s="261">
        <v>103971018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3106027</v>
      </c>
      <c r="D5" s="200">
        <f t="shared" si="0"/>
        <v>0</v>
      </c>
      <c r="E5" s="106">
        <f t="shared" si="0"/>
        <v>1747000</v>
      </c>
      <c r="F5" s="106">
        <f t="shared" si="0"/>
        <v>1747000</v>
      </c>
      <c r="G5" s="106">
        <f t="shared" si="0"/>
        <v>0</v>
      </c>
      <c r="H5" s="106">
        <f t="shared" si="0"/>
        <v>8283</v>
      </c>
      <c r="I5" s="106">
        <f t="shared" si="0"/>
        <v>0</v>
      </c>
      <c r="J5" s="106">
        <f t="shared" si="0"/>
        <v>8283</v>
      </c>
      <c r="K5" s="106">
        <f t="shared" si="0"/>
        <v>696188</v>
      </c>
      <c r="L5" s="106">
        <f t="shared" si="0"/>
        <v>0</v>
      </c>
      <c r="M5" s="106">
        <f t="shared" si="0"/>
        <v>24550</v>
      </c>
      <c r="N5" s="106">
        <f t="shared" si="0"/>
        <v>720738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729021</v>
      </c>
      <c r="X5" s="106">
        <f t="shared" si="0"/>
        <v>873500</v>
      </c>
      <c r="Y5" s="106">
        <f t="shared" si="0"/>
        <v>-144479</v>
      </c>
      <c r="Z5" s="201">
        <f>+IF(X5&lt;&gt;0,+(Y5/X5)*100,0)</f>
        <v>-16.540240412135088</v>
      </c>
      <c r="AA5" s="199">
        <f>SUM(AA11:AA18)</f>
        <v>1747000</v>
      </c>
    </row>
    <row r="6" spans="1:27" ht="12.75">
      <c r="A6" s="291" t="s">
        <v>206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3106027</v>
      </c>
      <c r="D15" s="156"/>
      <c r="E15" s="60">
        <v>1747000</v>
      </c>
      <c r="F15" s="60">
        <v>1747000</v>
      </c>
      <c r="G15" s="60"/>
      <c r="H15" s="60">
        <v>8283</v>
      </c>
      <c r="I15" s="60"/>
      <c r="J15" s="60">
        <v>8283</v>
      </c>
      <c r="K15" s="60">
        <v>696188</v>
      </c>
      <c r="L15" s="60"/>
      <c r="M15" s="60">
        <v>24550</v>
      </c>
      <c r="N15" s="60">
        <v>720738</v>
      </c>
      <c r="O15" s="60"/>
      <c r="P15" s="60"/>
      <c r="Q15" s="60"/>
      <c r="R15" s="60"/>
      <c r="S15" s="60"/>
      <c r="T15" s="60"/>
      <c r="U15" s="60"/>
      <c r="V15" s="60"/>
      <c r="W15" s="60">
        <v>729021</v>
      </c>
      <c r="X15" s="60">
        <v>873500</v>
      </c>
      <c r="Y15" s="60">
        <v>-144479</v>
      </c>
      <c r="Z15" s="140">
        <v>-16.54</v>
      </c>
      <c r="AA15" s="155">
        <v>1747000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3106027</v>
      </c>
      <c r="D45" s="129">
        <f t="shared" si="7"/>
        <v>0</v>
      </c>
      <c r="E45" s="54">
        <f t="shared" si="7"/>
        <v>1747000</v>
      </c>
      <c r="F45" s="54">
        <f t="shared" si="7"/>
        <v>1747000</v>
      </c>
      <c r="G45" s="54">
        <f t="shared" si="7"/>
        <v>0</v>
      </c>
      <c r="H45" s="54">
        <f t="shared" si="7"/>
        <v>8283</v>
      </c>
      <c r="I45" s="54">
        <f t="shared" si="7"/>
        <v>0</v>
      </c>
      <c r="J45" s="54">
        <f t="shared" si="7"/>
        <v>8283</v>
      </c>
      <c r="K45" s="54">
        <f t="shared" si="7"/>
        <v>696188</v>
      </c>
      <c r="L45" s="54">
        <f t="shared" si="7"/>
        <v>0</v>
      </c>
      <c r="M45" s="54">
        <f t="shared" si="7"/>
        <v>24550</v>
      </c>
      <c r="N45" s="54">
        <f t="shared" si="7"/>
        <v>720738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729021</v>
      </c>
      <c r="X45" s="54">
        <f t="shared" si="7"/>
        <v>873500</v>
      </c>
      <c r="Y45" s="54">
        <f t="shared" si="7"/>
        <v>-144479</v>
      </c>
      <c r="Z45" s="184">
        <f t="shared" si="5"/>
        <v>-16.540240412135088</v>
      </c>
      <c r="AA45" s="130">
        <f t="shared" si="8"/>
        <v>1747000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3106027</v>
      </c>
      <c r="D49" s="218">
        <f t="shared" si="9"/>
        <v>0</v>
      </c>
      <c r="E49" s="220">
        <f t="shared" si="9"/>
        <v>1747000</v>
      </c>
      <c r="F49" s="220">
        <f t="shared" si="9"/>
        <v>1747000</v>
      </c>
      <c r="G49" s="220">
        <f t="shared" si="9"/>
        <v>0</v>
      </c>
      <c r="H49" s="220">
        <f t="shared" si="9"/>
        <v>8283</v>
      </c>
      <c r="I49" s="220">
        <f t="shared" si="9"/>
        <v>0</v>
      </c>
      <c r="J49" s="220">
        <f t="shared" si="9"/>
        <v>8283</v>
      </c>
      <c r="K49" s="220">
        <f t="shared" si="9"/>
        <v>696188</v>
      </c>
      <c r="L49" s="220">
        <f t="shared" si="9"/>
        <v>0</v>
      </c>
      <c r="M49" s="220">
        <f t="shared" si="9"/>
        <v>24550</v>
      </c>
      <c r="N49" s="220">
        <f t="shared" si="9"/>
        <v>720738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729021</v>
      </c>
      <c r="X49" s="220">
        <f t="shared" si="9"/>
        <v>873500</v>
      </c>
      <c r="Y49" s="220">
        <f t="shared" si="9"/>
        <v>-144479</v>
      </c>
      <c r="Z49" s="221">
        <f t="shared" si="5"/>
        <v>-16.540240412135088</v>
      </c>
      <c r="AA49" s="222">
        <f>SUM(AA41:AA48)</f>
        <v>1747000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1023565</v>
      </c>
      <c r="D51" s="129">
        <f t="shared" si="10"/>
        <v>0</v>
      </c>
      <c r="E51" s="54">
        <f t="shared" si="10"/>
        <v>1000000</v>
      </c>
      <c r="F51" s="54">
        <f t="shared" si="10"/>
        <v>1000000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500000</v>
      </c>
      <c r="Y51" s="54">
        <f t="shared" si="10"/>
        <v>-500000</v>
      </c>
      <c r="Z51" s="184">
        <f>+IF(X51&lt;&gt;0,+(Y51/X51)*100,0)</f>
        <v>-100</v>
      </c>
      <c r="AA51" s="130">
        <f>SUM(AA57:AA61)</f>
        <v>1000000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>
        <v>1023565</v>
      </c>
      <c r="D61" s="156"/>
      <c r="E61" s="60">
        <v>1000000</v>
      </c>
      <c r="F61" s="60">
        <v>1000000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500000</v>
      </c>
      <c r="Y61" s="60">
        <v>-500000</v>
      </c>
      <c r="Z61" s="140">
        <v>-100</v>
      </c>
      <c r="AA61" s="155">
        <v>1000000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>
        <v>86275</v>
      </c>
      <c r="I67" s="60">
        <v>25593</v>
      </c>
      <c r="J67" s="60">
        <v>111868</v>
      </c>
      <c r="K67" s="60">
        <v>72467</v>
      </c>
      <c r="L67" s="60">
        <v>76451</v>
      </c>
      <c r="M67" s="60">
        <v>9559</v>
      </c>
      <c r="N67" s="60">
        <v>158477</v>
      </c>
      <c r="O67" s="60"/>
      <c r="P67" s="60"/>
      <c r="Q67" s="60"/>
      <c r="R67" s="60"/>
      <c r="S67" s="60"/>
      <c r="T67" s="60"/>
      <c r="U67" s="60"/>
      <c r="V67" s="60"/>
      <c r="W67" s="60">
        <v>270345</v>
      </c>
      <c r="X67" s="60"/>
      <c r="Y67" s="60">
        <v>270345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6744</v>
      </c>
      <c r="H68" s="60"/>
      <c r="I68" s="60"/>
      <c r="J68" s="60">
        <v>6744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6744</v>
      </c>
      <c r="X68" s="60"/>
      <c r="Y68" s="60">
        <v>6744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6744</v>
      </c>
      <c r="H69" s="220">
        <f t="shared" si="12"/>
        <v>86275</v>
      </c>
      <c r="I69" s="220">
        <f t="shared" si="12"/>
        <v>25593</v>
      </c>
      <c r="J69" s="220">
        <f t="shared" si="12"/>
        <v>118612</v>
      </c>
      <c r="K69" s="220">
        <f t="shared" si="12"/>
        <v>72467</v>
      </c>
      <c r="L69" s="220">
        <f t="shared" si="12"/>
        <v>76451</v>
      </c>
      <c r="M69" s="220">
        <f t="shared" si="12"/>
        <v>9559</v>
      </c>
      <c r="N69" s="220">
        <f t="shared" si="12"/>
        <v>158477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277089</v>
      </c>
      <c r="X69" s="220">
        <f t="shared" si="12"/>
        <v>0</v>
      </c>
      <c r="Y69" s="220">
        <f t="shared" si="12"/>
        <v>277089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3106027</v>
      </c>
      <c r="D40" s="344">
        <f t="shared" si="9"/>
        <v>0</v>
      </c>
      <c r="E40" s="343">
        <f t="shared" si="9"/>
        <v>1747000</v>
      </c>
      <c r="F40" s="345">
        <f t="shared" si="9"/>
        <v>1747000</v>
      </c>
      <c r="G40" s="345">
        <f t="shared" si="9"/>
        <v>0</v>
      </c>
      <c r="H40" s="343">
        <f t="shared" si="9"/>
        <v>8283</v>
      </c>
      <c r="I40" s="343">
        <f t="shared" si="9"/>
        <v>0</v>
      </c>
      <c r="J40" s="345">
        <f t="shared" si="9"/>
        <v>8283</v>
      </c>
      <c r="K40" s="345">
        <f t="shared" si="9"/>
        <v>696188</v>
      </c>
      <c r="L40" s="343">
        <f t="shared" si="9"/>
        <v>0</v>
      </c>
      <c r="M40" s="343">
        <f t="shared" si="9"/>
        <v>24550</v>
      </c>
      <c r="N40" s="345">
        <f t="shared" si="9"/>
        <v>720738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729021</v>
      </c>
      <c r="X40" s="343">
        <f t="shared" si="9"/>
        <v>873500</v>
      </c>
      <c r="Y40" s="345">
        <f t="shared" si="9"/>
        <v>-144479</v>
      </c>
      <c r="Z40" s="336">
        <f>+IF(X40&lt;&gt;0,+(Y40/X40)*100,0)</f>
        <v>-16.540240412135088</v>
      </c>
      <c r="AA40" s="350">
        <f>SUM(AA41:AA49)</f>
        <v>1747000</v>
      </c>
    </row>
    <row r="41" spans="1:27" ht="12.75">
      <c r="A41" s="361" t="s">
        <v>249</v>
      </c>
      <c r="B41" s="142"/>
      <c r="C41" s="362">
        <v>499990</v>
      </c>
      <c r="D41" s="363"/>
      <c r="E41" s="362">
        <v>1020000</v>
      </c>
      <c r="F41" s="364">
        <v>1020000</v>
      </c>
      <c r="G41" s="364"/>
      <c r="H41" s="362"/>
      <c r="I41" s="362"/>
      <c r="J41" s="364"/>
      <c r="K41" s="364">
        <v>681544</v>
      </c>
      <c r="L41" s="362"/>
      <c r="M41" s="362"/>
      <c r="N41" s="364">
        <v>681544</v>
      </c>
      <c r="O41" s="364"/>
      <c r="P41" s="362"/>
      <c r="Q41" s="362"/>
      <c r="R41" s="364"/>
      <c r="S41" s="364"/>
      <c r="T41" s="362"/>
      <c r="U41" s="362"/>
      <c r="V41" s="364"/>
      <c r="W41" s="364">
        <v>681544</v>
      </c>
      <c r="X41" s="362">
        <v>510000</v>
      </c>
      <c r="Y41" s="364">
        <v>171544</v>
      </c>
      <c r="Z41" s="365">
        <v>33.64</v>
      </c>
      <c r="AA41" s="366">
        <v>1020000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13384</v>
      </c>
      <c r="D43" s="369"/>
      <c r="E43" s="305">
        <v>13500</v>
      </c>
      <c r="F43" s="370">
        <v>13500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6750</v>
      </c>
      <c r="Y43" s="370">
        <v>-6750</v>
      </c>
      <c r="Z43" s="371">
        <v>-100</v>
      </c>
      <c r="AA43" s="303">
        <v>13500</v>
      </c>
    </row>
    <row r="44" spans="1:27" ht="12.75">
      <c r="A44" s="361" t="s">
        <v>252</v>
      </c>
      <c r="B44" s="136"/>
      <c r="C44" s="60">
        <v>153292</v>
      </c>
      <c r="D44" s="368"/>
      <c r="E44" s="54">
        <v>167000</v>
      </c>
      <c r="F44" s="53">
        <v>167000</v>
      </c>
      <c r="G44" s="53"/>
      <c r="H44" s="54">
        <v>8283</v>
      </c>
      <c r="I44" s="54"/>
      <c r="J44" s="53">
        <v>8283</v>
      </c>
      <c r="K44" s="53">
        <v>14644</v>
      </c>
      <c r="L44" s="54"/>
      <c r="M44" s="54">
        <v>24550</v>
      </c>
      <c r="N44" s="53">
        <v>39194</v>
      </c>
      <c r="O44" s="53"/>
      <c r="P44" s="54"/>
      <c r="Q44" s="54"/>
      <c r="R44" s="53"/>
      <c r="S44" s="53"/>
      <c r="T44" s="54"/>
      <c r="U44" s="54"/>
      <c r="V44" s="53"/>
      <c r="W44" s="53">
        <v>47477</v>
      </c>
      <c r="X44" s="54">
        <v>83500</v>
      </c>
      <c r="Y44" s="53">
        <v>-36023</v>
      </c>
      <c r="Z44" s="94">
        <v>-43.14</v>
      </c>
      <c r="AA44" s="95">
        <v>167000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1010638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1428723</v>
      </c>
      <c r="D49" s="368"/>
      <c r="E49" s="54">
        <v>546500</v>
      </c>
      <c r="F49" s="53">
        <v>546500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273250</v>
      </c>
      <c r="Y49" s="53">
        <v>-273250</v>
      </c>
      <c r="Z49" s="94">
        <v>-100</v>
      </c>
      <c r="AA49" s="95">
        <v>546500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3106027</v>
      </c>
      <c r="D60" s="346">
        <f t="shared" si="14"/>
        <v>0</v>
      </c>
      <c r="E60" s="219">
        <f t="shared" si="14"/>
        <v>1747000</v>
      </c>
      <c r="F60" s="264">
        <f t="shared" si="14"/>
        <v>1747000</v>
      </c>
      <c r="G60" s="264">
        <f t="shared" si="14"/>
        <v>0</v>
      </c>
      <c r="H60" s="219">
        <f t="shared" si="14"/>
        <v>8283</v>
      </c>
      <c r="I60" s="219">
        <f t="shared" si="14"/>
        <v>0</v>
      </c>
      <c r="J60" s="264">
        <f t="shared" si="14"/>
        <v>8283</v>
      </c>
      <c r="K60" s="264">
        <f t="shared" si="14"/>
        <v>696188</v>
      </c>
      <c r="L60" s="219">
        <f t="shared" si="14"/>
        <v>0</v>
      </c>
      <c r="M60" s="219">
        <f t="shared" si="14"/>
        <v>24550</v>
      </c>
      <c r="N60" s="264">
        <f t="shared" si="14"/>
        <v>720738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729021</v>
      </c>
      <c r="X60" s="219">
        <f t="shared" si="14"/>
        <v>873500</v>
      </c>
      <c r="Y60" s="264">
        <f t="shared" si="14"/>
        <v>-144479</v>
      </c>
      <c r="Z60" s="337">
        <f>+IF(X60&lt;&gt;0,+(Y60/X60)*100,0)</f>
        <v>-16.540240412135088</v>
      </c>
      <c r="AA60" s="232">
        <f>+AA57+AA54+AA51+AA40+AA37+AA34+AA22+AA5</f>
        <v>1747000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2019-01-31T12:46:39Z</dcterms:created>
  <dcterms:modified xsi:type="dcterms:W3CDTF">2019-01-31T12:46:43Z</dcterms:modified>
  <cp:category/>
  <cp:version/>
  <cp:contentType/>
  <cp:contentStatus/>
</cp:coreProperties>
</file>