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<sst xmlns="http://schemas.openxmlformats.org/spreadsheetml/2006/main" count="859" uniqueCount="304">
  <si>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Eastern Cape: Amathole(DC12)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</si>
  <si>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</si>
  <si>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</si>
  <si>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</si>
  <si>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</si>
  <si>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</si>
  <si>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</si>
  <si>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</si>
  <si>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</si>
  <si>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</si>
  <si>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</si>
  <si>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</si>
  <si>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</si>
  <si>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</si>
  <si>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</si>
  <si>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</si>
  <si>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</si>
  <si>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</si>
  <si>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</si>
  <si>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</si>
  <si>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</si>
  <si>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</si>
  <si>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</si>
  <si>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</si>
  <si>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</si>
  <si>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</si>
  <si>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</si>
  <si>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</si>
  <si>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</si>
  <si>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</si>
  <si>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</si>
  <si>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</si>
  <si>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</si>
  <si>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</si>
  <si>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</si>
  <si>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</si>
  <si>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</si>
  <si>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</si>
  <si>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</si>
  <si>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</si>
  <si>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</si>
  <si>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</si>
  <si>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</si>
  <si>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</si>
  <si>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</si>
  <si>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</si>
  <si>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</si>
  <si>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</si>
  <si>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</si>
  <si>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</si>
  <si>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</si>
  <si>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</si>
  <si>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</si>
  <si>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</si>
  <si>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</si>
  <si>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</si>
  <si>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</si>
  <si>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</si>
  <si>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</si>
  <si>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</si>
  <si>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</si>
  <si>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</si>
  <si>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</si>
  <si>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</si>
  <si>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</si>
  <si>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</si>
  <si>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</si>
  <si>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</si>
  <si>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</si>
  <si>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</si>
  <si>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Amathole(DC12)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</si>
  <si>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</si>
  <si>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</si>
  <si>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</si>
  <si>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</si>
  <si>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</si>
  <si>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</si>
  <si>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</si>
  <si>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</si>
  <si>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</si>
  <si>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</si>
  <si>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</si>
  <si>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</si>
  <si>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</si>
  <si>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</si>
  <si>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</si>
  <si>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</si>
  <si>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</si>
  <si>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</si>
  <si>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</si>
  <si>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</si>
  <si>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</si>
  <si>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</si>
  <si>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</si>
  <si>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</si>
  <si>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</si>
  <si>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</si>
  <si>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</si>
  <si>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</si>
  <si>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</si>
  <si>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Amathole(DC12)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</si>
  <si>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</si>
  <si>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</si>
  <si>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</si>
  <si>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</si>
  <si>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</si>
  <si>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</si>
  <si>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</si>
  <si>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</si>
  <si>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</si>
  <si>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</si>
  <si>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</si>
  <si>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</si>
  <si>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</si>
  <si>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</si>
  <si>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</si>
  <si>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</si>
  <si>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</si>
  <si>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</si>
  <si>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</si>
  <si>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</si>
  <si>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</si>
  <si>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</si>
  <si>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</si>
  <si>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</si>
  <si>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</si>
  <si>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</si>
  <si>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</si>
  <si>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</si>
  <si>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Amathole(DC12)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</si>
  <si>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</si>
  <si>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</si>
  <si>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</si>
  <si>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</si>
  <si>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</si>
  <si>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</si>
  <si>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</si>
  <si>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</si>
  <si>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</si>
  <si>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</si>
  <si>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Amathole(DC12)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</si>
  <si>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</si>
  <si>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</si>
  <si>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</si>
  <si>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</si>
  <si>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</si>
  <si>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</si>
  <si>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</si>
  <si>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</si>
  <si>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</si>
  <si>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</si>
  <si>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</si>
  <si>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</si>
  <si>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</si>
  <si>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</si>
  <si>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</si>
  <si>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</si>
  <si>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</si>
  <si>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</si>
  <si>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</si>
  <si>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</si>
  <si>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</si>
  <si>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</si>
  <si>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</si>
  <si>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</si>
  <si>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</si>
  <si>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</si>
  <si>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</si>
  <si>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</si>
  <si>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</si>
  <si>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</si>
  <si>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</si>
  <si>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</si>
  <si>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</si>
  <si>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Amathole(DC12)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</si>
  <si>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</si>
  <si>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</si>
  <si>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</si>
  <si>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</si>
  <si>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</si>
  <si>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</si>
  <si>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</si>
  <si>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</si>
  <si>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</si>
  <si>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</si>
  <si>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</si>
  <si>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</si>
  <si>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</si>
  <si>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</si>
  <si>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</si>
  <si>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</si>
  <si>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</si>
  <si>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</si>
  <si>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</si>
  <si>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</si>
  <si>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</si>
  <si>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</si>
  <si>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</si>
  <si>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</si>
  <si>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</si>
  <si>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</si>
  <si>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</si>
  <si>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Amathole(DC12)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</si>
  <si>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</si>
  <si>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</si>
  <si>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</si>
  <si>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</si>
  <si>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</si>
  <si>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</si>
  <si>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</si>
  <si>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</si>
  <si>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</si>
  <si>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</si>
  <si>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</si>
  <si>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</si>
  <si>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</si>
  <si>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</si>
  <si>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</si>
  <si>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</si>
  <si>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</si>
  <si>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</si>
  <si>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</si>
  <si>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</si>
  <si>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</si>
  <si>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</si>
  <si>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</si>
  <si>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</si>
  <si>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</si>
  <si>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Amathole(DC12)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</si>
  <si>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</si>
  <si>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</si>
  <si>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</si>
  <si>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</si>
  <si>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</si>
  <si>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</si>
  <si>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</si>
  <si>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</si>
  <si>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</si>
  <si>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</si>
  <si>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</si>
  <si>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</si>
  <si>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</si>
  <si>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</si>
  <si>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</si>
  <si>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</si>
  <si>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</si>
  <si>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</si>
  <si>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</si>
  <si>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</si>
  <si>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</si>
  <si>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</si>
  <si>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</si>
  <si>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</si>
  <si>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</si>
  <si>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</si>
  <si>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</si>
  <si>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</si>
  <si>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</si>
  <si>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</si>
  <si>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</si>
  <si>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</si>
  <si>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</si>
  <si>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</si>
  <si>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</si>
  <si>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Amathole(DC12)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</si>
  <si>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</si>
  <si>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</si>
  <si>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Eastern Cape: Amathole(DC12)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</si>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</sst>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2.75">
      <c r="A6" s="58" t="s">
        <v>32</v>
      </c>
      <c r="B6" s="19">
        <v>262030590</v>
      </c>
      <c r="C6" s="19">
        <v>0</v>
      </c>
      <c r="D6" s="59">
        <v>383847276</v>
      </c>
      <c r="E6" s="60">
        <v>383847276</v>
      </c>
      <c r="F6" s="60">
        <v>685016</v>
      </c>
      <c r="G6" s="60">
        <v>395231</v>
      </c>
      <c r="H6" s="60">
        <v>5198540</v>
      </c>
      <c r="I6" s="60">
        <v>6278787</v>
      </c>
      <c r="J6" s="60">
        <v>5198540</v>
      </c>
      <c r="K6" s="60">
        <v>33362879</v>
      </c>
      <c r="L6" s="60">
        <v>325916</v>
      </c>
      <c r="M6" s="60">
        <v>38887335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45166122</v>
      </c>
      <c r="W6" s="60">
        <v>199600585</v>
      </c>
      <c r="X6" s="60">
        <v>-154434463</v>
      </c>
      <c r="Y6" s="61">
        <v>-77.37</v>
      </c>
      <c r="Z6" s="62">
        <v>383847276</v>
      </c>
    </row>
    <row r="7" spans="1:26" ht="12.75">
      <c r="A7" s="58" t="s">
        <v>33</v>
      </c>
      <c r="B7" s="19">
        <v>6542063</v>
      </c>
      <c r="C7" s="19">
        <v>0</v>
      </c>
      <c r="D7" s="59">
        <v>2903500</v>
      </c>
      <c r="E7" s="60">
        <v>2903500</v>
      </c>
      <c r="F7" s="60">
        <v>171137</v>
      </c>
      <c r="G7" s="60">
        <v>0</v>
      </c>
      <c r="H7" s="60">
        <v>751598</v>
      </c>
      <c r="I7" s="60">
        <v>922735</v>
      </c>
      <c r="J7" s="60">
        <v>751598</v>
      </c>
      <c r="K7" s="60">
        <v>190138</v>
      </c>
      <c r="L7" s="60">
        <v>0</v>
      </c>
      <c r="M7" s="60">
        <v>941736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1864471</v>
      </c>
      <c r="W7" s="60">
        <v>1509820</v>
      </c>
      <c r="X7" s="60">
        <v>354651</v>
      </c>
      <c r="Y7" s="61">
        <v>23.49</v>
      </c>
      <c r="Z7" s="62">
        <v>2903500</v>
      </c>
    </row>
    <row r="8" spans="1:26" ht="12.75">
      <c r="A8" s="58" t="s">
        <v>34</v>
      </c>
      <c r="B8" s="19">
        <v>1350361264</v>
      </c>
      <c r="C8" s="19">
        <v>0</v>
      </c>
      <c r="D8" s="59">
        <v>819537078</v>
      </c>
      <c r="E8" s="60">
        <v>819537078</v>
      </c>
      <c r="F8" s="60">
        <v>0</v>
      </c>
      <c r="G8" s="60">
        <v>0</v>
      </c>
      <c r="H8" s="60">
        <v>375966</v>
      </c>
      <c r="I8" s="60">
        <v>375966</v>
      </c>
      <c r="J8" s="60">
        <v>375966</v>
      </c>
      <c r="K8" s="60">
        <v>61416</v>
      </c>
      <c r="L8" s="60">
        <v>258044000</v>
      </c>
      <c r="M8" s="60">
        <v>258481382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258857348</v>
      </c>
      <c r="W8" s="60">
        <v>412256060</v>
      </c>
      <c r="X8" s="60">
        <v>-153398712</v>
      </c>
      <c r="Y8" s="61">
        <v>-37.21</v>
      </c>
      <c r="Z8" s="62">
        <v>819537078</v>
      </c>
    </row>
    <row r="9" spans="1:26" ht="12.75">
      <c r="A9" s="58" t="s">
        <v>35</v>
      </c>
      <c r="B9" s="19">
        <v>13884350</v>
      </c>
      <c r="C9" s="19">
        <v>0</v>
      </c>
      <c r="D9" s="59">
        <v>61483040</v>
      </c>
      <c r="E9" s="60">
        <v>61483040</v>
      </c>
      <c r="F9" s="60">
        <v>-68540</v>
      </c>
      <c r="G9" s="60">
        <v>0</v>
      </c>
      <c r="H9" s="60">
        <v>562135</v>
      </c>
      <c r="I9" s="60">
        <v>493595</v>
      </c>
      <c r="J9" s="60">
        <v>562135</v>
      </c>
      <c r="K9" s="60">
        <v>1051321</v>
      </c>
      <c r="L9" s="60">
        <v>25308677</v>
      </c>
      <c r="M9" s="60">
        <v>26922133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27415728</v>
      </c>
      <c r="W9" s="60">
        <v>31965050</v>
      </c>
      <c r="X9" s="60">
        <v>-4549322</v>
      </c>
      <c r="Y9" s="61">
        <v>-14.23</v>
      </c>
      <c r="Z9" s="62">
        <v>61483040</v>
      </c>
    </row>
    <row r="10" spans="1:26" ht="22.5">
      <c r="A10" s="63" t="s">
        <v>279</v>
      </c>
      <c r="B10" s="64">
        <f>SUM(B5:B9)</f>
        <v>1632818267</v>
      </c>
      <c r="C10" s="64">
        <f>SUM(C5:C9)</f>
        <v>0</v>
      </c>
      <c r="D10" s="65">
        <f aca="true" t="shared" si="0" ref="D10:Z10">SUM(D5:D9)</f>
        <v>1267770894</v>
      </c>
      <c r="E10" s="66">
        <f t="shared" si="0"/>
        <v>1267770894</v>
      </c>
      <c r="F10" s="66">
        <f t="shared" si="0"/>
        <v>787613</v>
      </c>
      <c r="G10" s="66">
        <f t="shared" si="0"/>
        <v>395231</v>
      </c>
      <c r="H10" s="66">
        <f t="shared" si="0"/>
        <v>6888239</v>
      </c>
      <c r="I10" s="66">
        <f t="shared" si="0"/>
        <v>8071083</v>
      </c>
      <c r="J10" s="66">
        <f t="shared" si="0"/>
        <v>6888239</v>
      </c>
      <c r="K10" s="66">
        <f t="shared" si="0"/>
        <v>34665754</v>
      </c>
      <c r="L10" s="66">
        <f t="shared" si="0"/>
        <v>283678593</v>
      </c>
      <c r="M10" s="66">
        <f t="shared" si="0"/>
        <v>325232586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333303669</v>
      </c>
      <c r="W10" s="66">
        <f t="shared" si="0"/>
        <v>645331515</v>
      </c>
      <c r="X10" s="66">
        <f t="shared" si="0"/>
        <v>-312027846</v>
      </c>
      <c r="Y10" s="67">
        <f>+IF(W10&lt;&gt;0,(X10/W10)*100,0)</f>
        <v>-48.35155865586388</v>
      </c>
      <c r="Z10" s="68">
        <f t="shared" si="0"/>
        <v>1267770894</v>
      </c>
    </row>
    <row r="11" spans="1:26" ht="12.75">
      <c r="A11" s="58" t="s">
        <v>37</v>
      </c>
      <c r="B11" s="19">
        <v>740792873</v>
      </c>
      <c r="C11" s="19">
        <v>0</v>
      </c>
      <c r="D11" s="59">
        <v>836089557</v>
      </c>
      <c r="E11" s="60">
        <v>836089557</v>
      </c>
      <c r="F11" s="60">
        <v>59743280</v>
      </c>
      <c r="G11" s="60">
        <v>60652414</v>
      </c>
      <c r="H11" s="60">
        <v>178104748</v>
      </c>
      <c r="I11" s="60">
        <v>298500442</v>
      </c>
      <c r="J11" s="60">
        <v>178104748</v>
      </c>
      <c r="K11" s="60">
        <v>34104345</v>
      </c>
      <c r="L11" s="60">
        <v>57319659</v>
      </c>
      <c r="M11" s="60">
        <v>269528752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568029194</v>
      </c>
      <c r="W11" s="60">
        <v>396415134</v>
      </c>
      <c r="X11" s="60">
        <v>171614060</v>
      </c>
      <c r="Y11" s="61">
        <v>43.29</v>
      </c>
      <c r="Z11" s="62">
        <v>836089557</v>
      </c>
    </row>
    <row r="12" spans="1:26" ht="12.75">
      <c r="A12" s="58" t="s">
        <v>38</v>
      </c>
      <c r="B12" s="19">
        <v>14644800</v>
      </c>
      <c r="C12" s="19">
        <v>0</v>
      </c>
      <c r="D12" s="59">
        <v>16033915</v>
      </c>
      <c r="E12" s="60">
        <v>16033915</v>
      </c>
      <c r="F12" s="60">
        <v>1210993</v>
      </c>
      <c r="G12" s="60">
        <v>1158626</v>
      </c>
      <c r="H12" s="60">
        <v>3694087</v>
      </c>
      <c r="I12" s="60">
        <v>6063706</v>
      </c>
      <c r="J12" s="60">
        <v>3694087</v>
      </c>
      <c r="K12" s="60">
        <v>0</v>
      </c>
      <c r="L12" s="60">
        <v>1241802</v>
      </c>
      <c r="M12" s="60">
        <v>4935889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10999595</v>
      </c>
      <c r="W12" s="60">
        <v>8016960</v>
      </c>
      <c r="X12" s="60">
        <v>2982635</v>
      </c>
      <c r="Y12" s="61">
        <v>37.2</v>
      </c>
      <c r="Z12" s="62">
        <v>16033915</v>
      </c>
    </row>
    <row r="13" spans="1:26" ht="12.75">
      <c r="A13" s="58" t="s">
        <v>280</v>
      </c>
      <c r="B13" s="19">
        <v>116351181</v>
      </c>
      <c r="C13" s="19">
        <v>0</v>
      </c>
      <c r="D13" s="59">
        <v>106863686</v>
      </c>
      <c r="E13" s="60">
        <v>106863686</v>
      </c>
      <c r="F13" s="60">
        <v>0</v>
      </c>
      <c r="G13" s="60">
        <v>0</v>
      </c>
      <c r="H13" s="60">
        <v>8940721</v>
      </c>
      <c r="I13" s="60">
        <v>8940721</v>
      </c>
      <c r="J13" s="60">
        <v>8940721</v>
      </c>
      <c r="K13" s="60">
        <v>23574086</v>
      </c>
      <c r="L13" s="60">
        <v>0</v>
      </c>
      <c r="M13" s="60">
        <v>32514807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41455528</v>
      </c>
      <c r="W13" s="60">
        <v>37402290</v>
      </c>
      <c r="X13" s="60">
        <v>4053238</v>
      </c>
      <c r="Y13" s="61">
        <v>10.84</v>
      </c>
      <c r="Z13" s="62">
        <v>106863686</v>
      </c>
    </row>
    <row r="14" spans="1:26" ht="12.75">
      <c r="A14" s="58" t="s">
        <v>40</v>
      </c>
      <c r="B14" s="19">
        <v>27527496</v>
      </c>
      <c r="C14" s="19">
        <v>0</v>
      </c>
      <c r="D14" s="59">
        <v>25139014</v>
      </c>
      <c r="E14" s="60">
        <v>25139014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8798655</v>
      </c>
      <c r="X14" s="60">
        <v>-8798655</v>
      </c>
      <c r="Y14" s="61">
        <v>-100</v>
      </c>
      <c r="Z14" s="62">
        <v>25139014</v>
      </c>
    </row>
    <row r="15" spans="1:26" ht="12.75">
      <c r="A15" s="58" t="s">
        <v>41</v>
      </c>
      <c r="B15" s="19">
        <v>92358696</v>
      </c>
      <c r="C15" s="19">
        <v>0</v>
      </c>
      <c r="D15" s="59">
        <v>100672274</v>
      </c>
      <c r="E15" s="60">
        <v>100672274</v>
      </c>
      <c r="F15" s="60">
        <v>0</v>
      </c>
      <c r="G15" s="60">
        <v>2228126</v>
      </c>
      <c r="H15" s="60">
        <v>10738304</v>
      </c>
      <c r="I15" s="60">
        <v>12966430</v>
      </c>
      <c r="J15" s="60">
        <v>10738304</v>
      </c>
      <c r="K15" s="60">
        <v>0</v>
      </c>
      <c r="L15" s="60">
        <v>0</v>
      </c>
      <c r="M15" s="60">
        <v>10738304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23704734</v>
      </c>
      <c r="W15" s="60">
        <v>35235296</v>
      </c>
      <c r="X15" s="60">
        <v>-11530562</v>
      </c>
      <c r="Y15" s="61">
        <v>-32.72</v>
      </c>
      <c r="Z15" s="62">
        <v>100672274</v>
      </c>
    </row>
    <row r="16" spans="1:26" ht="12.75">
      <c r="A16" s="69" t="s">
        <v>42</v>
      </c>
      <c r="B16" s="19">
        <v>43662675</v>
      </c>
      <c r="C16" s="19">
        <v>0</v>
      </c>
      <c r="D16" s="59">
        <v>22605799</v>
      </c>
      <c r="E16" s="60">
        <v>22605799</v>
      </c>
      <c r="F16" s="60">
        <v>5175266</v>
      </c>
      <c r="G16" s="60">
        <v>0</v>
      </c>
      <c r="H16" s="60">
        <v>5175266</v>
      </c>
      <c r="I16" s="60">
        <v>10350532</v>
      </c>
      <c r="J16" s="60">
        <v>5175266</v>
      </c>
      <c r="K16" s="60">
        <v>0</v>
      </c>
      <c r="L16" s="60">
        <v>0</v>
      </c>
      <c r="M16" s="60">
        <v>5175266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15525798</v>
      </c>
      <c r="W16" s="60">
        <v>4720000</v>
      </c>
      <c r="X16" s="60">
        <v>10805798</v>
      </c>
      <c r="Y16" s="61">
        <v>228.94</v>
      </c>
      <c r="Z16" s="62">
        <v>22605799</v>
      </c>
    </row>
    <row r="17" spans="1:26" ht="12.75">
      <c r="A17" s="58" t="s">
        <v>43</v>
      </c>
      <c r="B17" s="19">
        <v>438968553</v>
      </c>
      <c r="C17" s="19">
        <v>0</v>
      </c>
      <c r="D17" s="59">
        <v>386811586</v>
      </c>
      <c r="E17" s="60">
        <v>386811586</v>
      </c>
      <c r="F17" s="60">
        <v>4988090</v>
      </c>
      <c r="G17" s="60">
        <v>13873698</v>
      </c>
      <c r="H17" s="60">
        <v>35715300</v>
      </c>
      <c r="I17" s="60">
        <v>54577088</v>
      </c>
      <c r="J17" s="60">
        <v>35715300</v>
      </c>
      <c r="K17" s="60">
        <v>19547426</v>
      </c>
      <c r="L17" s="60">
        <v>39029077</v>
      </c>
      <c r="M17" s="60">
        <v>94291803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148868891</v>
      </c>
      <c r="W17" s="60">
        <v>135384055</v>
      </c>
      <c r="X17" s="60">
        <v>13484836</v>
      </c>
      <c r="Y17" s="61">
        <v>9.96</v>
      </c>
      <c r="Z17" s="62">
        <v>386811586</v>
      </c>
    </row>
    <row r="18" spans="1:26" ht="12.75">
      <c r="A18" s="70" t="s">
        <v>44</v>
      </c>
      <c r="B18" s="71">
        <f>SUM(B11:B17)</f>
        <v>1474306274</v>
      </c>
      <c r="C18" s="71">
        <f>SUM(C11:C17)</f>
        <v>0</v>
      </c>
      <c r="D18" s="72">
        <f aca="true" t="shared" si="1" ref="D18:Z18">SUM(D11:D17)</f>
        <v>1494215831</v>
      </c>
      <c r="E18" s="73">
        <f t="shared" si="1"/>
        <v>1494215831</v>
      </c>
      <c r="F18" s="73">
        <f t="shared" si="1"/>
        <v>71117629</v>
      </c>
      <c r="G18" s="73">
        <f t="shared" si="1"/>
        <v>77912864</v>
      </c>
      <c r="H18" s="73">
        <f t="shared" si="1"/>
        <v>242368426</v>
      </c>
      <c r="I18" s="73">
        <f t="shared" si="1"/>
        <v>391398919</v>
      </c>
      <c r="J18" s="73">
        <f t="shared" si="1"/>
        <v>242368426</v>
      </c>
      <c r="K18" s="73">
        <f t="shared" si="1"/>
        <v>77225857</v>
      </c>
      <c r="L18" s="73">
        <f t="shared" si="1"/>
        <v>97590538</v>
      </c>
      <c r="M18" s="73">
        <f t="shared" si="1"/>
        <v>417184821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808583740</v>
      </c>
      <c r="W18" s="73">
        <f t="shared" si="1"/>
        <v>625972390</v>
      </c>
      <c r="X18" s="73">
        <f t="shared" si="1"/>
        <v>182611350</v>
      </c>
      <c r="Y18" s="67">
        <f>+IF(W18&lt;&gt;0,(X18/W18)*100,0)</f>
        <v>29.17242883508009</v>
      </c>
      <c r="Z18" s="74">
        <f t="shared" si="1"/>
        <v>1494215831</v>
      </c>
    </row>
    <row r="19" spans="1:26" ht="12.75">
      <c r="A19" s="70" t="s">
        <v>45</v>
      </c>
      <c r="B19" s="75">
        <f>+B10-B18</f>
        <v>158511993</v>
      </c>
      <c r="C19" s="75">
        <f>+C10-C18</f>
        <v>0</v>
      </c>
      <c r="D19" s="76">
        <f aca="true" t="shared" si="2" ref="D19:Z19">+D10-D18</f>
        <v>-226444937</v>
      </c>
      <c r="E19" s="77">
        <f t="shared" si="2"/>
        <v>-226444937</v>
      </c>
      <c r="F19" s="77">
        <f t="shared" si="2"/>
        <v>-70330016</v>
      </c>
      <c r="G19" s="77">
        <f t="shared" si="2"/>
        <v>-77517633</v>
      </c>
      <c r="H19" s="77">
        <f t="shared" si="2"/>
        <v>-235480187</v>
      </c>
      <c r="I19" s="77">
        <f t="shared" si="2"/>
        <v>-383327836</v>
      </c>
      <c r="J19" s="77">
        <f t="shared" si="2"/>
        <v>-235480187</v>
      </c>
      <c r="K19" s="77">
        <f t="shared" si="2"/>
        <v>-42560103</v>
      </c>
      <c r="L19" s="77">
        <f t="shared" si="2"/>
        <v>186088055</v>
      </c>
      <c r="M19" s="77">
        <f t="shared" si="2"/>
        <v>-91952235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-475280071</v>
      </c>
      <c r="W19" s="77">
        <f>IF(E10=E18,0,W10-W18)</f>
        <v>19359125</v>
      </c>
      <c r="X19" s="77">
        <f t="shared" si="2"/>
        <v>-494639196</v>
      </c>
      <c r="Y19" s="78">
        <f>+IF(W19&lt;&gt;0,(X19/W19)*100,0)</f>
        <v>-2555.0700044552636</v>
      </c>
      <c r="Z19" s="79">
        <f t="shared" si="2"/>
        <v>-226444937</v>
      </c>
    </row>
    <row r="20" spans="1:26" ht="12.75">
      <c r="A20" s="58" t="s">
        <v>46</v>
      </c>
      <c r="B20" s="19">
        <v>0</v>
      </c>
      <c r="C20" s="19">
        <v>0</v>
      </c>
      <c r="D20" s="59">
        <v>513004730</v>
      </c>
      <c r="E20" s="60">
        <v>513004730</v>
      </c>
      <c r="F20" s="60">
        <v>0</v>
      </c>
      <c r="G20" s="60">
        <v>0</v>
      </c>
      <c r="H20" s="60">
        <v>7080000</v>
      </c>
      <c r="I20" s="60">
        <v>7080000</v>
      </c>
      <c r="J20" s="60">
        <v>7080000</v>
      </c>
      <c r="K20" s="60">
        <v>32291408</v>
      </c>
      <c r="L20" s="60">
        <v>0</v>
      </c>
      <c r="M20" s="60">
        <v>39371408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46451408</v>
      </c>
      <c r="W20" s="60">
        <v>224437192</v>
      </c>
      <c r="X20" s="60">
        <v>-177985784</v>
      </c>
      <c r="Y20" s="61">
        <v>-79.3</v>
      </c>
      <c r="Z20" s="62">
        <v>513004730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32065174</v>
      </c>
      <c r="X21" s="82">
        <v>-32065174</v>
      </c>
      <c r="Y21" s="83">
        <v>-100</v>
      </c>
      <c r="Z21" s="84">
        <v>0</v>
      </c>
    </row>
    <row r="22" spans="1:26" ht="22.5">
      <c r="A22" s="85" t="s">
        <v>282</v>
      </c>
      <c r="B22" s="86">
        <f>SUM(B19:B21)</f>
        <v>158511993</v>
      </c>
      <c r="C22" s="86">
        <f>SUM(C19:C21)</f>
        <v>0</v>
      </c>
      <c r="D22" s="87">
        <f aca="true" t="shared" si="3" ref="D22:Z22">SUM(D19:D21)</f>
        <v>286559793</v>
      </c>
      <c r="E22" s="88">
        <f t="shared" si="3"/>
        <v>286559793</v>
      </c>
      <c r="F22" s="88">
        <f t="shared" si="3"/>
        <v>-70330016</v>
      </c>
      <c r="G22" s="88">
        <f t="shared" si="3"/>
        <v>-77517633</v>
      </c>
      <c r="H22" s="88">
        <f t="shared" si="3"/>
        <v>-228400187</v>
      </c>
      <c r="I22" s="88">
        <f t="shared" si="3"/>
        <v>-376247836</v>
      </c>
      <c r="J22" s="88">
        <f t="shared" si="3"/>
        <v>-228400187</v>
      </c>
      <c r="K22" s="88">
        <f t="shared" si="3"/>
        <v>-10268695</v>
      </c>
      <c r="L22" s="88">
        <f t="shared" si="3"/>
        <v>186088055</v>
      </c>
      <c r="M22" s="88">
        <f t="shared" si="3"/>
        <v>-52580827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-428828663</v>
      </c>
      <c r="W22" s="88">
        <f t="shared" si="3"/>
        <v>275861491</v>
      </c>
      <c r="X22" s="88">
        <f t="shared" si="3"/>
        <v>-704690154</v>
      </c>
      <c r="Y22" s="89">
        <f>+IF(W22&lt;&gt;0,(X22/W22)*100,0)</f>
        <v>-255.45071602618142</v>
      </c>
      <c r="Z22" s="90">
        <f t="shared" si="3"/>
        <v>286559793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158511993</v>
      </c>
      <c r="C24" s="75">
        <f>SUM(C22:C23)</f>
        <v>0</v>
      </c>
      <c r="D24" s="76">
        <f aca="true" t="shared" si="4" ref="D24:Z24">SUM(D22:D23)</f>
        <v>286559793</v>
      </c>
      <c r="E24" s="77">
        <f t="shared" si="4"/>
        <v>286559793</v>
      </c>
      <c r="F24" s="77">
        <f t="shared" si="4"/>
        <v>-70330016</v>
      </c>
      <c r="G24" s="77">
        <f t="shared" si="4"/>
        <v>-77517633</v>
      </c>
      <c r="H24" s="77">
        <f t="shared" si="4"/>
        <v>-228400187</v>
      </c>
      <c r="I24" s="77">
        <f t="shared" si="4"/>
        <v>-376247836</v>
      </c>
      <c r="J24" s="77">
        <f t="shared" si="4"/>
        <v>-228400187</v>
      </c>
      <c r="K24" s="77">
        <f t="shared" si="4"/>
        <v>-10268695</v>
      </c>
      <c r="L24" s="77">
        <f t="shared" si="4"/>
        <v>186088055</v>
      </c>
      <c r="M24" s="77">
        <f t="shared" si="4"/>
        <v>-52580827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-428828663</v>
      </c>
      <c r="W24" s="77">
        <f t="shared" si="4"/>
        <v>275861491</v>
      </c>
      <c r="X24" s="77">
        <f t="shared" si="4"/>
        <v>-704690154</v>
      </c>
      <c r="Y24" s="78">
        <f>+IF(W24&lt;&gt;0,(X24/W24)*100,0)</f>
        <v>-255.45071602618142</v>
      </c>
      <c r="Z24" s="79">
        <f t="shared" si="4"/>
        <v>286559793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1428406</v>
      </c>
      <c r="C27" s="22">
        <v>0</v>
      </c>
      <c r="D27" s="99">
        <v>612983032</v>
      </c>
      <c r="E27" s="100">
        <v>612983032</v>
      </c>
      <c r="F27" s="100">
        <v>0</v>
      </c>
      <c r="G27" s="100">
        <v>9961970</v>
      </c>
      <c r="H27" s="100">
        <v>45472786</v>
      </c>
      <c r="I27" s="100">
        <v>55434756</v>
      </c>
      <c r="J27" s="100">
        <v>45472786</v>
      </c>
      <c r="K27" s="100">
        <v>11885826</v>
      </c>
      <c r="L27" s="100">
        <v>48985685</v>
      </c>
      <c r="M27" s="100">
        <v>106344297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161779053</v>
      </c>
      <c r="W27" s="100">
        <v>306491516</v>
      </c>
      <c r="X27" s="100">
        <v>-144712463</v>
      </c>
      <c r="Y27" s="101">
        <v>-47.22</v>
      </c>
      <c r="Z27" s="102">
        <v>612983032</v>
      </c>
    </row>
    <row r="28" spans="1:26" ht="12.75">
      <c r="A28" s="103" t="s">
        <v>46</v>
      </c>
      <c r="B28" s="19">
        <v>1428406</v>
      </c>
      <c r="C28" s="19">
        <v>0</v>
      </c>
      <c r="D28" s="59">
        <v>570930400</v>
      </c>
      <c r="E28" s="60">
        <v>570930400</v>
      </c>
      <c r="F28" s="60">
        <v>0</v>
      </c>
      <c r="G28" s="60">
        <v>9961970</v>
      </c>
      <c r="H28" s="60">
        <v>45472786</v>
      </c>
      <c r="I28" s="60">
        <v>55434756</v>
      </c>
      <c r="J28" s="60">
        <v>45472786</v>
      </c>
      <c r="K28" s="60">
        <v>11885826</v>
      </c>
      <c r="L28" s="60">
        <v>48985686</v>
      </c>
      <c r="M28" s="60">
        <v>106344298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161779054</v>
      </c>
      <c r="W28" s="60">
        <v>285465200</v>
      </c>
      <c r="X28" s="60">
        <v>-123686146</v>
      </c>
      <c r="Y28" s="61">
        <v>-43.33</v>
      </c>
      <c r="Z28" s="62">
        <v>570930400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42052632</v>
      </c>
      <c r="E31" s="60">
        <v>42052632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21026316</v>
      </c>
      <c r="X31" s="60">
        <v>-21026316</v>
      </c>
      <c r="Y31" s="61">
        <v>-100</v>
      </c>
      <c r="Z31" s="62">
        <v>42052632</v>
      </c>
    </row>
    <row r="32" spans="1:26" ht="12.75">
      <c r="A32" s="70" t="s">
        <v>54</v>
      </c>
      <c r="B32" s="22">
        <f>SUM(B28:B31)</f>
        <v>1428406</v>
      </c>
      <c r="C32" s="22">
        <f>SUM(C28:C31)</f>
        <v>0</v>
      </c>
      <c r="D32" s="99">
        <f aca="true" t="shared" si="5" ref="D32:Z32">SUM(D28:D31)</f>
        <v>612983032</v>
      </c>
      <c r="E32" s="100">
        <f t="shared" si="5"/>
        <v>612983032</v>
      </c>
      <c r="F32" s="100">
        <f t="shared" si="5"/>
        <v>0</v>
      </c>
      <c r="G32" s="100">
        <f t="shared" si="5"/>
        <v>9961970</v>
      </c>
      <c r="H32" s="100">
        <f t="shared" si="5"/>
        <v>45472786</v>
      </c>
      <c r="I32" s="100">
        <f t="shared" si="5"/>
        <v>55434756</v>
      </c>
      <c r="J32" s="100">
        <f t="shared" si="5"/>
        <v>45472786</v>
      </c>
      <c r="K32" s="100">
        <f t="shared" si="5"/>
        <v>11885826</v>
      </c>
      <c r="L32" s="100">
        <f t="shared" si="5"/>
        <v>48985686</v>
      </c>
      <c r="M32" s="100">
        <f t="shared" si="5"/>
        <v>106344298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161779054</v>
      </c>
      <c r="W32" s="100">
        <f t="shared" si="5"/>
        <v>306491516</v>
      </c>
      <c r="X32" s="100">
        <f t="shared" si="5"/>
        <v>-144712462</v>
      </c>
      <c r="Y32" s="101">
        <f>+IF(W32&lt;&gt;0,(X32/W32)*100,0)</f>
        <v>-47.21581330818958</v>
      </c>
      <c r="Z32" s="102">
        <f t="shared" si="5"/>
        <v>612983032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358784006</v>
      </c>
      <c r="C35" s="19">
        <v>0</v>
      </c>
      <c r="D35" s="59">
        <v>254616842</v>
      </c>
      <c r="E35" s="60">
        <v>254616842</v>
      </c>
      <c r="F35" s="60">
        <v>661663609</v>
      </c>
      <c r="G35" s="60">
        <v>121136657</v>
      </c>
      <c r="H35" s="60">
        <v>40496815</v>
      </c>
      <c r="I35" s="60">
        <v>40496815</v>
      </c>
      <c r="J35" s="60">
        <v>552354525</v>
      </c>
      <c r="K35" s="60">
        <v>532462859</v>
      </c>
      <c r="L35" s="60">
        <v>559288791</v>
      </c>
      <c r="M35" s="60">
        <v>559288791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559288791</v>
      </c>
      <c r="W35" s="60">
        <v>127308421</v>
      </c>
      <c r="X35" s="60">
        <v>431980370</v>
      </c>
      <c r="Y35" s="61">
        <v>339.32</v>
      </c>
      <c r="Z35" s="62">
        <v>254616842</v>
      </c>
    </row>
    <row r="36" spans="1:26" ht="12.75">
      <c r="A36" s="58" t="s">
        <v>57</v>
      </c>
      <c r="B36" s="19">
        <v>5213796615</v>
      </c>
      <c r="C36" s="19">
        <v>0</v>
      </c>
      <c r="D36" s="59">
        <v>6074504948</v>
      </c>
      <c r="E36" s="60">
        <v>6074504948</v>
      </c>
      <c r="F36" s="60">
        <v>4782015198</v>
      </c>
      <c r="G36" s="60">
        <v>5301250396</v>
      </c>
      <c r="H36" s="60">
        <v>5294478571</v>
      </c>
      <c r="I36" s="60">
        <v>5294478571</v>
      </c>
      <c r="J36" s="60">
        <v>5341569907</v>
      </c>
      <c r="K36" s="60">
        <v>5391649839</v>
      </c>
      <c r="L36" s="60">
        <v>5440635525</v>
      </c>
      <c r="M36" s="60">
        <v>5440635525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5440635525</v>
      </c>
      <c r="W36" s="60">
        <v>3037252474</v>
      </c>
      <c r="X36" s="60">
        <v>2403383051</v>
      </c>
      <c r="Y36" s="61">
        <v>79.13</v>
      </c>
      <c r="Z36" s="62">
        <v>6074504948</v>
      </c>
    </row>
    <row r="37" spans="1:26" ht="12.75">
      <c r="A37" s="58" t="s">
        <v>58</v>
      </c>
      <c r="B37" s="19">
        <v>659365657</v>
      </c>
      <c r="C37" s="19">
        <v>0</v>
      </c>
      <c r="D37" s="59">
        <v>1152991115</v>
      </c>
      <c r="E37" s="60">
        <v>1152991115</v>
      </c>
      <c r="F37" s="60">
        <v>873208737</v>
      </c>
      <c r="G37" s="60">
        <v>500710281</v>
      </c>
      <c r="H37" s="60">
        <v>538217888</v>
      </c>
      <c r="I37" s="60">
        <v>538217888</v>
      </c>
      <c r="J37" s="60">
        <v>648439816</v>
      </c>
      <c r="K37" s="60">
        <v>739242528</v>
      </c>
      <c r="L37" s="60">
        <v>629859058</v>
      </c>
      <c r="M37" s="60">
        <v>629859058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629859058</v>
      </c>
      <c r="W37" s="60">
        <v>576495558</v>
      </c>
      <c r="X37" s="60">
        <v>53363500</v>
      </c>
      <c r="Y37" s="61">
        <v>9.26</v>
      </c>
      <c r="Z37" s="62">
        <v>1152991115</v>
      </c>
    </row>
    <row r="38" spans="1:26" ht="12.75">
      <c r="A38" s="58" t="s">
        <v>59</v>
      </c>
      <c r="B38" s="19">
        <v>239470797</v>
      </c>
      <c r="C38" s="19">
        <v>0</v>
      </c>
      <c r="D38" s="59">
        <v>336482655</v>
      </c>
      <c r="E38" s="60">
        <v>336482655</v>
      </c>
      <c r="F38" s="60">
        <v>265016120</v>
      </c>
      <c r="G38" s="60">
        <v>254942325</v>
      </c>
      <c r="H38" s="60">
        <v>254942325</v>
      </c>
      <c r="I38" s="60">
        <v>254942325</v>
      </c>
      <c r="J38" s="60">
        <v>254942325</v>
      </c>
      <c r="K38" s="60">
        <v>240435551</v>
      </c>
      <c r="L38" s="60">
        <v>240435551</v>
      </c>
      <c r="M38" s="60">
        <v>240435551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240435551</v>
      </c>
      <c r="W38" s="60">
        <v>168241328</v>
      </c>
      <c r="X38" s="60">
        <v>72194223</v>
      </c>
      <c r="Y38" s="61">
        <v>42.91</v>
      </c>
      <c r="Z38" s="62">
        <v>336482655</v>
      </c>
    </row>
    <row r="39" spans="1:26" ht="12.75">
      <c r="A39" s="58" t="s">
        <v>60</v>
      </c>
      <c r="B39" s="19">
        <v>4673744167</v>
      </c>
      <c r="C39" s="19">
        <v>0</v>
      </c>
      <c r="D39" s="59">
        <v>4839648020</v>
      </c>
      <c r="E39" s="60">
        <v>4839648020</v>
      </c>
      <c r="F39" s="60">
        <v>4305453950</v>
      </c>
      <c r="G39" s="60">
        <v>4666734447</v>
      </c>
      <c r="H39" s="60">
        <v>4541815173</v>
      </c>
      <c r="I39" s="60">
        <v>4541815173</v>
      </c>
      <c r="J39" s="60">
        <v>4990542291</v>
      </c>
      <c r="K39" s="60">
        <v>4944434619</v>
      </c>
      <c r="L39" s="60">
        <v>5129629707</v>
      </c>
      <c r="M39" s="60">
        <v>5129629707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5129629707</v>
      </c>
      <c r="W39" s="60">
        <v>2419824010</v>
      </c>
      <c r="X39" s="60">
        <v>2709805697</v>
      </c>
      <c r="Y39" s="61">
        <v>111.98</v>
      </c>
      <c r="Z39" s="62">
        <v>4839648020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244598338</v>
      </c>
      <c r="C42" s="19">
        <v>0</v>
      </c>
      <c r="D42" s="59">
        <v>155507751</v>
      </c>
      <c r="E42" s="60">
        <v>155507751</v>
      </c>
      <c r="F42" s="60">
        <v>-456002787</v>
      </c>
      <c r="G42" s="60">
        <v>-71301050</v>
      </c>
      <c r="H42" s="60">
        <v>-52363518</v>
      </c>
      <c r="I42" s="60">
        <v>-579667355</v>
      </c>
      <c r="J42" s="60">
        <v>424682780</v>
      </c>
      <c r="K42" s="60">
        <v>30914566</v>
      </c>
      <c r="L42" s="60">
        <v>185160912</v>
      </c>
      <c r="M42" s="60">
        <v>640758258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61090903</v>
      </c>
      <c r="W42" s="60">
        <v>257514000</v>
      </c>
      <c r="X42" s="60">
        <v>-196423097</v>
      </c>
      <c r="Y42" s="61">
        <v>-76.28</v>
      </c>
      <c r="Z42" s="62">
        <v>155507751</v>
      </c>
    </row>
    <row r="43" spans="1:26" ht="12.75">
      <c r="A43" s="58" t="s">
        <v>63</v>
      </c>
      <c r="B43" s="19">
        <v>-231960951</v>
      </c>
      <c r="C43" s="19">
        <v>0</v>
      </c>
      <c r="D43" s="59">
        <v>-555057362</v>
      </c>
      <c r="E43" s="60">
        <v>-555057362</v>
      </c>
      <c r="F43" s="60">
        <v>-2346421</v>
      </c>
      <c r="G43" s="60">
        <v>0</v>
      </c>
      <c r="H43" s="60">
        <v>-5534533</v>
      </c>
      <c r="I43" s="60">
        <v>-7880954</v>
      </c>
      <c r="J43" s="60">
        <v>-127320150</v>
      </c>
      <c r="K43" s="60">
        <v>0</v>
      </c>
      <c r="L43" s="60">
        <v>-48985686</v>
      </c>
      <c r="M43" s="60">
        <v>-176305836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-184186790</v>
      </c>
      <c r="W43" s="60">
        <v>-194270077</v>
      </c>
      <c r="X43" s="60">
        <v>10083287</v>
      </c>
      <c r="Y43" s="61">
        <v>-5.19</v>
      </c>
      <c r="Z43" s="62">
        <v>-555057362</v>
      </c>
    </row>
    <row r="44" spans="1:26" ht="12.75">
      <c r="A44" s="58" t="s">
        <v>64</v>
      </c>
      <c r="B44" s="19">
        <v>28446</v>
      </c>
      <c r="C44" s="19">
        <v>0</v>
      </c>
      <c r="D44" s="59">
        <v>0</v>
      </c>
      <c r="E44" s="60">
        <v>0</v>
      </c>
      <c r="F44" s="60">
        <v>-41736</v>
      </c>
      <c r="G44" s="60">
        <v>0</v>
      </c>
      <c r="H44" s="60">
        <v>0</v>
      </c>
      <c r="I44" s="60">
        <v>-41736</v>
      </c>
      <c r="J44" s="60">
        <v>-66562</v>
      </c>
      <c r="K44" s="60">
        <v>0</v>
      </c>
      <c r="L44" s="60">
        <v>0</v>
      </c>
      <c r="M44" s="60">
        <v>-66562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-108298</v>
      </c>
      <c r="W44" s="60"/>
      <c r="X44" s="60">
        <v>-108298</v>
      </c>
      <c r="Y44" s="61">
        <v>0</v>
      </c>
      <c r="Z44" s="62">
        <v>0</v>
      </c>
    </row>
    <row r="45" spans="1:26" ht="12.75">
      <c r="A45" s="70" t="s">
        <v>65</v>
      </c>
      <c r="B45" s="22">
        <v>180223083</v>
      </c>
      <c r="C45" s="22">
        <v>0</v>
      </c>
      <c r="D45" s="99">
        <v>-271072709</v>
      </c>
      <c r="E45" s="100">
        <v>-271072709</v>
      </c>
      <c r="F45" s="100">
        <v>-290833694</v>
      </c>
      <c r="G45" s="100">
        <v>-362134744</v>
      </c>
      <c r="H45" s="100">
        <v>-420032795</v>
      </c>
      <c r="I45" s="100">
        <v>-420032795</v>
      </c>
      <c r="J45" s="100">
        <v>-122736727</v>
      </c>
      <c r="K45" s="100">
        <v>-91822161</v>
      </c>
      <c r="L45" s="100">
        <v>44353065</v>
      </c>
      <c r="M45" s="100">
        <v>44353065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44353065</v>
      </c>
      <c r="W45" s="100">
        <v>191720825</v>
      </c>
      <c r="X45" s="100">
        <v>-147367760</v>
      </c>
      <c r="Y45" s="101">
        <v>-76.87</v>
      </c>
      <c r="Z45" s="102">
        <v>-271072709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54843031</v>
      </c>
      <c r="C49" s="52">
        <v>0</v>
      </c>
      <c r="D49" s="129">
        <v>45268258</v>
      </c>
      <c r="E49" s="54">
        <v>33309899</v>
      </c>
      <c r="F49" s="54">
        <v>0</v>
      </c>
      <c r="G49" s="54">
        <v>0</v>
      </c>
      <c r="H49" s="54">
        <v>0</v>
      </c>
      <c r="I49" s="54">
        <v>956907919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1090329107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-11741393</v>
      </c>
      <c r="C51" s="52">
        <v>0</v>
      </c>
      <c r="D51" s="129">
        <v>-15670780</v>
      </c>
      <c r="E51" s="54">
        <v>-22659071</v>
      </c>
      <c r="F51" s="54">
        <v>0</v>
      </c>
      <c r="G51" s="54">
        <v>0</v>
      </c>
      <c r="H51" s="54">
        <v>0</v>
      </c>
      <c r="I51" s="54">
        <v>-21484101</v>
      </c>
      <c r="J51" s="54">
        <v>0</v>
      </c>
      <c r="K51" s="54">
        <v>0</v>
      </c>
      <c r="L51" s="54">
        <v>0</v>
      </c>
      <c r="M51" s="54">
        <v>-1895013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-86783893</v>
      </c>
      <c r="W51" s="54">
        <v>101758289</v>
      </c>
      <c r="X51" s="54">
        <v>-171565160</v>
      </c>
      <c r="Y51" s="54">
        <v>-230041122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22.290513742244617</v>
      </c>
      <c r="C58" s="5">
        <f>IF(C67=0,0,+(C76/C67)*100)</f>
        <v>0</v>
      </c>
      <c r="D58" s="6">
        <f aca="true" t="shared" si="6" ref="D58:Z58">IF(D67=0,0,+(D76/D67)*100)</f>
        <v>70.00000157760297</v>
      </c>
      <c r="E58" s="7">
        <f t="shared" si="6"/>
        <v>70.00000157760297</v>
      </c>
      <c r="F58" s="7">
        <f t="shared" si="6"/>
        <v>-71655.21894846464</v>
      </c>
      <c r="G58" s="7">
        <f t="shared" si="6"/>
        <v>876.0304733181355</v>
      </c>
      <c r="H58" s="7">
        <f t="shared" si="6"/>
        <v>209.00139270291498</v>
      </c>
      <c r="I58" s="7">
        <f t="shared" si="6"/>
        <v>-7684.562223358387</v>
      </c>
      <c r="J58" s="7">
        <f t="shared" si="6"/>
        <v>2241.515533608688</v>
      </c>
      <c r="K58" s="7">
        <f t="shared" si="6"/>
        <v>105.99051779368436</v>
      </c>
      <c r="L58" s="7">
        <f t="shared" si="6"/>
        <v>255.3684739944632</v>
      </c>
      <c r="M58" s="7">
        <f t="shared" si="6"/>
        <v>367.34738220727803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-593.812174036643</v>
      </c>
      <c r="W58" s="7">
        <f t="shared" si="6"/>
        <v>48.461539701094566</v>
      </c>
      <c r="X58" s="7">
        <f t="shared" si="6"/>
        <v>0</v>
      </c>
      <c r="Y58" s="7">
        <f t="shared" si="6"/>
        <v>0</v>
      </c>
      <c r="Z58" s="8">
        <f t="shared" si="6"/>
        <v>70.00000157760297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18.86367961847508</v>
      </c>
      <c r="C60" s="12">
        <f t="shared" si="7"/>
        <v>0</v>
      </c>
      <c r="D60" s="3">
        <f t="shared" si="7"/>
        <v>70.00000098997707</v>
      </c>
      <c r="E60" s="13">
        <f t="shared" si="7"/>
        <v>70.00000098997707</v>
      </c>
      <c r="F60" s="13">
        <f t="shared" si="7"/>
        <v>-72520.81469629907</v>
      </c>
      <c r="G60" s="13">
        <f t="shared" si="7"/>
        <v>876.0304733181355</v>
      </c>
      <c r="H60" s="13">
        <f t="shared" si="7"/>
        <v>208.6543529529445</v>
      </c>
      <c r="I60" s="13">
        <f t="shared" si="7"/>
        <v>-7684.125293627575</v>
      </c>
      <c r="J60" s="13">
        <f t="shared" si="7"/>
        <v>2237.997053018732</v>
      </c>
      <c r="K60" s="13">
        <f t="shared" si="7"/>
        <v>106.14770086238661</v>
      </c>
      <c r="L60" s="13">
        <f t="shared" si="7"/>
        <v>45.74276807520956</v>
      </c>
      <c r="M60" s="13">
        <f t="shared" si="7"/>
        <v>390.6315102333446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-731.8841232373238</v>
      </c>
      <c r="W60" s="13">
        <f t="shared" si="7"/>
        <v>48.46153932865477</v>
      </c>
      <c r="X60" s="13">
        <f t="shared" si="7"/>
        <v>0</v>
      </c>
      <c r="Y60" s="13">
        <f t="shared" si="7"/>
        <v>0</v>
      </c>
      <c r="Z60" s="14">
        <f t="shared" si="7"/>
        <v>70.00000098997707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70.0000015713839</v>
      </c>
      <c r="E62" s="13">
        <f t="shared" si="7"/>
        <v>70.0000015713839</v>
      </c>
      <c r="F62" s="13">
        <f t="shared" si="7"/>
        <v>0</v>
      </c>
      <c r="G62" s="13">
        <f t="shared" si="7"/>
        <v>0</v>
      </c>
      <c r="H62" s="13">
        <f t="shared" si="7"/>
        <v>20992.746135235986</v>
      </c>
      <c r="I62" s="13">
        <f t="shared" si="7"/>
        <v>-2001875.3393201295</v>
      </c>
      <c r="J62" s="13">
        <f t="shared" si="7"/>
        <v>341734.46918440156</v>
      </c>
      <c r="K62" s="13">
        <f t="shared" si="7"/>
        <v>0</v>
      </c>
      <c r="L62" s="13">
        <f t="shared" si="7"/>
        <v>-14574.344673731175</v>
      </c>
      <c r="M62" s="13">
        <f t="shared" si="7"/>
        <v>413632.2612681436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-751297.1166966598</v>
      </c>
      <c r="W62" s="13">
        <f t="shared" si="7"/>
        <v>48.46154075030886</v>
      </c>
      <c r="X62" s="13">
        <f t="shared" si="7"/>
        <v>0</v>
      </c>
      <c r="Y62" s="13">
        <f t="shared" si="7"/>
        <v>0</v>
      </c>
      <c r="Z62" s="14">
        <f t="shared" si="7"/>
        <v>70.0000015713839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69.99999960385439</v>
      </c>
      <c r="E63" s="13">
        <f t="shared" si="7"/>
        <v>69.99999960385439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48.46153730123032</v>
      </c>
      <c r="X63" s="13">
        <f t="shared" si="7"/>
        <v>0</v>
      </c>
      <c r="Y63" s="13">
        <f t="shared" si="7"/>
        <v>0</v>
      </c>
      <c r="Z63" s="14">
        <f t="shared" si="7"/>
        <v>69.99999960385439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70.00015243315406</v>
      </c>
      <c r="E64" s="13">
        <f t="shared" si="7"/>
        <v>70.00015243315406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48.46166841650936</v>
      </c>
      <c r="X64" s="13">
        <f t="shared" si="7"/>
        <v>0</v>
      </c>
      <c r="Y64" s="13">
        <f t="shared" si="7"/>
        <v>0</v>
      </c>
      <c r="Z64" s="14">
        <f t="shared" si="7"/>
        <v>70.00015243315406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69.99995107415259</v>
      </c>
      <c r="E65" s="13">
        <f t="shared" si="7"/>
        <v>69.99995107415259</v>
      </c>
      <c r="F65" s="13">
        <f t="shared" si="7"/>
        <v>0</v>
      </c>
      <c r="G65" s="13">
        <f t="shared" si="7"/>
        <v>0</v>
      </c>
      <c r="H65" s="13">
        <f t="shared" si="7"/>
        <v>64.11136276797382</v>
      </c>
      <c r="I65" s="13">
        <f t="shared" si="7"/>
        <v>53.03818112049118</v>
      </c>
      <c r="J65" s="13">
        <f t="shared" si="7"/>
        <v>28.754000896378596</v>
      </c>
      <c r="K65" s="13">
        <f t="shared" si="7"/>
        <v>3.7027829642639656</v>
      </c>
      <c r="L65" s="13">
        <f t="shared" si="7"/>
        <v>26.573287851410388</v>
      </c>
      <c r="M65" s="13">
        <f t="shared" si="7"/>
        <v>7.182947246994428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13.552912436331049</v>
      </c>
      <c r="W65" s="13">
        <f t="shared" si="7"/>
        <v>48.46147907106228</v>
      </c>
      <c r="X65" s="13">
        <f t="shared" si="7"/>
        <v>0</v>
      </c>
      <c r="Y65" s="13">
        <f t="shared" si="7"/>
        <v>0</v>
      </c>
      <c r="Z65" s="14">
        <f t="shared" si="7"/>
        <v>69.99995107415259</v>
      </c>
    </row>
    <row r="66" spans="1:26" ht="12.7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70.00008169699579</v>
      </c>
      <c r="E66" s="16">
        <f t="shared" si="7"/>
        <v>70.00008169699579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122.54402224281742</v>
      </c>
      <c r="K66" s="16">
        <f t="shared" si="7"/>
        <v>100.29869667526287</v>
      </c>
      <c r="L66" s="16">
        <f t="shared" si="7"/>
        <v>265.8506887814829</v>
      </c>
      <c r="M66" s="16">
        <f t="shared" si="7"/>
        <v>245.48959779803258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245.501393051954</v>
      </c>
      <c r="W66" s="16">
        <f t="shared" si="7"/>
        <v>48.46159048107616</v>
      </c>
      <c r="X66" s="16">
        <f t="shared" si="7"/>
        <v>0</v>
      </c>
      <c r="Y66" s="16">
        <f t="shared" si="7"/>
        <v>0</v>
      </c>
      <c r="Z66" s="17">
        <f t="shared" si="7"/>
        <v>70.00008169699579</v>
      </c>
    </row>
    <row r="67" spans="1:26" ht="12.75" hidden="1">
      <c r="A67" s="41" t="s">
        <v>287</v>
      </c>
      <c r="B67" s="24">
        <v>273585619</v>
      </c>
      <c r="C67" s="24"/>
      <c r="D67" s="25">
        <v>386662557</v>
      </c>
      <c r="E67" s="26">
        <v>386662557</v>
      </c>
      <c r="F67" s="26">
        <v>693291</v>
      </c>
      <c r="G67" s="26">
        <v>395231</v>
      </c>
      <c r="H67" s="26">
        <v>5189908</v>
      </c>
      <c r="I67" s="26">
        <v>6278430</v>
      </c>
      <c r="J67" s="26">
        <v>5189908</v>
      </c>
      <c r="K67" s="26">
        <v>34284215</v>
      </c>
      <c r="L67" s="26">
        <v>6843658</v>
      </c>
      <c r="M67" s="26">
        <v>46317781</v>
      </c>
      <c r="N67" s="26"/>
      <c r="O67" s="26"/>
      <c r="P67" s="26"/>
      <c r="Q67" s="26"/>
      <c r="R67" s="26"/>
      <c r="S67" s="26"/>
      <c r="T67" s="26"/>
      <c r="U67" s="26"/>
      <c r="V67" s="26">
        <v>52596211</v>
      </c>
      <c r="W67" s="26">
        <v>201064532</v>
      </c>
      <c r="X67" s="26"/>
      <c r="Y67" s="25"/>
      <c r="Z67" s="27">
        <v>386662557</v>
      </c>
    </row>
    <row r="68" spans="1:26" ht="12.7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2.75" hidden="1">
      <c r="A69" s="38" t="s">
        <v>32</v>
      </c>
      <c r="B69" s="19">
        <v>262030590</v>
      </c>
      <c r="C69" s="19"/>
      <c r="D69" s="20">
        <v>383847276</v>
      </c>
      <c r="E69" s="21">
        <v>383847276</v>
      </c>
      <c r="F69" s="21">
        <v>685016</v>
      </c>
      <c r="G69" s="21">
        <v>395231</v>
      </c>
      <c r="H69" s="21">
        <v>5198540</v>
      </c>
      <c r="I69" s="21">
        <v>6278787</v>
      </c>
      <c r="J69" s="21">
        <v>5198540</v>
      </c>
      <c r="K69" s="21">
        <v>33362879</v>
      </c>
      <c r="L69" s="21">
        <v>325916</v>
      </c>
      <c r="M69" s="21">
        <v>38887335</v>
      </c>
      <c r="N69" s="21"/>
      <c r="O69" s="21"/>
      <c r="P69" s="21"/>
      <c r="Q69" s="21"/>
      <c r="R69" s="21"/>
      <c r="S69" s="21"/>
      <c r="T69" s="21"/>
      <c r="U69" s="21"/>
      <c r="V69" s="21">
        <v>45166122</v>
      </c>
      <c r="W69" s="21">
        <v>199600585</v>
      </c>
      <c r="X69" s="21"/>
      <c r="Y69" s="20"/>
      <c r="Z69" s="23">
        <v>383847276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>
        <v>248188873</v>
      </c>
      <c r="E71" s="21">
        <v>248188873</v>
      </c>
      <c r="F71" s="21"/>
      <c r="G71" s="21"/>
      <c r="H71" s="21">
        <v>24387</v>
      </c>
      <c r="I71" s="21">
        <v>24387</v>
      </c>
      <c r="J71" s="21">
        <v>24387</v>
      </c>
      <c r="K71" s="21"/>
      <c r="L71" s="21">
        <v>1793</v>
      </c>
      <c r="M71" s="21">
        <v>26180</v>
      </c>
      <c r="N71" s="21"/>
      <c r="O71" s="21"/>
      <c r="P71" s="21"/>
      <c r="Q71" s="21"/>
      <c r="R71" s="21"/>
      <c r="S71" s="21"/>
      <c r="T71" s="21"/>
      <c r="U71" s="21"/>
      <c r="V71" s="21">
        <v>50567</v>
      </c>
      <c r="W71" s="21">
        <v>129058212</v>
      </c>
      <c r="X71" s="21"/>
      <c r="Y71" s="20"/>
      <c r="Z71" s="23">
        <v>248188873</v>
      </c>
    </row>
    <row r="72" spans="1:26" ht="12.75" hidden="1">
      <c r="A72" s="39" t="s">
        <v>105</v>
      </c>
      <c r="B72" s="19"/>
      <c r="C72" s="19"/>
      <c r="D72" s="20">
        <v>126216215</v>
      </c>
      <c r="E72" s="21">
        <v>126216215</v>
      </c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>
        <v>65632433</v>
      </c>
      <c r="X72" s="21"/>
      <c r="Y72" s="20"/>
      <c r="Z72" s="23">
        <v>126216215</v>
      </c>
    </row>
    <row r="73" spans="1:26" ht="12.75" hidden="1">
      <c r="A73" s="39" t="s">
        <v>106</v>
      </c>
      <c r="B73" s="19"/>
      <c r="C73" s="19"/>
      <c r="D73" s="20">
        <v>2492896</v>
      </c>
      <c r="E73" s="21">
        <v>2492896</v>
      </c>
      <c r="F73" s="21"/>
      <c r="G73" s="21"/>
      <c r="H73" s="21"/>
      <c r="I73" s="21"/>
      <c r="J73" s="21"/>
      <c r="K73" s="21"/>
      <c r="L73" s="21">
        <v>92236</v>
      </c>
      <c r="M73" s="21">
        <v>92236</v>
      </c>
      <c r="N73" s="21"/>
      <c r="O73" s="21"/>
      <c r="P73" s="21"/>
      <c r="Q73" s="21"/>
      <c r="R73" s="21"/>
      <c r="S73" s="21"/>
      <c r="T73" s="21"/>
      <c r="U73" s="21"/>
      <c r="V73" s="21">
        <v>92236</v>
      </c>
      <c r="W73" s="21">
        <v>1296307</v>
      </c>
      <c r="X73" s="21"/>
      <c r="Y73" s="20"/>
      <c r="Z73" s="23">
        <v>2492896</v>
      </c>
    </row>
    <row r="74" spans="1:26" ht="12.75" hidden="1">
      <c r="A74" s="39" t="s">
        <v>107</v>
      </c>
      <c r="B74" s="19">
        <v>262030590</v>
      </c>
      <c r="C74" s="19"/>
      <c r="D74" s="20">
        <v>6949292</v>
      </c>
      <c r="E74" s="21">
        <v>6949292</v>
      </c>
      <c r="F74" s="21">
        <v>685016</v>
      </c>
      <c r="G74" s="21">
        <v>395231</v>
      </c>
      <c r="H74" s="21">
        <v>5174153</v>
      </c>
      <c r="I74" s="21">
        <v>6254400</v>
      </c>
      <c r="J74" s="21">
        <v>5174153</v>
      </c>
      <c r="K74" s="21">
        <v>33362879</v>
      </c>
      <c r="L74" s="21">
        <v>231887</v>
      </c>
      <c r="M74" s="21">
        <v>38768919</v>
      </c>
      <c r="N74" s="21"/>
      <c r="O74" s="21"/>
      <c r="P74" s="21"/>
      <c r="Q74" s="21"/>
      <c r="R74" s="21"/>
      <c r="S74" s="21"/>
      <c r="T74" s="21"/>
      <c r="U74" s="21"/>
      <c r="V74" s="21">
        <v>45023319</v>
      </c>
      <c r="W74" s="21">
        <v>3613633</v>
      </c>
      <c r="X74" s="21"/>
      <c r="Y74" s="20"/>
      <c r="Z74" s="23">
        <v>6949292</v>
      </c>
    </row>
    <row r="75" spans="1:26" ht="12.75" hidden="1">
      <c r="A75" s="40" t="s">
        <v>110</v>
      </c>
      <c r="B75" s="28">
        <v>11555029</v>
      </c>
      <c r="C75" s="28"/>
      <c r="D75" s="29">
        <v>2815281</v>
      </c>
      <c r="E75" s="30">
        <v>2815281</v>
      </c>
      <c r="F75" s="30">
        <v>8275</v>
      </c>
      <c r="G75" s="30"/>
      <c r="H75" s="30">
        <v>-8632</v>
      </c>
      <c r="I75" s="30">
        <v>-357</v>
      </c>
      <c r="J75" s="30">
        <v>-8632</v>
      </c>
      <c r="K75" s="30">
        <v>921336</v>
      </c>
      <c r="L75" s="30">
        <v>6517742</v>
      </c>
      <c r="M75" s="30">
        <v>7430446</v>
      </c>
      <c r="N75" s="30"/>
      <c r="O75" s="30"/>
      <c r="P75" s="30"/>
      <c r="Q75" s="30"/>
      <c r="R75" s="30"/>
      <c r="S75" s="30"/>
      <c r="T75" s="30"/>
      <c r="U75" s="30"/>
      <c r="V75" s="30">
        <v>7430089</v>
      </c>
      <c r="W75" s="30">
        <v>1463947</v>
      </c>
      <c r="X75" s="30"/>
      <c r="Y75" s="29"/>
      <c r="Z75" s="31">
        <v>2815281</v>
      </c>
    </row>
    <row r="76" spans="1:26" ht="12.75" hidden="1">
      <c r="A76" s="42" t="s">
        <v>288</v>
      </c>
      <c r="B76" s="32">
        <v>60983640</v>
      </c>
      <c r="C76" s="32"/>
      <c r="D76" s="33">
        <v>270663796</v>
      </c>
      <c r="E76" s="34">
        <v>270663796</v>
      </c>
      <c r="F76" s="34">
        <v>-496779184</v>
      </c>
      <c r="G76" s="34">
        <v>3462344</v>
      </c>
      <c r="H76" s="34">
        <v>10846980</v>
      </c>
      <c r="I76" s="34">
        <v>-482469860</v>
      </c>
      <c r="J76" s="34">
        <v>116332594</v>
      </c>
      <c r="K76" s="34">
        <v>36338017</v>
      </c>
      <c r="L76" s="34">
        <v>17476545</v>
      </c>
      <c r="M76" s="34">
        <v>170147156</v>
      </c>
      <c r="N76" s="34"/>
      <c r="O76" s="34"/>
      <c r="P76" s="34"/>
      <c r="Q76" s="34"/>
      <c r="R76" s="34"/>
      <c r="S76" s="34"/>
      <c r="T76" s="34"/>
      <c r="U76" s="34"/>
      <c r="V76" s="34">
        <v>-312322704</v>
      </c>
      <c r="W76" s="34">
        <v>97438968</v>
      </c>
      <c r="X76" s="34"/>
      <c r="Y76" s="33"/>
      <c r="Z76" s="35">
        <v>270663796</v>
      </c>
    </row>
    <row r="77" spans="1:26" ht="12.7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2.75" hidden="1">
      <c r="A78" s="38" t="s">
        <v>32</v>
      </c>
      <c r="B78" s="19">
        <v>49428611</v>
      </c>
      <c r="C78" s="19"/>
      <c r="D78" s="20">
        <v>268693097</v>
      </c>
      <c r="E78" s="21">
        <v>268693097</v>
      </c>
      <c r="F78" s="21">
        <v>-496779184</v>
      </c>
      <c r="G78" s="21">
        <v>3462344</v>
      </c>
      <c r="H78" s="21">
        <v>10846980</v>
      </c>
      <c r="I78" s="21">
        <v>-482469860</v>
      </c>
      <c r="J78" s="21">
        <v>116343172</v>
      </c>
      <c r="K78" s="21">
        <v>35413929</v>
      </c>
      <c r="L78" s="21">
        <v>149083</v>
      </c>
      <c r="M78" s="21">
        <v>151906184</v>
      </c>
      <c r="N78" s="21"/>
      <c r="O78" s="21"/>
      <c r="P78" s="21"/>
      <c r="Q78" s="21"/>
      <c r="R78" s="21"/>
      <c r="S78" s="21"/>
      <c r="T78" s="21"/>
      <c r="U78" s="21"/>
      <c r="V78" s="21">
        <v>-330563676</v>
      </c>
      <c r="W78" s="21">
        <v>96729516</v>
      </c>
      <c r="X78" s="21"/>
      <c r="Y78" s="20"/>
      <c r="Z78" s="23">
        <v>268693097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>
        <v>49428611</v>
      </c>
      <c r="C80" s="19"/>
      <c r="D80" s="20">
        <v>173732215</v>
      </c>
      <c r="E80" s="21">
        <v>173732215</v>
      </c>
      <c r="F80" s="21">
        <v>-496779184</v>
      </c>
      <c r="G80" s="21">
        <v>3462344</v>
      </c>
      <c r="H80" s="21">
        <v>5119501</v>
      </c>
      <c r="I80" s="21">
        <v>-488197339</v>
      </c>
      <c r="J80" s="21">
        <v>83338785</v>
      </c>
      <c r="K80" s="21">
        <v>25211459</v>
      </c>
      <c r="L80" s="21">
        <v>-261318</v>
      </c>
      <c r="M80" s="21">
        <v>108288926</v>
      </c>
      <c r="N80" s="21"/>
      <c r="O80" s="21"/>
      <c r="P80" s="21"/>
      <c r="Q80" s="21"/>
      <c r="R80" s="21"/>
      <c r="S80" s="21"/>
      <c r="T80" s="21"/>
      <c r="U80" s="21"/>
      <c r="V80" s="21">
        <v>-379908413</v>
      </c>
      <c r="W80" s="21">
        <v>62543598</v>
      </c>
      <c r="X80" s="21"/>
      <c r="Y80" s="20"/>
      <c r="Z80" s="23">
        <v>173732215</v>
      </c>
    </row>
    <row r="81" spans="1:26" ht="12.75" hidden="1">
      <c r="A81" s="39" t="s">
        <v>105</v>
      </c>
      <c r="B81" s="19"/>
      <c r="C81" s="19"/>
      <c r="D81" s="20">
        <v>88351350</v>
      </c>
      <c r="E81" s="21">
        <v>88351350</v>
      </c>
      <c r="F81" s="21"/>
      <c r="G81" s="21"/>
      <c r="H81" s="21">
        <v>2410259</v>
      </c>
      <c r="I81" s="21">
        <v>2410259</v>
      </c>
      <c r="J81" s="21">
        <v>31516611</v>
      </c>
      <c r="K81" s="21">
        <v>8967115</v>
      </c>
      <c r="L81" s="21">
        <v>348781</v>
      </c>
      <c r="M81" s="21">
        <v>40832507</v>
      </c>
      <c r="N81" s="21"/>
      <c r="O81" s="21"/>
      <c r="P81" s="21"/>
      <c r="Q81" s="21"/>
      <c r="R81" s="21"/>
      <c r="S81" s="21"/>
      <c r="T81" s="21"/>
      <c r="U81" s="21"/>
      <c r="V81" s="21">
        <v>43242766</v>
      </c>
      <c r="W81" s="21">
        <v>31806486</v>
      </c>
      <c r="X81" s="21"/>
      <c r="Y81" s="20"/>
      <c r="Z81" s="23">
        <v>88351350</v>
      </c>
    </row>
    <row r="82" spans="1:26" ht="12.75" hidden="1">
      <c r="A82" s="39" t="s">
        <v>106</v>
      </c>
      <c r="B82" s="19"/>
      <c r="C82" s="19"/>
      <c r="D82" s="20">
        <v>1745031</v>
      </c>
      <c r="E82" s="21">
        <v>1745031</v>
      </c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>
        <v>628212</v>
      </c>
      <c r="X82" s="21"/>
      <c r="Y82" s="20"/>
      <c r="Z82" s="23">
        <v>1745031</v>
      </c>
    </row>
    <row r="83" spans="1:26" ht="12.75" hidden="1">
      <c r="A83" s="39" t="s">
        <v>107</v>
      </c>
      <c r="B83" s="19"/>
      <c r="C83" s="19"/>
      <c r="D83" s="20">
        <v>4864501</v>
      </c>
      <c r="E83" s="21">
        <v>4864501</v>
      </c>
      <c r="F83" s="21"/>
      <c r="G83" s="21"/>
      <c r="H83" s="21">
        <v>3317220</v>
      </c>
      <c r="I83" s="21">
        <v>3317220</v>
      </c>
      <c r="J83" s="21">
        <v>1487776</v>
      </c>
      <c r="K83" s="21">
        <v>1235355</v>
      </c>
      <c r="L83" s="21">
        <v>61620</v>
      </c>
      <c r="M83" s="21">
        <v>2784751</v>
      </c>
      <c r="N83" s="21"/>
      <c r="O83" s="21"/>
      <c r="P83" s="21"/>
      <c r="Q83" s="21"/>
      <c r="R83" s="21"/>
      <c r="S83" s="21"/>
      <c r="T83" s="21"/>
      <c r="U83" s="21"/>
      <c r="V83" s="21">
        <v>6101971</v>
      </c>
      <c r="W83" s="21">
        <v>1751220</v>
      </c>
      <c r="X83" s="21"/>
      <c r="Y83" s="20"/>
      <c r="Z83" s="23">
        <v>4864501</v>
      </c>
    </row>
    <row r="84" spans="1:26" ht="12.75" hidden="1">
      <c r="A84" s="40" t="s">
        <v>110</v>
      </c>
      <c r="B84" s="28">
        <v>11555029</v>
      </c>
      <c r="C84" s="28"/>
      <c r="D84" s="29">
        <v>1970699</v>
      </c>
      <c r="E84" s="30">
        <v>1970699</v>
      </c>
      <c r="F84" s="30"/>
      <c r="G84" s="30"/>
      <c r="H84" s="30"/>
      <c r="I84" s="30"/>
      <c r="J84" s="30">
        <v>-10578</v>
      </c>
      <c r="K84" s="30">
        <v>924088</v>
      </c>
      <c r="L84" s="30">
        <v>17327462</v>
      </c>
      <c r="M84" s="30">
        <v>18240972</v>
      </c>
      <c r="N84" s="30"/>
      <c r="O84" s="30"/>
      <c r="P84" s="30"/>
      <c r="Q84" s="30"/>
      <c r="R84" s="30"/>
      <c r="S84" s="30"/>
      <c r="T84" s="30"/>
      <c r="U84" s="30"/>
      <c r="V84" s="30">
        <v>18240972</v>
      </c>
      <c r="W84" s="30">
        <v>709452</v>
      </c>
      <c r="X84" s="30"/>
      <c r="Y84" s="29"/>
      <c r="Z84" s="31">
        <v>1970699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19750000</v>
      </c>
      <c r="F5" s="358">
        <f t="shared" si="0"/>
        <v>19750000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9875000</v>
      </c>
      <c r="Y5" s="358">
        <f t="shared" si="0"/>
        <v>-9875000</v>
      </c>
      <c r="Z5" s="359">
        <f>+IF(X5&lt;&gt;0,+(Y5/X5)*100,0)</f>
        <v>-100</v>
      </c>
      <c r="AA5" s="360">
        <f>+AA6+AA8+AA11+AA13+AA15</f>
        <v>19750000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13500000</v>
      </c>
      <c r="F11" s="364">
        <f t="shared" si="3"/>
        <v>13500000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6750000</v>
      </c>
      <c r="Y11" s="364">
        <f t="shared" si="3"/>
        <v>-6750000</v>
      </c>
      <c r="Z11" s="365">
        <f>+IF(X11&lt;&gt;0,+(Y11/X11)*100,0)</f>
        <v>-100</v>
      </c>
      <c r="AA11" s="366">
        <f t="shared" si="3"/>
        <v>13500000</v>
      </c>
    </row>
    <row r="12" spans="1:27" ht="12.75">
      <c r="A12" s="291" t="s">
        <v>233</v>
      </c>
      <c r="B12" s="136"/>
      <c r="C12" s="60"/>
      <c r="D12" s="340"/>
      <c r="E12" s="60">
        <v>13500000</v>
      </c>
      <c r="F12" s="59">
        <v>13500000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6750000</v>
      </c>
      <c r="Y12" s="59">
        <v>-6750000</v>
      </c>
      <c r="Z12" s="61">
        <v>-100</v>
      </c>
      <c r="AA12" s="62">
        <v>13500000</v>
      </c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6250000</v>
      </c>
      <c r="F13" s="342">
        <f t="shared" si="4"/>
        <v>6250000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3125000</v>
      </c>
      <c r="Y13" s="342">
        <f t="shared" si="4"/>
        <v>-3125000</v>
      </c>
      <c r="Z13" s="335">
        <f>+IF(X13&lt;&gt;0,+(Y13/X13)*100,0)</f>
        <v>-100</v>
      </c>
      <c r="AA13" s="273">
        <f t="shared" si="4"/>
        <v>6250000</v>
      </c>
    </row>
    <row r="14" spans="1:27" ht="12.75">
      <c r="A14" s="291" t="s">
        <v>234</v>
      </c>
      <c r="B14" s="136"/>
      <c r="C14" s="60"/>
      <c r="D14" s="340"/>
      <c r="E14" s="60">
        <v>6250000</v>
      </c>
      <c r="F14" s="59">
        <v>6250000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3125000</v>
      </c>
      <c r="Y14" s="59">
        <v>-3125000</v>
      </c>
      <c r="Z14" s="61">
        <v>-100</v>
      </c>
      <c r="AA14" s="62">
        <v>6250000</v>
      </c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750000</v>
      </c>
      <c r="F22" s="345">
        <f t="shared" si="6"/>
        <v>750000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375000</v>
      </c>
      <c r="Y22" s="345">
        <f t="shared" si="6"/>
        <v>-375000</v>
      </c>
      <c r="Z22" s="336">
        <f>+IF(X22&lt;&gt;0,+(Y22/X22)*100,0)</f>
        <v>-100</v>
      </c>
      <c r="AA22" s="350">
        <f>SUM(AA23:AA32)</f>
        <v>750000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>
        <v>750000</v>
      </c>
      <c r="F31" s="59">
        <v>750000</v>
      </c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>
        <v>375000</v>
      </c>
      <c r="Y31" s="59">
        <v>-375000</v>
      </c>
      <c r="Z31" s="61">
        <v>-100</v>
      </c>
      <c r="AA31" s="62">
        <v>750000</v>
      </c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10741511</v>
      </c>
      <c r="F40" s="345">
        <f t="shared" si="9"/>
        <v>10741511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5370756</v>
      </c>
      <c r="Y40" s="345">
        <f t="shared" si="9"/>
        <v>-5370756</v>
      </c>
      <c r="Z40" s="336">
        <f>+IF(X40&lt;&gt;0,+(Y40/X40)*100,0)</f>
        <v>-100</v>
      </c>
      <c r="AA40" s="350">
        <f>SUM(AA41:AA49)</f>
        <v>10741511</v>
      </c>
    </row>
    <row r="41" spans="1:27" ht="12.75">
      <c r="A41" s="361" t="s">
        <v>249</v>
      </c>
      <c r="B41" s="142"/>
      <c r="C41" s="362"/>
      <c r="D41" s="363"/>
      <c r="E41" s="362">
        <v>10741511</v>
      </c>
      <c r="F41" s="364">
        <v>10741511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5370756</v>
      </c>
      <c r="Y41" s="364">
        <v>-5370756</v>
      </c>
      <c r="Z41" s="365">
        <v>-100</v>
      </c>
      <c r="AA41" s="366">
        <v>10741511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31241511</v>
      </c>
      <c r="F60" s="264">
        <f t="shared" si="14"/>
        <v>31241511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15620756</v>
      </c>
      <c r="Y60" s="264">
        <f t="shared" si="14"/>
        <v>-15620756</v>
      </c>
      <c r="Z60" s="337">
        <f>+IF(X60&lt;&gt;0,+(Y60/X60)*100,0)</f>
        <v>-100</v>
      </c>
      <c r="AA60" s="232">
        <f>+AA57+AA54+AA51+AA40+AA37+AA34+AA22+AA5</f>
        <v>31241511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1632818267</v>
      </c>
      <c r="D5" s="153">
        <f>SUM(D6:D8)</f>
        <v>0</v>
      </c>
      <c r="E5" s="154">
        <f t="shared" si="0"/>
        <v>1366440748</v>
      </c>
      <c r="F5" s="100">
        <f t="shared" si="0"/>
        <v>1366440748</v>
      </c>
      <c r="G5" s="100">
        <f t="shared" si="0"/>
        <v>787613</v>
      </c>
      <c r="H5" s="100">
        <f t="shared" si="0"/>
        <v>395231</v>
      </c>
      <c r="I5" s="100">
        <f t="shared" si="0"/>
        <v>6762330</v>
      </c>
      <c r="J5" s="100">
        <f t="shared" si="0"/>
        <v>7945174</v>
      </c>
      <c r="K5" s="100">
        <f t="shared" si="0"/>
        <v>6762330</v>
      </c>
      <c r="L5" s="100">
        <f t="shared" si="0"/>
        <v>66895746</v>
      </c>
      <c r="M5" s="100">
        <f t="shared" si="0"/>
        <v>25540564</v>
      </c>
      <c r="N5" s="100">
        <f t="shared" si="0"/>
        <v>99198640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107143814</v>
      </c>
      <c r="X5" s="100">
        <f t="shared" si="0"/>
        <v>683984105</v>
      </c>
      <c r="Y5" s="100">
        <f t="shared" si="0"/>
        <v>-576840291</v>
      </c>
      <c r="Z5" s="137">
        <f>+IF(X5&lt;&gt;0,+(Y5/X5)*100,0)</f>
        <v>-84.33533568736952</v>
      </c>
      <c r="AA5" s="153">
        <f>SUM(AA6:AA8)</f>
        <v>1366440748</v>
      </c>
    </row>
    <row r="6" spans="1:27" ht="12.75">
      <c r="A6" s="138" t="s">
        <v>75</v>
      </c>
      <c r="B6" s="136"/>
      <c r="C6" s="155">
        <v>1632818267</v>
      </c>
      <c r="D6" s="155"/>
      <c r="E6" s="156">
        <v>1359415400</v>
      </c>
      <c r="F6" s="60">
        <v>1359415400</v>
      </c>
      <c r="G6" s="60">
        <v>245855</v>
      </c>
      <c r="H6" s="60">
        <v>-2529</v>
      </c>
      <c r="I6" s="60">
        <v>2164647</v>
      </c>
      <c r="J6" s="60">
        <v>2407973</v>
      </c>
      <c r="K6" s="60">
        <v>2164647</v>
      </c>
      <c r="L6" s="60">
        <v>57147991</v>
      </c>
      <c r="M6" s="60">
        <v>9345083</v>
      </c>
      <c r="N6" s="60">
        <v>68657721</v>
      </c>
      <c r="O6" s="60"/>
      <c r="P6" s="60"/>
      <c r="Q6" s="60"/>
      <c r="R6" s="60"/>
      <c r="S6" s="60"/>
      <c r="T6" s="60"/>
      <c r="U6" s="60"/>
      <c r="V6" s="60"/>
      <c r="W6" s="60">
        <v>71065694</v>
      </c>
      <c r="X6" s="60">
        <v>680330924</v>
      </c>
      <c r="Y6" s="60">
        <v>-609265230</v>
      </c>
      <c r="Z6" s="140">
        <v>-89.55</v>
      </c>
      <c r="AA6" s="155">
        <v>1359415400</v>
      </c>
    </row>
    <row r="7" spans="1:27" ht="12.75">
      <c r="A7" s="138" t="s">
        <v>76</v>
      </c>
      <c r="B7" s="136"/>
      <c r="C7" s="157"/>
      <c r="D7" s="157"/>
      <c r="E7" s="158">
        <v>7025348</v>
      </c>
      <c r="F7" s="159">
        <v>7025348</v>
      </c>
      <c r="G7" s="159">
        <v>653791</v>
      </c>
      <c r="H7" s="159">
        <v>432845</v>
      </c>
      <c r="I7" s="159">
        <v>4143503</v>
      </c>
      <c r="J7" s="159">
        <v>5230139</v>
      </c>
      <c r="K7" s="159">
        <v>4143503</v>
      </c>
      <c r="L7" s="159">
        <v>9747755</v>
      </c>
      <c r="M7" s="159">
        <v>16122227</v>
      </c>
      <c r="N7" s="159">
        <v>30013485</v>
      </c>
      <c r="O7" s="159"/>
      <c r="P7" s="159"/>
      <c r="Q7" s="159"/>
      <c r="R7" s="159"/>
      <c r="S7" s="159"/>
      <c r="T7" s="159"/>
      <c r="U7" s="159"/>
      <c r="V7" s="159"/>
      <c r="W7" s="159">
        <v>35243624</v>
      </c>
      <c r="X7" s="159">
        <v>3653181</v>
      </c>
      <c r="Y7" s="159">
        <v>31590443</v>
      </c>
      <c r="Z7" s="141">
        <v>864.74</v>
      </c>
      <c r="AA7" s="157">
        <v>7025348</v>
      </c>
    </row>
    <row r="8" spans="1:27" ht="12.75">
      <c r="A8" s="138" t="s">
        <v>77</v>
      </c>
      <c r="B8" s="136"/>
      <c r="C8" s="155"/>
      <c r="D8" s="155"/>
      <c r="E8" s="156"/>
      <c r="F8" s="60"/>
      <c r="G8" s="60">
        <v>-112033</v>
      </c>
      <c r="H8" s="60">
        <v>-35085</v>
      </c>
      <c r="I8" s="60">
        <v>454180</v>
      </c>
      <c r="J8" s="60">
        <v>307062</v>
      </c>
      <c r="K8" s="60">
        <v>454180</v>
      </c>
      <c r="L8" s="60"/>
      <c r="M8" s="60">
        <v>73254</v>
      </c>
      <c r="N8" s="60">
        <v>527434</v>
      </c>
      <c r="O8" s="60"/>
      <c r="P8" s="60"/>
      <c r="Q8" s="60"/>
      <c r="R8" s="60"/>
      <c r="S8" s="60"/>
      <c r="T8" s="60"/>
      <c r="U8" s="60"/>
      <c r="V8" s="60"/>
      <c r="W8" s="60">
        <v>834496</v>
      </c>
      <c r="X8" s="60"/>
      <c r="Y8" s="60">
        <v>834496</v>
      </c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6949292</v>
      </c>
      <c r="F9" s="100">
        <f t="shared" si="1"/>
        <v>6949292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3613633</v>
      </c>
      <c r="Y9" s="100">
        <f t="shared" si="1"/>
        <v>-3613633</v>
      </c>
      <c r="Z9" s="137">
        <f>+IF(X9&lt;&gt;0,+(Y9/X9)*100,0)</f>
        <v>-100</v>
      </c>
      <c r="AA9" s="153">
        <f>SUM(AA10:AA14)</f>
        <v>6949292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>
        <v>6949292</v>
      </c>
      <c r="F12" s="60">
        <v>6949292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3613633</v>
      </c>
      <c r="Y12" s="60">
        <v>-3613633</v>
      </c>
      <c r="Z12" s="140">
        <v>-100</v>
      </c>
      <c r="AA12" s="155">
        <v>6949292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30487600</v>
      </c>
      <c r="F15" s="100">
        <f t="shared" si="2"/>
        <v>30487600</v>
      </c>
      <c r="G15" s="100">
        <f t="shared" si="2"/>
        <v>0</v>
      </c>
      <c r="H15" s="100">
        <f t="shared" si="2"/>
        <v>0</v>
      </c>
      <c r="I15" s="100">
        <f t="shared" si="2"/>
        <v>7181522</v>
      </c>
      <c r="J15" s="100">
        <f t="shared" si="2"/>
        <v>7181522</v>
      </c>
      <c r="K15" s="100">
        <f t="shared" si="2"/>
        <v>7181522</v>
      </c>
      <c r="L15" s="100">
        <f t="shared" si="2"/>
        <v>61416</v>
      </c>
      <c r="M15" s="100">
        <f t="shared" si="2"/>
        <v>0</v>
      </c>
      <c r="N15" s="100">
        <f t="shared" si="2"/>
        <v>7242938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14424460</v>
      </c>
      <c r="X15" s="100">
        <f t="shared" si="2"/>
        <v>15853552</v>
      </c>
      <c r="Y15" s="100">
        <f t="shared" si="2"/>
        <v>-1429092</v>
      </c>
      <c r="Z15" s="137">
        <f>+IF(X15&lt;&gt;0,+(Y15/X15)*100,0)</f>
        <v>-9.014333191703663</v>
      </c>
      <c r="AA15" s="153">
        <f>SUM(AA16:AA18)</f>
        <v>30487600</v>
      </c>
    </row>
    <row r="16" spans="1:27" ht="12.75">
      <c r="A16" s="138" t="s">
        <v>85</v>
      </c>
      <c r="B16" s="136"/>
      <c r="C16" s="155"/>
      <c r="D16" s="155"/>
      <c r="E16" s="156">
        <v>30487600</v>
      </c>
      <c r="F16" s="60">
        <v>30487600</v>
      </c>
      <c r="G16" s="60"/>
      <c r="H16" s="60"/>
      <c r="I16" s="60">
        <v>7181522</v>
      </c>
      <c r="J16" s="60">
        <v>7181522</v>
      </c>
      <c r="K16" s="60">
        <v>7181522</v>
      </c>
      <c r="L16" s="60">
        <v>61416</v>
      </c>
      <c r="M16" s="60"/>
      <c r="N16" s="60">
        <v>7242938</v>
      </c>
      <c r="O16" s="60"/>
      <c r="P16" s="60"/>
      <c r="Q16" s="60"/>
      <c r="R16" s="60"/>
      <c r="S16" s="60"/>
      <c r="T16" s="60"/>
      <c r="U16" s="60"/>
      <c r="V16" s="60"/>
      <c r="W16" s="60">
        <v>14424460</v>
      </c>
      <c r="X16" s="60">
        <v>15853552</v>
      </c>
      <c r="Y16" s="60">
        <v>-1429092</v>
      </c>
      <c r="Z16" s="140">
        <v>-9.01</v>
      </c>
      <c r="AA16" s="155">
        <v>30487600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376897984</v>
      </c>
      <c r="F19" s="100">
        <f t="shared" si="3"/>
        <v>376897984</v>
      </c>
      <c r="G19" s="100">
        <f t="shared" si="3"/>
        <v>0</v>
      </c>
      <c r="H19" s="100">
        <f t="shared" si="3"/>
        <v>0</v>
      </c>
      <c r="I19" s="100">
        <f t="shared" si="3"/>
        <v>24387</v>
      </c>
      <c r="J19" s="100">
        <f t="shared" si="3"/>
        <v>24387</v>
      </c>
      <c r="K19" s="100">
        <f t="shared" si="3"/>
        <v>24387</v>
      </c>
      <c r="L19" s="100">
        <f t="shared" si="3"/>
        <v>0</v>
      </c>
      <c r="M19" s="100">
        <f t="shared" si="3"/>
        <v>258138029</v>
      </c>
      <c r="N19" s="100">
        <f t="shared" si="3"/>
        <v>258162416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258186803</v>
      </c>
      <c r="X19" s="100">
        <f t="shared" si="3"/>
        <v>194690645</v>
      </c>
      <c r="Y19" s="100">
        <f t="shared" si="3"/>
        <v>63496158</v>
      </c>
      <c r="Z19" s="137">
        <f>+IF(X19&lt;&gt;0,+(Y19/X19)*100,0)</f>
        <v>32.61387212518609</v>
      </c>
      <c r="AA19" s="153">
        <f>SUM(AA20:AA23)</f>
        <v>376897984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>
        <v>248188873</v>
      </c>
      <c r="F21" s="60">
        <v>248188873</v>
      </c>
      <c r="G21" s="60"/>
      <c r="H21" s="60"/>
      <c r="I21" s="60">
        <v>24387</v>
      </c>
      <c r="J21" s="60">
        <v>24387</v>
      </c>
      <c r="K21" s="60">
        <v>24387</v>
      </c>
      <c r="L21" s="60"/>
      <c r="M21" s="60">
        <v>258045793</v>
      </c>
      <c r="N21" s="60">
        <v>258070180</v>
      </c>
      <c r="O21" s="60"/>
      <c r="P21" s="60"/>
      <c r="Q21" s="60"/>
      <c r="R21" s="60"/>
      <c r="S21" s="60"/>
      <c r="T21" s="60"/>
      <c r="U21" s="60"/>
      <c r="V21" s="60"/>
      <c r="W21" s="60">
        <v>258094567</v>
      </c>
      <c r="X21" s="60">
        <v>129058212</v>
      </c>
      <c r="Y21" s="60">
        <v>129036355</v>
      </c>
      <c r="Z21" s="140">
        <v>99.98</v>
      </c>
      <c r="AA21" s="155">
        <v>248188873</v>
      </c>
    </row>
    <row r="22" spans="1:27" ht="12.75">
      <c r="A22" s="138" t="s">
        <v>91</v>
      </c>
      <c r="B22" s="136"/>
      <c r="C22" s="157"/>
      <c r="D22" s="157"/>
      <c r="E22" s="158">
        <v>126216215</v>
      </c>
      <c r="F22" s="159">
        <v>126216215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>
        <v>65632433</v>
      </c>
      <c r="Y22" s="159">
        <v>-65632433</v>
      </c>
      <c r="Z22" s="141">
        <v>-100</v>
      </c>
      <c r="AA22" s="157">
        <v>126216215</v>
      </c>
    </row>
    <row r="23" spans="1:27" ht="12.75">
      <c r="A23" s="138" t="s">
        <v>92</v>
      </c>
      <c r="B23" s="136"/>
      <c r="C23" s="155"/>
      <c r="D23" s="155"/>
      <c r="E23" s="156">
        <v>2492896</v>
      </c>
      <c r="F23" s="60">
        <v>2492896</v>
      </c>
      <c r="G23" s="60"/>
      <c r="H23" s="60"/>
      <c r="I23" s="60"/>
      <c r="J23" s="60"/>
      <c r="K23" s="60"/>
      <c r="L23" s="60"/>
      <c r="M23" s="60">
        <v>92236</v>
      </c>
      <c r="N23" s="60">
        <v>92236</v>
      </c>
      <c r="O23" s="60"/>
      <c r="P23" s="60"/>
      <c r="Q23" s="60"/>
      <c r="R23" s="60"/>
      <c r="S23" s="60"/>
      <c r="T23" s="60"/>
      <c r="U23" s="60"/>
      <c r="V23" s="60"/>
      <c r="W23" s="60">
        <v>92236</v>
      </c>
      <c r="X23" s="60"/>
      <c r="Y23" s="60">
        <v>92236</v>
      </c>
      <c r="Z23" s="140">
        <v>0</v>
      </c>
      <c r="AA23" s="155">
        <v>2492896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1632818267</v>
      </c>
      <c r="D25" s="168">
        <f>+D5+D9+D15+D19+D24</f>
        <v>0</v>
      </c>
      <c r="E25" s="169">
        <f t="shared" si="4"/>
        <v>1780775624</v>
      </c>
      <c r="F25" s="73">
        <f t="shared" si="4"/>
        <v>1780775624</v>
      </c>
      <c r="G25" s="73">
        <f t="shared" si="4"/>
        <v>787613</v>
      </c>
      <c r="H25" s="73">
        <f t="shared" si="4"/>
        <v>395231</v>
      </c>
      <c r="I25" s="73">
        <f t="shared" si="4"/>
        <v>13968239</v>
      </c>
      <c r="J25" s="73">
        <f t="shared" si="4"/>
        <v>15151083</v>
      </c>
      <c r="K25" s="73">
        <f t="shared" si="4"/>
        <v>13968239</v>
      </c>
      <c r="L25" s="73">
        <f t="shared" si="4"/>
        <v>66957162</v>
      </c>
      <c r="M25" s="73">
        <f t="shared" si="4"/>
        <v>283678593</v>
      </c>
      <c r="N25" s="73">
        <f t="shared" si="4"/>
        <v>364603994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379755077</v>
      </c>
      <c r="X25" s="73">
        <f t="shared" si="4"/>
        <v>898141935</v>
      </c>
      <c r="Y25" s="73">
        <f t="shared" si="4"/>
        <v>-518386858</v>
      </c>
      <c r="Z25" s="170">
        <f>+IF(X25&lt;&gt;0,+(Y25/X25)*100,0)</f>
        <v>-57.71769892917872</v>
      </c>
      <c r="AA25" s="168">
        <f>+AA5+AA9+AA15+AA19+AA24</f>
        <v>1780775624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1474306274</v>
      </c>
      <c r="D28" s="153">
        <f>SUM(D29:D31)</f>
        <v>0</v>
      </c>
      <c r="E28" s="154">
        <f t="shared" si="5"/>
        <v>611652284</v>
      </c>
      <c r="F28" s="100">
        <f t="shared" si="5"/>
        <v>611652284</v>
      </c>
      <c r="G28" s="100">
        <f t="shared" si="5"/>
        <v>33193593</v>
      </c>
      <c r="H28" s="100">
        <f t="shared" si="5"/>
        <v>35717565</v>
      </c>
      <c r="I28" s="100">
        <f t="shared" si="5"/>
        <v>116098786</v>
      </c>
      <c r="J28" s="100">
        <f t="shared" si="5"/>
        <v>185009944</v>
      </c>
      <c r="K28" s="100">
        <f t="shared" si="5"/>
        <v>116098786</v>
      </c>
      <c r="L28" s="100">
        <f t="shared" si="5"/>
        <v>50200846</v>
      </c>
      <c r="M28" s="100">
        <f t="shared" si="5"/>
        <v>41679429</v>
      </c>
      <c r="N28" s="100">
        <f t="shared" si="5"/>
        <v>207979061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392989005</v>
      </c>
      <c r="X28" s="100">
        <f t="shared" si="5"/>
        <v>214078300</v>
      </c>
      <c r="Y28" s="100">
        <f t="shared" si="5"/>
        <v>178910705</v>
      </c>
      <c r="Z28" s="137">
        <f>+IF(X28&lt;&gt;0,+(Y28/X28)*100,0)</f>
        <v>83.57255499506489</v>
      </c>
      <c r="AA28" s="153">
        <f>SUM(AA29:AA31)</f>
        <v>611652284</v>
      </c>
    </row>
    <row r="29" spans="1:27" ht="12.75">
      <c r="A29" s="138" t="s">
        <v>75</v>
      </c>
      <c r="B29" s="136"/>
      <c r="C29" s="155">
        <v>1474306274</v>
      </c>
      <c r="D29" s="155"/>
      <c r="E29" s="156">
        <v>218779930</v>
      </c>
      <c r="F29" s="60">
        <v>218779930</v>
      </c>
      <c r="G29" s="60">
        <v>16660713</v>
      </c>
      <c r="H29" s="60">
        <v>15703177</v>
      </c>
      <c r="I29" s="60">
        <v>55986881</v>
      </c>
      <c r="J29" s="60">
        <v>88350771</v>
      </c>
      <c r="K29" s="60">
        <v>55986881</v>
      </c>
      <c r="L29" s="60">
        <v>11902330</v>
      </c>
      <c r="M29" s="60">
        <v>21912365</v>
      </c>
      <c r="N29" s="60">
        <v>89801576</v>
      </c>
      <c r="O29" s="60"/>
      <c r="P29" s="60"/>
      <c r="Q29" s="60"/>
      <c r="R29" s="60"/>
      <c r="S29" s="60"/>
      <c r="T29" s="60"/>
      <c r="U29" s="60"/>
      <c r="V29" s="60"/>
      <c r="W29" s="60">
        <v>178152347</v>
      </c>
      <c r="X29" s="60">
        <v>76572976</v>
      </c>
      <c r="Y29" s="60">
        <v>101579371</v>
      </c>
      <c r="Z29" s="140">
        <v>132.66</v>
      </c>
      <c r="AA29" s="155">
        <v>218779930</v>
      </c>
    </row>
    <row r="30" spans="1:27" ht="12.75">
      <c r="A30" s="138" t="s">
        <v>76</v>
      </c>
      <c r="B30" s="136"/>
      <c r="C30" s="157"/>
      <c r="D30" s="157"/>
      <c r="E30" s="158">
        <v>381154014</v>
      </c>
      <c r="F30" s="159">
        <v>381154014</v>
      </c>
      <c r="G30" s="159">
        <v>8971887</v>
      </c>
      <c r="H30" s="159">
        <v>9001240</v>
      </c>
      <c r="I30" s="159">
        <v>34202242</v>
      </c>
      <c r="J30" s="159">
        <v>52175369</v>
      </c>
      <c r="K30" s="159">
        <v>34202242</v>
      </c>
      <c r="L30" s="159">
        <v>29663084</v>
      </c>
      <c r="M30" s="159">
        <v>11702642</v>
      </c>
      <c r="N30" s="159">
        <v>75567968</v>
      </c>
      <c r="O30" s="159"/>
      <c r="P30" s="159"/>
      <c r="Q30" s="159"/>
      <c r="R30" s="159"/>
      <c r="S30" s="159"/>
      <c r="T30" s="159"/>
      <c r="U30" s="159"/>
      <c r="V30" s="159"/>
      <c r="W30" s="159">
        <v>127743337</v>
      </c>
      <c r="X30" s="159">
        <v>133403905</v>
      </c>
      <c r="Y30" s="159">
        <v>-5660568</v>
      </c>
      <c r="Z30" s="141">
        <v>-4.24</v>
      </c>
      <c r="AA30" s="157">
        <v>381154014</v>
      </c>
    </row>
    <row r="31" spans="1:27" ht="12.75">
      <c r="A31" s="138" t="s">
        <v>77</v>
      </c>
      <c r="B31" s="136"/>
      <c r="C31" s="155"/>
      <c r="D31" s="155"/>
      <c r="E31" s="156">
        <v>11718340</v>
      </c>
      <c r="F31" s="60">
        <v>11718340</v>
      </c>
      <c r="G31" s="60">
        <v>7560993</v>
      </c>
      <c r="H31" s="60">
        <v>11013148</v>
      </c>
      <c r="I31" s="60">
        <v>25909663</v>
      </c>
      <c r="J31" s="60">
        <v>44483804</v>
      </c>
      <c r="K31" s="60">
        <v>25909663</v>
      </c>
      <c r="L31" s="60">
        <v>8635432</v>
      </c>
      <c r="M31" s="60">
        <v>8064422</v>
      </c>
      <c r="N31" s="60">
        <v>42609517</v>
      </c>
      <c r="O31" s="60"/>
      <c r="P31" s="60"/>
      <c r="Q31" s="60"/>
      <c r="R31" s="60"/>
      <c r="S31" s="60"/>
      <c r="T31" s="60"/>
      <c r="U31" s="60"/>
      <c r="V31" s="60"/>
      <c r="W31" s="60">
        <v>87093321</v>
      </c>
      <c r="X31" s="60">
        <v>4101419</v>
      </c>
      <c r="Y31" s="60">
        <v>82991902</v>
      </c>
      <c r="Z31" s="140">
        <v>2023.49</v>
      </c>
      <c r="AA31" s="155">
        <v>11718340</v>
      </c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102783619</v>
      </c>
      <c r="F32" s="100">
        <f t="shared" si="6"/>
        <v>102783619</v>
      </c>
      <c r="G32" s="100">
        <f t="shared" si="6"/>
        <v>6437487</v>
      </c>
      <c r="H32" s="100">
        <f t="shared" si="6"/>
        <v>7438159</v>
      </c>
      <c r="I32" s="100">
        <f t="shared" si="6"/>
        <v>21518215</v>
      </c>
      <c r="J32" s="100">
        <f t="shared" si="6"/>
        <v>35393861</v>
      </c>
      <c r="K32" s="100">
        <f t="shared" si="6"/>
        <v>21518215</v>
      </c>
      <c r="L32" s="100">
        <f t="shared" si="6"/>
        <v>4766616</v>
      </c>
      <c r="M32" s="100">
        <f t="shared" si="6"/>
        <v>7660912</v>
      </c>
      <c r="N32" s="100">
        <f t="shared" si="6"/>
        <v>33945743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69339604</v>
      </c>
      <c r="X32" s="100">
        <f t="shared" si="6"/>
        <v>35974267</v>
      </c>
      <c r="Y32" s="100">
        <f t="shared" si="6"/>
        <v>33365337</v>
      </c>
      <c r="Z32" s="137">
        <f>+IF(X32&lt;&gt;0,+(Y32/X32)*100,0)</f>
        <v>92.74778830100972</v>
      </c>
      <c r="AA32" s="153">
        <f>SUM(AA33:AA37)</f>
        <v>102783619</v>
      </c>
    </row>
    <row r="33" spans="1:27" ht="12.75">
      <c r="A33" s="138" t="s">
        <v>79</v>
      </c>
      <c r="B33" s="136"/>
      <c r="C33" s="155"/>
      <c r="D33" s="155"/>
      <c r="E33" s="156">
        <v>8923421</v>
      </c>
      <c r="F33" s="60">
        <v>8923421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3123198</v>
      </c>
      <c r="Y33" s="60">
        <v>-3123198</v>
      </c>
      <c r="Z33" s="140">
        <v>-100</v>
      </c>
      <c r="AA33" s="155">
        <v>8923421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>
        <v>46835291</v>
      </c>
      <c r="F35" s="60">
        <v>46835291</v>
      </c>
      <c r="G35" s="60">
        <v>3636529</v>
      </c>
      <c r="H35" s="60">
        <v>4245045</v>
      </c>
      <c r="I35" s="60">
        <v>11985600</v>
      </c>
      <c r="J35" s="60">
        <v>19867174</v>
      </c>
      <c r="K35" s="60">
        <v>11985600</v>
      </c>
      <c r="L35" s="60">
        <v>2470784</v>
      </c>
      <c r="M35" s="60">
        <v>3874650</v>
      </c>
      <c r="N35" s="60">
        <v>18331034</v>
      </c>
      <c r="O35" s="60"/>
      <c r="P35" s="60"/>
      <c r="Q35" s="60"/>
      <c r="R35" s="60"/>
      <c r="S35" s="60"/>
      <c r="T35" s="60"/>
      <c r="U35" s="60"/>
      <c r="V35" s="60"/>
      <c r="W35" s="60">
        <v>38198208</v>
      </c>
      <c r="X35" s="60">
        <v>16392352</v>
      </c>
      <c r="Y35" s="60">
        <v>21805856</v>
      </c>
      <c r="Z35" s="140">
        <v>133.02</v>
      </c>
      <c r="AA35" s="155">
        <v>46835291</v>
      </c>
    </row>
    <row r="36" spans="1:27" ht="12.75">
      <c r="A36" s="138" t="s">
        <v>82</v>
      </c>
      <c r="B36" s="136"/>
      <c r="C36" s="155"/>
      <c r="D36" s="155"/>
      <c r="E36" s="156">
        <v>1437159</v>
      </c>
      <c r="F36" s="60">
        <v>1437159</v>
      </c>
      <c r="G36" s="60">
        <v>98072</v>
      </c>
      <c r="H36" s="60">
        <v>108914</v>
      </c>
      <c r="I36" s="60">
        <v>318030</v>
      </c>
      <c r="J36" s="60">
        <v>525016</v>
      </c>
      <c r="K36" s="60">
        <v>318030</v>
      </c>
      <c r="L36" s="60">
        <v>63382</v>
      </c>
      <c r="M36" s="60">
        <v>104640</v>
      </c>
      <c r="N36" s="60">
        <v>486052</v>
      </c>
      <c r="O36" s="60"/>
      <c r="P36" s="60"/>
      <c r="Q36" s="60"/>
      <c r="R36" s="60"/>
      <c r="S36" s="60"/>
      <c r="T36" s="60"/>
      <c r="U36" s="60"/>
      <c r="V36" s="60"/>
      <c r="W36" s="60">
        <v>1011068</v>
      </c>
      <c r="X36" s="60">
        <v>503006</v>
      </c>
      <c r="Y36" s="60">
        <v>508062</v>
      </c>
      <c r="Z36" s="140">
        <v>101.01</v>
      </c>
      <c r="AA36" s="155">
        <v>1437159</v>
      </c>
    </row>
    <row r="37" spans="1:27" ht="12.75">
      <c r="A37" s="138" t="s">
        <v>83</v>
      </c>
      <c r="B37" s="136"/>
      <c r="C37" s="157"/>
      <c r="D37" s="157"/>
      <c r="E37" s="158">
        <v>45587748</v>
      </c>
      <c r="F37" s="159">
        <v>45587748</v>
      </c>
      <c r="G37" s="159">
        <v>2702886</v>
      </c>
      <c r="H37" s="159">
        <v>3084200</v>
      </c>
      <c r="I37" s="159">
        <v>9214585</v>
      </c>
      <c r="J37" s="159">
        <v>15001671</v>
      </c>
      <c r="K37" s="159">
        <v>9214585</v>
      </c>
      <c r="L37" s="159">
        <v>2232450</v>
      </c>
      <c r="M37" s="159">
        <v>3681622</v>
      </c>
      <c r="N37" s="159">
        <v>15128657</v>
      </c>
      <c r="O37" s="159"/>
      <c r="P37" s="159"/>
      <c r="Q37" s="159"/>
      <c r="R37" s="159"/>
      <c r="S37" s="159"/>
      <c r="T37" s="159"/>
      <c r="U37" s="159"/>
      <c r="V37" s="159"/>
      <c r="W37" s="159">
        <v>30130328</v>
      </c>
      <c r="X37" s="159">
        <v>15955711</v>
      </c>
      <c r="Y37" s="159">
        <v>14174617</v>
      </c>
      <c r="Z37" s="141">
        <v>88.84</v>
      </c>
      <c r="AA37" s="157">
        <v>45587748</v>
      </c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69747284</v>
      </c>
      <c r="F38" s="100">
        <f t="shared" si="7"/>
        <v>69747284</v>
      </c>
      <c r="G38" s="100">
        <f t="shared" si="7"/>
        <v>9334394</v>
      </c>
      <c r="H38" s="100">
        <f t="shared" si="7"/>
        <v>2222589</v>
      </c>
      <c r="I38" s="100">
        <f t="shared" si="7"/>
        <v>14155535</v>
      </c>
      <c r="J38" s="100">
        <f t="shared" si="7"/>
        <v>25712518</v>
      </c>
      <c r="K38" s="100">
        <f t="shared" si="7"/>
        <v>14155535</v>
      </c>
      <c r="L38" s="100">
        <f t="shared" si="7"/>
        <v>1313331</v>
      </c>
      <c r="M38" s="100">
        <f t="shared" si="7"/>
        <v>2622837</v>
      </c>
      <c r="N38" s="100">
        <f t="shared" si="7"/>
        <v>18091703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43804221</v>
      </c>
      <c r="X38" s="100">
        <f t="shared" si="7"/>
        <v>24411550</v>
      </c>
      <c r="Y38" s="100">
        <f t="shared" si="7"/>
        <v>19392671</v>
      </c>
      <c r="Z38" s="137">
        <f>+IF(X38&lt;&gt;0,+(Y38/X38)*100,0)</f>
        <v>79.44055580247874</v>
      </c>
      <c r="AA38" s="153">
        <f>SUM(AA39:AA41)</f>
        <v>69747284</v>
      </c>
    </row>
    <row r="39" spans="1:27" ht="12.75">
      <c r="A39" s="138" t="s">
        <v>85</v>
      </c>
      <c r="B39" s="136"/>
      <c r="C39" s="155"/>
      <c r="D39" s="155"/>
      <c r="E39" s="156">
        <v>68088384</v>
      </c>
      <c r="F39" s="60">
        <v>68088384</v>
      </c>
      <c r="G39" s="60">
        <v>9269709</v>
      </c>
      <c r="H39" s="60">
        <v>2151529</v>
      </c>
      <c r="I39" s="60">
        <v>13947754</v>
      </c>
      <c r="J39" s="60">
        <v>25368992</v>
      </c>
      <c r="K39" s="60">
        <v>13947754</v>
      </c>
      <c r="L39" s="60">
        <v>1271379</v>
      </c>
      <c r="M39" s="60">
        <v>2553353</v>
      </c>
      <c r="N39" s="60">
        <v>17772486</v>
      </c>
      <c r="O39" s="60"/>
      <c r="P39" s="60"/>
      <c r="Q39" s="60"/>
      <c r="R39" s="60"/>
      <c r="S39" s="60"/>
      <c r="T39" s="60"/>
      <c r="U39" s="60"/>
      <c r="V39" s="60"/>
      <c r="W39" s="60">
        <v>43141478</v>
      </c>
      <c r="X39" s="60">
        <v>23830935</v>
      </c>
      <c r="Y39" s="60">
        <v>19310543</v>
      </c>
      <c r="Z39" s="140">
        <v>81.03</v>
      </c>
      <c r="AA39" s="155">
        <v>68088384</v>
      </c>
    </row>
    <row r="40" spans="1:27" ht="12.75">
      <c r="A40" s="138" t="s">
        <v>86</v>
      </c>
      <c r="B40" s="136"/>
      <c r="C40" s="155"/>
      <c r="D40" s="155"/>
      <c r="E40" s="156">
        <v>1658900</v>
      </c>
      <c r="F40" s="60">
        <v>1658900</v>
      </c>
      <c r="G40" s="60">
        <v>64685</v>
      </c>
      <c r="H40" s="60">
        <v>71060</v>
      </c>
      <c r="I40" s="60">
        <v>207781</v>
      </c>
      <c r="J40" s="60">
        <v>343526</v>
      </c>
      <c r="K40" s="60">
        <v>207781</v>
      </c>
      <c r="L40" s="60">
        <v>41952</v>
      </c>
      <c r="M40" s="60">
        <v>69484</v>
      </c>
      <c r="N40" s="60">
        <v>319217</v>
      </c>
      <c r="O40" s="60"/>
      <c r="P40" s="60"/>
      <c r="Q40" s="60"/>
      <c r="R40" s="60"/>
      <c r="S40" s="60"/>
      <c r="T40" s="60"/>
      <c r="U40" s="60"/>
      <c r="V40" s="60"/>
      <c r="W40" s="60">
        <v>662743</v>
      </c>
      <c r="X40" s="60">
        <v>580615</v>
      </c>
      <c r="Y40" s="60">
        <v>82128</v>
      </c>
      <c r="Z40" s="140">
        <v>14.15</v>
      </c>
      <c r="AA40" s="155">
        <v>1658900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710032644</v>
      </c>
      <c r="F42" s="100">
        <f t="shared" si="8"/>
        <v>710032644</v>
      </c>
      <c r="G42" s="100">
        <f t="shared" si="8"/>
        <v>22152155</v>
      </c>
      <c r="H42" s="100">
        <f t="shared" si="8"/>
        <v>32534551</v>
      </c>
      <c r="I42" s="100">
        <f t="shared" si="8"/>
        <v>90595890</v>
      </c>
      <c r="J42" s="100">
        <f t="shared" si="8"/>
        <v>145282596</v>
      </c>
      <c r="K42" s="100">
        <f t="shared" si="8"/>
        <v>90595890</v>
      </c>
      <c r="L42" s="100">
        <f t="shared" si="8"/>
        <v>20945064</v>
      </c>
      <c r="M42" s="100">
        <f t="shared" si="8"/>
        <v>45627360</v>
      </c>
      <c r="N42" s="100">
        <f t="shared" si="8"/>
        <v>157168314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302450910</v>
      </c>
      <c r="X42" s="100">
        <f t="shared" si="8"/>
        <v>248511425</v>
      </c>
      <c r="Y42" s="100">
        <f t="shared" si="8"/>
        <v>53939485</v>
      </c>
      <c r="Z42" s="137">
        <f>+IF(X42&lt;&gt;0,+(Y42/X42)*100,0)</f>
        <v>21.705032273667097</v>
      </c>
      <c r="AA42" s="153">
        <f>SUM(AA43:AA46)</f>
        <v>710032644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>
        <v>546186821</v>
      </c>
      <c r="F44" s="60">
        <v>546186821</v>
      </c>
      <c r="G44" s="60">
        <v>16180212</v>
      </c>
      <c r="H44" s="60">
        <v>25220274</v>
      </c>
      <c r="I44" s="60">
        <v>71098304</v>
      </c>
      <c r="J44" s="60">
        <v>112498790</v>
      </c>
      <c r="K44" s="60">
        <v>71098304</v>
      </c>
      <c r="L44" s="60">
        <v>16828509</v>
      </c>
      <c r="M44" s="60">
        <v>36515769</v>
      </c>
      <c r="N44" s="60">
        <v>124442582</v>
      </c>
      <c r="O44" s="60"/>
      <c r="P44" s="60"/>
      <c r="Q44" s="60"/>
      <c r="R44" s="60"/>
      <c r="S44" s="60"/>
      <c r="T44" s="60"/>
      <c r="U44" s="60"/>
      <c r="V44" s="60"/>
      <c r="W44" s="60">
        <v>236941372</v>
      </c>
      <c r="X44" s="60">
        <v>191165388</v>
      </c>
      <c r="Y44" s="60">
        <v>45775984</v>
      </c>
      <c r="Z44" s="140">
        <v>23.95</v>
      </c>
      <c r="AA44" s="155">
        <v>546186821</v>
      </c>
    </row>
    <row r="45" spans="1:27" ht="12.75">
      <c r="A45" s="138" t="s">
        <v>91</v>
      </c>
      <c r="B45" s="136"/>
      <c r="C45" s="157"/>
      <c r="D45" s="157"/>
      <c r="E45" s="158">
        <v>156774886</v>
      </c>
      <c r="F45" s="159">
        <v>156774886</v>
      </c>
      <c r="G45" s="159">
        <v>5869156</v>
      </c>
      <c r="H45" s="159">
        <v>7198115</v>
      </c>
      <c r="I45" s="159">
        <v>19079832</v>
      </c>
      <c r="J45" s="159">
        <v>32147103</v>
      </c>
      <c r="K45" s="159">
        <v>19079832</v>
      </c>
      <c r="L45" s="159">
        <v>4024082</v>
      </c>
      <c r="M45" s="159">
        <v>7553790</v>
      </c>
      <c r="N45" s="159">
        <v>30657704</v>
      </c>
      <c r="O45" s="159"/>
      <c r="P45" s="159"/>
      <c r="Q45" s="159"/>
      <c r="R45" s="159"/>
      <c r="S45" s="159"/>
      <c r="T45" s="159"/>
      <c r="U45" s="159"/>
      <c r="V45" s="159"/>
      <c r="W45" s="159">
        <v>62804807</v>
      </c>
      <c r="X45" s="159">
        <v>54871210</v>
      </c>
      <c r="Y45" s="159">
        <v>7933597</v>
      </c>
      <c r="Z45" s="141">
        <v>14.46</v>
      </c>
      <c r="AA45" s="157">
        <v>156774886</v>
      </c>
    </row>
    <row r="46" spans="1:27" ht="12.75">
      <c r="A46" s="138" t="s">
        <v>92</v>
      </c>
      <c r="B46" s="136"/>
      <c r="C46" s="155"/>
      <c r="D46" s="155"/>
      <c r="E46" s="156">
        <v>7070937</v>
      </c>
      <c r="F46" s="60">
        <v>7070937</v>
      </c>
      <c r="G46" s="60">
        <v>102787</v>
      </c>
      <c r="H46" s="60">
        <v>116162</v>
      </c>
      <c r="I46" s="60">
        <v>417754</v>
      </c>
      <c r="J46" s="60">
        <v>636703</v>
      </c>
      <c r="K46" s="60">
        <v>417754</v>
      </c>
      <c r="L46" s="60">
        <v>92473</v>
      </c>
      <c r="M46" s="60">
        <v>1557801</v>
      </c>
      <c r="N46" s="60">
        <v>2068028</v>
      </c>
      <c r="O46" s="60"/>
      <c r="P46" s="60"/>
      <c r="Q46" s="60"/>
      <c r="R46" s="60"/>
      <c r="S46" s="60"/>
      <c r="T46" s="60"/>
      <c r="U46" s="60"/>
      <c r="V46" s="60"/>
      <c r="W46" s="60">
        <v>2704731</v>
      </c>
      <c r="X46" s="60">
        <v>2474827</v>
      </c>
      <c r="Y46" s="60">
        <v>229904</v>
      </c>
      <c r="Z46" s="140">
        <v>9.29</v>
      </c>
      <c r="AA46" s="155">
        <v>7070937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1474306274</v>
      </c>
      <c r="D48" s="168">
        <f>+D28+D32+D38+D42+D47</f>
        <v>0</v>
      </c>
      <c r="E48" s="169">
        <f t="shared" si="9"/>
        <v>1494215831</v>
      </c>
      <c r="F48" s="73">
        <f t="shared" si="9"/>
        <v>1494215831</v>
      </c>
      <c r="G48" s="73">
        <f t="shared" si="9"/>
        <v>71117629</v>
      </c>
      <c r="H48" s="73">
        <f t="shared" si="9"/>
        <v>77912864</v>
      </c>
      <c r="I48" s="73">
        <f t="shared" si="9"/>
        <v>242368426</v>
      </c>
      <c r="J48" s="73">
        <f t="shared" si="9"/>
        <v>391398919</v>
      </c>
      <c r="K48" s="73">
        <f t="shared" si="9"/>
        <v>242368426</v>
      </c>
      <c r="L48" s="73">
        <f t="shared" si="9"/>
        <v>77225857</v>
      </c>
      <c r="M48" s="73">
        <f t="shared" si="9"/>
        <v>97590538</v>
      </c>
      <c r="N48" s="73">
        <f t="shared" si="9"/>
        <v>417184821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808583740</v>
      </c>
      <c r="X48" s="73">
        <f t="shared" si="9"/>
        <v>522975542</v>
      </c>
      <c r="Y48" s="73">
        <f t="shared" si="9"/>
        <v>285608198</v>
      </c>
      <c r="Z48" s="170">
        <f>+IF(X48&lt;&gt;0,+(Y48/X48)*100,0)</f>
        <v>54.612152015323126</v>
      </c>
      <c r="AA48" s="168">
        <f>+AA28+AA32+AA38+AA42+AA47</f>
        <v>1494215831</v>
      </c>
    </row>
    <row r="49" spans="1:27" ht="12.75">
      <c r="A49" s="148" t="s">
        <v>49</v>
      </c>
      <c r="B49" s="149"/>
      <c r="C49" s="171">
        <f aca="true" t="shared" si="10" ref="C49:Y49">+C25-C48</f>
        <v>158511993</v>
      </c>
      <c r="D49" s="171">
        <f>+D25-D48</f>
        <v>0</v>
      </c>
      <c r="E49" s="172">
        <f t="shared" si="10"/>
        <v>286559793</v>
      </c>
      <c r="F49" s="173">
        <f t="shared" si="10"/>
        <v>286559793</v>
      </c>
      <c r="G49" s="173">
        <f t="shared" si="10"/>
        <v>-70330016</v>
      </c>
      <c r="H49" s="173">
        <f t="shared" si="10"/>
        <v>-77517633</v>
      </c>
      <c r="I49" s="173">
        <f t="shared" si="10"/>
        <v>-228400187</v>
      </c>
      <c r="J49" s="173">
        <f t="shared" si="10"/>
        <v>-376247836</v>
      </c>
      <c r="K49" s="173">
        <f t="shared" si="10"/>
        <v>-228400187</v>
      </c>
      <c r="L49" s="173">
        <f t="shared" si="10"/>
        <v>-10268695</v>
      </c>
      <c r="M49" s="173">
        <f t="shared" si="10"/>
        <v>186088055</v>
      </c>
      <c r="N49" s="173">
        <f t="shared" si="10"/>
        <v>-52580827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-428828663</v>
      </c>
      <c r="X49" s="173">
        <f>IF(F25=F48,0,X25-X48)</f>
        <v>375166393</v>
      </c>
      <c r="Y49" s="173">
        <f t="shared" si="10"/>
        <v>-803995056</v>
      </c>
      <c r="Z49" s="174">
        <f>+IF(X49&lt;&gt;0,+(Y49/X49)*100,0)</f>
        <v>-214.30359195313105</v>
      </c>
      <c r="AA49" s="171">
        <f>+AA25-AA48</f>
        <v>286559793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248188873</v>
      </c>
      <c r="F8" s="60">
        <v>248188873</v>
      </c>
      <c r="G8" s="60">
        <v>0</v>
      </c>
      <c r="H8" s="60">
        <v>0</v>
      </c>
      <c r="I8" s="60">
        <v>24387</v>
      </c>
      <c r="J8" s="60">
        <v>24387</v>
      </c>
      <c r="K8" s="60">
        <v>24387</v>
      </c>
      <c r="L8" s="60">
        <v>0</v>
      </c>
      <c r="M8" s="60">
        <v>1793</v>
      </c>
      <c r="N8" s="60">
        <v>26180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50567</v>
      </c>
      <c r="X8" s="60">
        <v>129058212</v>
      </c>
      <c r="Y8" s="60">
        <v>-129007645</v>
      </c>
      <c r="Z8" s="140">
        <v>-99.96</v>
      </c>
      <c r="AA8" s="155">
        <v>248188873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126216215</v>
      </c>
      <c r="F9" s="60">
        <v>126216215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65632433</v>
      </c>
      <c r="Y9" s="60">
        <v>-65632433</v>
      </c>
      <c r="Z9" s="140">
        <v>-100</v>
      </c>
      <c r="AA9" s="155">
        <v>126216215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2492896</v>
      </c>
      <c r="F10" s="54">
        <v>2492896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92236</v>
      </c>
      <c r="N10" s="54">
        <v>92236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92236</v>
      </c>
      <c r="X10" s="54">
        <v>1296307</v>
      </c>
      <c r="Y10" s="54">
        <v>-1204071</v>
      </c>
      <c r="Z10" s="184">
        <v>-92.88</v>
      </c>
      <c r="AA10" s="130">
        <v>2492896</v>
      </c>
    </row>
    <row r="11" spans="1:27" ht="12.75">
      <c r="A11" s="183" t="s">
        <v>107</v>
      </c>
      <c r="B11" s="185"/>
      <c r="C11" s="155">
        <v>262030590</v>
      </c>
      <c r="D11" s="155">
        <v>0</v>
      </c>
      <c r="E11" s="156">
        <v>6949292</v>
      </c>
      <c r="F11" s="60">
        <v>6949292</v>
      </c>
      <c r="G11" s="60">
        <v>685016</v>
      </c>
      <c r="H11" s="60">
        <v>395231</v>
      </c>
      <c r="I11" s="60">
        <v>5174153</v>
      </c>
      <c r="J11" s="60">
        <v>6254400</v>
      </c>
      <c r="K11" s="60">
        <v>5174153</v>
      </c>
      <c r="L11" s="60">
        <v>33362879</v>
      </c>
      <c r="M11" s="60">
        <v>231887</v>
      </c>
      <c r="N11" s="60">
        <v>38768919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45023319</v>
      </c>
      <c r="X11" s="60">
        <v>3613633</v>
      </c>
      <c r="Y11" s="60">
        <v>41409686</v>
      </c>
      <c r="Z11" s="140">
        <v>1145.93</v>
      </c>
      <c r="AA11" s="155">
        <v>6949292</v>
      </c>
    </row>
    <row r="12" spans="1:27" ht="12.75">
      <c r="A12" s="183" t="s">
        <v>108</v>
      </c>
      <c r="B12" s="185"/>
      <c r="C12" s="155">
        <v>308026</v>
      </c>
      <c r="D12" s="155">
        <v>0</v>
      </c>
      <c r="E12" s="156">
        <v>306567</v>
      </c>
      <c r="F12" s="60">
        <v>306567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153282</v>
      </c>
      <c r="Y12" s="60">
        <v>-153282</v>
      </c>
      <c r="Z12" s="140">
        <v>-100</v>
      </c>
      <c r="AA12" s="155">
        <v>306567</v>
      </c>
    </row>
    <row r="13" spans="1:27" ht="12.75">
      <c r="A13" s="181" t="s">
        <v>109</v>
      </c>
      <c r="B13" s="185"/>
      <c r="C13" s="155">
        <v>6542063</v>
      </c>
      <c r="D13" s="155">
        <v>0</v>
      </c>
      <c r="E13" s="156">
        <v>2903500</v>
      </c>
      <c r="F13" s="60">
        <v>2903500</v>
      </c>
      <c r="G13" s="60">
        <v>171137</v>
      </c>
      <c r="H13" s="60">
        <v>0</v>
      </c>
      <c r="I13" s="60">
        <v>751598</v>
      </c>
      <c r="J13" s="60">
        <v>922735</v>
      </c>
      <c r="K13" s="60">
        <v>751598</v>
      </c>
      <c r="L13" s="60">
        <v>190138</v>
      </c>
      <c r="M13" s="60">
        <v>0</v>
      </c>
      <c r="N13" s="60">
        <v>941736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1864471</v>
      </c>
      <c r="X13" s="60">
        <v>1509820</v>
      </c>
      <c r="Y13" s="60">
        <v>354651</v>
      </c>
      <c r="Z13" s="140">
        <v>23.49</v>
      </c>
      <c r="AA13" s="155">
        <v>2903500</v>
      </c>
    </row>
    <row r="14" spans="1:27" ht="12.75">
      <c r="A14" s="181" t="s">
        <v>110</v>
      </c>
      <c r="B14" s="185"/>
      <c r="C14" s="155">
        <v>11555029</v>
      </c>
      <c r="D14" s="155">
        <v>0</v>
      </c>
      <c r="E14" s="156">
        <v>2815281</v>
      </c>
      <c r="F14" s="60">
        <v>2815281</v>
      </c>
      <c r="G14" s="60">
        <v>8275</v>
      </c>
      <c r="H14" s="60">
        <v>0</v>
      </c>
      <c r="I14" s="60">
        <v>-8632</v>
      </c>
      <c r="J14" s="60">
        <v>-357</v>
      </c>
      <c r="K14" s="60">
        <v>-8632</v>
      </c>
      <c r="L14" s="60">
        <v>921336</v>
      </c>
      <c r="M14" s="60">
        <v>6517742</v>
      </c>
      <c r="N14" s="60">
        <v>7430446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7430089</v>
      </c>
      <c r="X14" s="60">
        <v>1463947</v>
      </c>
      <c r="Y14" s="60">
        <v>5966142</v>
      </c>
      <c r="Z14" s="140">
        <v>407.54</v>
      </c>
      <c r="AA14" s="155">
        <v>2815281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1350361264</v>
      </c>
      <c r="D19" s="155">
        <v>0</v>
      </c>
      <c r="E19" s="156">
        <v>819537078</v>
      </c>
      <c r="F19" s="60">
        <v>819537078</v>
      </c>
      <c r="G19" s="60">
        <v>0</v>
      </c>
      <c r="H19" s="60">
        <v>0</v>
      </c>
      <c r="I19" s="60">
        <v>375966</v>
      </c>
      <c r="J19" s="60">
        <v>375966</v>
      </c>
      <c r="K19" s="60">
        <v>375966</v>
      </c>
      <c r="L19" s="60">
        <v>61416</v>
      </c>
      <c r="M19" s="60">
        <v>258044000</v>
      </c>
      <c r="N19" s="60">
        <v>258481382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258857348</v>
      </c>
      <c r="X19" s="60">
        <v>412256060</v>
      </c>
      <c r="Y19" s="60">
        <v>-153398712</v>
      </c>
      <c r="Z19" s="140">
        <v>-37.21</v>
      </c>
      <c r="AA19" s="155">
        <v>819537078</v>
      </c>
    </row>
    <row r="20" spans="1:27" ht="12.75">
      <c r="A20" s="181" t="s">
        <v>35</v>
      </c>
      <c r="B20" s="185"/>
      <c r="C20" s="155">
        <v>2021295</v>
      </c>
      <c r="D20" s="155">
        <v>0</v>
      </c>
      <c r="E20" s="156">
        <v>58361192</v>
      </c>
      <c r="F20" s="54">
        <v>58361192</v>
      </c>
      <c r="G20" s="54">
        <v>-76815</v>
      </c>
      <c r="H20" s="54">
        <v>0</v>
      </c>
      <c r="I20" s="54">
        <v>570767</v>
      </c>
      <c r="J20" s="54">
        <v>493952</v>
      </c>
      <c r="K20" s="54">
        <v>570767</v>
      </c>
      <c r="L20" s="54">
        <v>129985</v>
      </c>
      <c r="M20" s="54">
        <v>18790935</v>
      </c>
      <c r="N20" s="54">
        <v>19491687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19985639</v>
      </c>
      <c r="X20" s="54">
        <v>30347821</v>
      </c>
      <c r="Y20" s="54">
        <v>-10362182</v>
      </c>
      <c r="Z20" s="184">
        <v>-34.14</v>
      </c>
      <c r="AA20" s="130">
        <v>58361192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1632818267</v>
      </c>
      <c r="D22" s="188">
        <f>SUM(D5:D21)</f>
        <v>0</v>
      </c>
      <c r="E22" s="189">
        <f t="shared" si="0"/>
        <v>1267770894</v>
      </c>
      <c r="F22" s="190">
        <f t="shared" si="0"/>
        <v>1267770894</v>
      </c>
      <c r="G22" s="190">
        <f t="shared" si="0"/>
        <v>787613</v>
      </c>
      <c r="H22" s="190">
        <f t="shared" si="0"/>
        <v>395231</v>
      </c>
      <c r="I22" s="190">
        <f t="shared" si="0"/>
        <v>6888239</v>
      </c>
      <c r="J22" s="190">
        <f t="shared" si="0"/>
        <v>8071083</v>
      </c>
      <c r="K22" s="190">
        <f t="shared" si="0"/>
        <v>6888239</v>
      </c>
      <c r="L22" s="190">
        <f t="shared" si="0"/>
        <v>34665754</v>
      </c>
      <c r="M22" s="190">
        <f t="shared" si="0"/>
        <v>283678593</v>
      </c>
      <c r="N22" s="190">
        <f t="shared" si="0"/>
        <v>325232586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333303669</v>
      </c>
      <c r="X22" s="190">
        <f t="shared" si="0"/>
        <v>645331515</v>
      </c>
      <c r="Y22" s="190">
        <f t="shared" si="0"/>
        <v>-312027846</v>
      </c>
      <c r="Z22" s="191">
        <f>+IF(X22&lt;&gt;0,+(Y22/X22)*100,0)</f>
        <v>-48.35155865586388</v>
      </c>
      <c r="AA22" s="188">
        <f>SUM(AA5:AA21)</f>
        <v>1267770894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740792873</v>
      </c>
      <c r="D25" s="155">
        <v>0</v>
      </c>
      <c r="E25" s="156">
        <v>836089557</v>
      </c>
      <c r="F25" s="60">
        <v>836089557</v>
      </c>
      <c r="G25" s="60">
        <v>59743280</v>
      </c>
      <c r="H25" s="60">
        <v>60652414</v>
      </c>
      <c r="I25" s="60">
        <v>178104748</v>
      </c>
      <c r="J25" s="60">
        <v>298500442</v>
      </c>
      <c r="K25" s="60">
        <v>178104748</v>
      </c>
      <c r="L25" s="60">
        <v>34104345</v>
      </c>
      <c r="M25" s="60">
        <v>57319659</v>
      </c>
      <c r="N25" s="60">
        <v>269528752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568029194</v>
      </c>
      <c r="X25" s="60">
        <v>396415134</v>
      </c>
      <c r="Y25" s="60">
        <v>171614060</v>
      </c>
      <c r="Z25" s="140">
        <v>43.29</v>
      </c>
      <c r="AA25" s="155">
        <v>836089557</v>
      </c>
    </row>
    <row r="26" spans="1:27" ht="12.75">
      <c r="A26" s="183" t="s">
        <v>38</v>
      </c>
      <c r="B26" s="182"/>
      <c r="C26" s="155">
        <v>14644800</v>
      </c>
      <c r="D26" s="155">
        <v>0</v>
      </c>
      <c r="E26" s="156">
        <v>16033915</v>
      </c>
      <c r="F26" s="60">
        <v>16033915</v>
      </c>
      <c r="G26" s="60">
        <v>1210993</v>
      </c>
      <c r="H26" s="60">
        <v>1158626</v>
      </c>
      <c r="I26" s="60">
        <v>3694087</v>
      </c>
      <c r="J26" s="60">
        <v>6063706</v>
      </c>
      <c r="K26" s="60">
        <v>3694087</v>
      </c>
      <c r="L26" s="60">
        <v>0</v>
      </c>
      <c r="M26" s="60">
        <v>1241802</v>
      </c>
      <c r="N26" s="60">
        <v>4935889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10999595</v>
      </c>
      <c r="X26" s="60">
        <v>8016960</v>
      </c>
      <c r="Y26" s="60">
        <v>2982635</v>
      </c>
      <c r="Z26" s="140">
        <v>37.2</v>
      </c>
      <c r="AA26" s="155">
        <v>16033915</v>
      </c>
    </row>
    <row r="27" spans="1:27" ht="12.75">
      <c r="A27" s="183" t="s">
        <v>118</v>
      </c>
      <c r="B27" s="182"/>
      <c r="C27" s="155">
        <v>162267045</v>
      </c>
      <c r="D27" s="155">
        <v>0</v>
      </c>
      <c r="E27" s="156">
        <v>108195340</v>
      </c>
      <c r="F27" s="60">
        <v>108195340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37868369</v>
      </c>
      <c r="Y27" s="60">
        <v>-37868369</v>
      </c>
      <c r="Z27" s="140">
        <v>-100</v>
      </c>
      <c r="AA27" s="155">
        <v>108195340</v>
      </c>
    </row>
    <row r="28" spans="1:27" ht="12.75">
      <c r="A28" s="183" t="s">
        <v>39</v>
      </c>
      <c r="B28" s="182"/>
      <c r="C28" s="155">
        <v>116351181</v>
      </c>
      <c r="D28" s="155">
        <v>0</v>
      </c>
      <c r="E28" s="156">
        <v>106863686</v>
      </c>
      <c r="F28" s="60">
        <v>106863686</v>
      </c>
      <c r="G28" s="60">
        <v>0</v>
      </c>
      <c r="H28" s="60">
        <v>0</v>
      </c>
      <c r="I28" s="60">
        <v>8940721</v>
      </c>
      <c r="J28" s="60">
        <v>8940721</v>
      </c>
      <c r="K28" s="60">
        <v>8940721</v>
      </c>
      <c r="L28" s="60">
        <v>23574086</v>
      </c>
      <c r="M28" s="60">
        <v>0</v>
      </c>
      <c r="N28" s="60">
        <v>32514807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41455528</v>
      </c>
      <c r="X28" s="60">
        <v>37402290</v>
      </c>
      <c r="Y28" s="60">
        <v>4053238</v>
      </c>
      <c r="Z28" s="140">
        <v>10.84</v>
      </c>
      <c r="AA28" s="155">
        <v>106863686</v>
      </c>
    </row>
    <row r="29" spans="1:27" ht="12.75">
      <c r="A29" s="183" t="s">
        <v>40</v>
      </c>
      <c r="B29" s="182"/>
      <c r="C29" s="155">
        <v>27527496</v>
      </c>
      <c r="D29" s="155">
        <v>0</v>
      </c>
      <c r="E29" s="156">
        <v>25139014</v>
      </c>
      <c r="F29" s="60">
        <v>25139014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8798655</v>
      </c>
      <c r="Y29" s="60">
        <v>-8798655</v>
      </c>
      <c r="Z29" s="140">
        <v>-100</v>
      </c>
      <c r="AA29" s="155">
        <v>25139014</v>
      </c>
    </row>
    <row r="30" spans="1:27" ht="12.75">
      <c r="A30" s="183" t="s">
        <v>119</v>
      </c>
      <c r="B30" s="182"/>
      <c r="C30" s="155">
        <v>92358696</v>
      </c>
      <c r="D30" s="155">
        <v>0</v>
      </c>
      <c r="E30" s="156">
        <v>100672274</v>
      </c>
      <c r="F30" s="60">
        <v>100672274</v>
      </c>
      <c r="G30" s="60">
        <v>0</v>
      </c>
      <c r="H30" s="60">
        <v>2228126</v>
      </c>
      <c r="I30" s="60">
        <v>9225608</v>
      </c>
      <c r="J30" s="60">
        <v>11453734</v>
      </c>
      <c r="K30" s="60">
        <v>9225608</v>
      </c>
      <c r="L30" s="60">
        <v>0</v>
      </c>
      <c r="M30" s="60">
        <v>0</v>
      </c>
      <c r="N30" s="60">
        <v>9225608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20679342</v>
      </c>
      <c r="X30" s="60">
        <v>35235296</v>
      </c>
      <c r="Y30" s="60">
        <v>-14555954</v>
      </c>
      <c r="Z30" s="140">
        <v>-41.31</v>
      </c>
      <c r="AA30" s="155">
        <v>100672274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1512696</v>
      </c>
      <c r="J31" s="60">
        <v>1512696</v>
      </c>
      <c r="K31" s="60">
        <v>1512696</v>
      </c>
      <c r="L31" s="60">
        <v>0</v>
      </c>
      <c r="M31" s="60">
        <v>0</v>
      </c>
      <c r="N31" s="60">
        <v>1512696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3025392</v>
      </c>
      <c r="X31" s="60"/>
      <c r="Y31" s="60">
        <v>3025392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39887987</v>
      </c>
      <c r="D32" s="155">
        <v>0</v>
      </c>
      <c r="E32" s="156">
        <v>29560500</v>
      </c>
      <c r="F32" s="60">
        <v>29560500</v>
      </c>
      <c r="G32" s="60">
        <v>1250949</v>
      </c>
      <c r="H32" s="60">
        <v>521773</v>
      </c>
      <c r="I32" s="60">
        <v>6091001</v>
      </c>
      <c r="J32" s="60">
        <v>7863723</v>
      </c>
      <c r="K32" s="60">
        <v>6091001</v>
      </c>
      <c r="L32" s="60">
        <v>0</v>
      </c>
      <c r="M32" s="60">
        <v>0</v>
      </c>
      <c r="N32" s="60">
        <v>6091001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13954724</v>
      </c>
      <c r="X32" s="60">
        <v>10346175</v>
      </c>
      <c r="Y32" s="60">
        <v>3608549</v>
      </c>
      <c r="Z32" s="140">
        <v>34.88</v>
      </c>
      <c r="AA32" s="155">
        <v>29560500</v>
      </c>
    </row>
    <row r="33" spans="1:27" ht="12.75">
      <c r="A33" s="183" t="s">
        <v>42</v>
      </c>
      <c r="B33" s="182"/>
      <c r="C33" s="155">
        <v>43662675</v>
      </c>
      <c r="D33" s="155">
        <v>0</v>
      </c>
      <c r="E33" s="156">
        <v>22605799</v>
      </c>
      <c r="F33" s="60">
        <v>22605799</v>
      </c>
      <c r="G33" s="60">
        <v>5175266</v>
      </c>
      <c r="H33" s="60">
        <v>0</v>
      </c>
      <c r="I33" s="60">
        <v>5175266</v>
      </c>
      <c r="J33" s="60">
        <v>10350532</v>
      </c>
      <c r="K33" s="60">
        <v>5175266</v>
      </c>
      <c r="L33" s="60">
        <v>0</v>
      </c>
      <c r="M33" s="60">
        <v>0</v>
      </c>
      <c r="N33" s="60">
        <v>5175266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15525798</v>
      </c>
      <c r="X33" s="60">
        <v>4720000</v>
      </c>
      <c r="Y33" s="60">
        <v>10805798</v>
      </c>
      <c r="Z33" s="140">
        <v>228.94</v>
      </c>
      <c r="AA33" s="155">
        <v>22605799</v>
      </c>
    </row>
    <row r="34" spans="1:27" ht="12.75">
      <c r="A34" s="183" t="s">
        <v>43</v>
      </c>
      <c r="B34" s="182"/>
      <c r="C34" s="155">
        <v>236813521</v>
      </c>
      <c r="D34" s="155">
        <v>0</v>
      </c>
      <c r="E34" s="156">
        <v>249055746</v>
      </c>
      <c r="F34" s="60">
        <v>249055746</v>
      </c>
      <c r="G34" s="60">
        <v>3737141</v>
      </c>
      <c r="H34" s="60">
        <v>13351925</v>
      </c>
      <c r="I34" s="60">
        <v>29608962</v>
      </c>
      <c r="J34" s="60">
        <v>46698028</v>
      </c>
      <c r="K34" s="60">
        <v>29608962</v>
      </c>
      <c r="L34" s="60">
        <v>19547426</v>
      </c>
      <c r="M34" s="60">
        <v>39029077</v>
      </c>
      <c r="N34" s="60">
        <v>88185465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134883493</v>
      </c>
      <c r="X34" s="60">
        <v>87169511</v>
      </c>
      <c r="Y34" s="60">
        <v>47713982</v>
      </c>
      <c r="Z34" s="140">
        <v>54.74</v>
      </c>
      <c r="AA34" s="155">
        <v>249055746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15337</v>
      </c>
      <c r="J35" s="60">
        <v>15337</v>
      </c>
      <c r="K35" s="60">
        <v>15337</v>
      </c>
      <c r="L35" s="60">
        <v>0</v>
      </c>
      <c r="M35" s="60">
        <v>0</v>
      </c>
      <c r="N35" s="60">
        <v>15337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30674</v>
      </c>
      <c r="X35" s="60"/>
      <c r="Y35" s="60">
        <v>30674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1474306274</v>
      </c>
      <c r="D36" s="188">
        <f>SUM(D25:D35)</f>
        <v>0</v>
      </c>
      <c r="E36" s="189">
        <f t="shared" si="1"/>
        <v>1494215831</v>
      </c>
      <c r="F36" s="190">
        <f t="shared" si="1"/>
        <v>1494215831</v>
      </c>
      <c r="G36" s="190">
        <f t="shared" si="1"/>
        <v>71117629</v>
      </c>
      <c r="H36" s="190">
        <f t="shared" si="1"/>
        <v>77912864</v>
      </c>
      <c r="I36" s="190">
        <f t="shared" si="1"/>
        <v>242368426</v>
      </c>
      <c r="J36" s="190">
        <f t="shared" si="1"/>
        <v>391398919</v>
      </c>
      <c r="K36" s="190">
        <f t="shared" si="1"/>
        <v>242368426</v>
      </c>
      <c r="L36" s="190">
        <f t="shared" si="1"/>
        <v>77225857</v>
      </c>
      <c r="M36" s="190">
        <f t="shared" si="1"/>
        <v>97590538</v>
      </c>
      <c r="N36" s="190">
        <f t="shared" si="1"/>
        <v>417184821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808583740</v>
      </c>
      <c r="X36" s="190">
        <f t="shared" si="1"/>
        <v>625972390</v>
      </c>
      <c r="Y36" s="190">
        <f t="shared" si="1"/>
        <v>182611350</v>
      </c>
      <c r="Z36" s="191">
        <f>+IF(X36&lt;&gt;0,+(Y36/X36)*100,0)</f>
        <v>29.17242883508009</v>
      </c>
      <c r="AA36" s="188">
        <f>SUM(AA25:AA35)</f>
        <v>1494215831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158511993</v>
      </c>
      <c r="D38" s="199">
        <f>+D22-D36</f>
        <v>0</v>
      </c>
      <c r="E38" s="200">
        <f t="shared" si="2"/>
        <v>-226444937</v>
      </c>
      <c r="F38" s="106">
        <f t="shared" si="2"/>
        <v>-226444937</v>
      </c>
      <c r="G38" s="106">
        <f t="shared" si="2"/>
        <v>-70330016</v>
      </c>
      <c r="H38" s="106">
        <f t="shared" si="2"/>
        <v>-77517633</v>
      </c>
      <c r="I38" s="106">
        <f t="shared" si="2"/>
        <v>-235480187</v>
      </c>
      <c r="J38" s="106">
        <f t="shared" si="2"/>
        <v>-383327836</v>
      </c>
      <c r="K38" s="106">
        <f t="shared" si="2"/>
        <v>-235480187</v>
      </c>
      <c r="L38" s="106">
        <f t="shared" si="2"/>
        <v>-42560103</v>
      </c>
      <c r="M38" s="106">
        <f t="shared" si="2"/>
        <v>186088055</v>
      </c>
      <c r="N38" s="106">
        <f t="shared" si="2"/>
        <v>-91952235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-475280071</v>
      </c>
      <c r="X38" s="106">
        <f>IF(F22=F36,0,X22-X36)</f>
        <v>19359125</v>
      </c>
      <c r="Y38" s="106">
        <f t="shared" si="2"/>
        <v>-494639196</v>
      </c>
      <c r="Z38" s="201">
        <f>+IF(X38&lt;&gt;0,+(Y38/X38)*100,0)</f>
        <v>-2555.0700044552636</v>
      </c>
      <c r="AA38" s="199">
        <f>+AA22-AA36</f>
        <v>-226444937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513004730</v>
      </c>
      <c r="F39" s="60">
        <v>513004730</v>
      </c>
      <c r="G39" s="60">
        <v>0</v>
      </c>
      <c r="H39" s="60">
        <v>0</v>
      </c>
      <c r="I39" s="60">
        <v>7080000</v>
      </c>
      <c r="J39" s="60">
        <v>7080000</v>
      </c>
      <c r="K39" s="60">
        <v>7080000</v>
      </c>
      <c r="L39" s="60">
        <v>32291408</v>
      </c>
      <c r="M39" s="60">
        <v>0</v>
      </c>
      <c r="N39" s="60">
        <v>39371408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46451408</v>
      </c>
      <c r="X39" s="60">
        <v>224437192</v>
      </c>
      <c r="Y39" s="60">
        <v>-177985784</v>
      </c>
      <c r="Z39" s="140">
        <v>-79.3</v>
      </c>
      <c r="AA39" s="155">
        <v>513004730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32065174</v>
      </c>
      <c r="Y41" s="202">
        <v>-32065174</v>
      </c>
      <c r="Z41" s="203">
        <v>-100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158511993</v>
      </c>
      <c r="D42" s="206">
        <f>SUM(D38:D41)</f>
        <v>0</v>
      </c>
      <c r="E42" s="207">
        <f t="shared" si="3"/>
        <v>286559793</v>
      </c>
      <c r="F42" s="88">
        <f t="shared" si="3"/>
        <v>286559793</v>
      </c>
      <c r="G42" s="88">
        <f t="shared" si="3"/>
        <v>-70330016</v>
      </c>
      <c r="H42" s="88">
        <f t="shared" si="3"/>
        <v>-77517633</v>
      </c>
      <c r="I42" s="88">
        <f t="shared" si="3"/>
        <v>-228400187</v>
      </c>
      <c r="J42" s="88">
        <f t="shared" si="3"/>
        <v>-376247836</v>
      </c>
      <c r="K42" s="88">
        <f t="shared" si="3"/>
        <v>-228400187</v>
      </c>
      <c r="L42" s="88">
        <f t="shared" si="3"/>
        <v>-10268695</v>
      </c>
      <c r="M42" s="88">
        <f t="shared" si="3"/>
        <v>186088055</v>
      </c>
      <c r="N42" s="88">
        <f t="shared" si="3"/>
        <v>-52580827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-428828663</v>
      </c>
      <c r="X42" s="88">
        <f t="shared" si="3"/>
        <v>275861491</v>
      </c>
      <c r="Y42" s="88">
        <f t="shared" si="3"/>
        <v>-704690154</v>
      </c>
      <c r="Z42" s="208">
        <f>+IF(X42&lt;&gt;0,+(Y42/X42)*100,0)</f>
        <v>-255.45071602618142</v>
      </c>
      <c r="AA42" s="206">
        <f>SUM(AA38:AA41)</f>
        <v>286559793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158511993</v>
      </c>
      <c r="D44" s="210">
        <f>+D42-D43</f>
        <v>0</v>
      </c>
      <c r="E44" s="211">
        <f t="shared" si="4"/>
        <v>286559793</v>
      </c>
      <c r="F44" s="77">
        <f t="shared" si="4"/>
        <v>286559793</v>
      </c>
      <c r="G44" s="77">
        <f t="shared" si="4"/>
        <v>-70330016</v>
      </c>
      <c r="H44" s="77">
        <f t="shared" si="4"/>
        <v>-77517633</v>
      </c>
      <c r="I44" s="77">
        <f t="shared" si="4"/>
        <v>-228400187</v>
      </c>
      <c r="J44" s="77">
        <f t="shared" si="4"/>
        <v>-376247836</v>
      </c>
      <c r="K44" s="77">
        <f t="shared" si="4"/>
        <v>-228400187</v>
      </c>
      <c r="L44" s="77">
        <f t="shared" si="4"/>
        <v>-10268695</v>
      </c>
      <c r="M44" s="77">
        <f t="shared" si="4"/>
        <v>186088055</v>
      </c>
      <c r="N44" s="77">
        <f t="shared" si="4"/>
        <v>-52580827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-428828663</v>
      </c>
      <c r="X44" s="77">
        <f t="shared" si="4"/>
        <v>275861491</v>
      </c>
      <c r="Y44" s="77">
        <f t="shared" si="4"/>
        <v>-704690154</v>
      </c>
      <c r="Z44" s="212">
        <f>+IF(X44&lt;&gt;0,+(Y44/X44)*100,0)</f>
        <v>-255.45071602618142</v>
      </c>
      <c r="AA44" s="210">
        <f>+AA42-AA43</f>
        <v>286559793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158511993</v>
      </c>
      <c r="D46" s="206">
        <f>SUM(D44:D45)</f>
        <v>0</v>
      </c>
      <c r="E46" s="207">
        <f t="shared" si="5"/>
        <v>286559793</v>
      </c>
      <c r="F46" s="88">
        <f t="shared" si="5"/>
        <v>286559793</v>
      </c>
      <c r="G46" s="88">
        <f t="shared" si="5"/>
        <v>-70330016</v>
      </c>
      <c r="H46" s="88">
        <f t="shared" si="5"/>
        <v>-77517633</v>
      </c>
      <c r="I46" s="88">
        <f t="shared" si="5"/>
        <v>-228400187</v>
      </c>
      <c r="J46" s="88">
        <f t="shared" si="5"/>
        <v>-376247836</v>
      </c>
      <c r="K46" s="88">
        <f t="shared" si="5"/>
        <v>-228400187</v>
      </c>
      <c r="L46" s="88">
        <f t="shared" si="5"/>
        <v>-10268695</v>
      </c>
      <c r="M46" s="88">
        <f t="shared" si="5"/>
        <v>186088055</v>
      </c>
      <c r="N46" s="88">
        <f t="shared" si="5"/>
        <v>-52580827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-428828663</v>
      </c>
      <c r="X46" s="88">
        <f t="shared" si="5"/>
        <v>275861491</v>
      </c>
      <c r="Y46" s="88">
        <f t="shared" si="5"/>
        <v>-704690154</v>
      </c>
      <c r="Z46" s="208">
        <f>+IF(X46&lt;&gt;0,+(Y46/X46)*100,0)</f>
        <v>-255.45071602618142</v>
      </c>
      <c r="AA46" s="206">
        <f>SUM(AA44:AA45)</f>
        <v>286559793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158511993</v>
      </c>
      <c r="D48" s="217">
        <f>SUM(D46:D47)</f>
        <v>0</v>
      </c>
      <c r="E48" s="218">
        <f t="shared" si="6"/>
        <v>286559793</v>
      </c>
      <c r="F48" s="219">
        <f t="shared" si="6"/>
        <v>286559793</v>
      </c>
      <c r="G48" s="219">
        <f t="shared" si="6"/>
        <v>-70330016</v>
      </c>
      <c r="H48" s="220">
        <f t="shared" si="6"/>
        <v>-77517633</v>
      </c>
      <c r="I48" s="220">
        <f t="shared" si="6"/>
        <v>-228400187</v>
      </c>
      <c r="J48" s="220">
        <f t="shared" si="6"/>
        <v>-376247836</v>
      </c>
      <c r="K48" s="220">
        <f t="shared" si="6"/>
        <v>-228400187</v>
      </c>
      <c r="L48" s="220">
        <f t="shared" si="6"/>
        <v>-10268695</v>
      </c>
      <c r="M48" s="219">
        <f t="shared" si="6"/>
        <v>186088055</v>
      </c>
      <c r="N48" s="219">
        <f t="shared" si="6"/>
        <v>-52580827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-428828663</v>
      </c>
      <c r="X48" s="220">
        <f t="shared" si="6"/>
        <v>275861491</v>
      </c>
      <c r="Y48" s="220">
        <f t="shared" si="6"/>
        <v>-704690154</v>
      </c>
      <c r="Z48" s="221">
        <f>+IF(X48&lt;&gt;0,+(Y48/X48)*100,0)</f>
        <v>-255.45071602618142</v>
      </c>
      <c r="AA48" s="222">
        <f>SUM(AA46:AA47)</f>
        <v>286559793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1428406</v>
      </c>
      <c r="D5" s="153">
        <f>SUM(D6:D8)</f>
        <v>0</v>
      </c>
      <c r="E5" s="154">
        <f t="shared" si="0"/>
        <v>612983032</v>
      </c>
      <c r="F5" s="100">
        <f t="shared" si="0"/>
        <v>612983032</v>
      </c>
      <c r="G5" s="100">
        <f t="shared" si="0"/>
        <v>0</v>
      </c>
      <c r="H5" s="100">
        <f t="shared" si="0"/>
        <v>5227854</v>
      </c>
      <c r="I5" s="100">
        <f t="shared" si="0"/>
        <v>45472786</v>
      </c>
      <c r="J5" s="100">
        <f t="shared" si="0"/>
        <v>50700640</v>
      </c>
      <c r="K5" s="100">
        <f t="shared" si="0"/>
        <v>45472786</v>
      </c>
      <c r="L5" s="100">
        <f t="shared" si="0"/>
        <v>11885826</v>
      </c>
      <c r="M5" s="100">
        <f t="shared" si="0"/>
        <v>48985685</v>
      </c>
      <c r="N5" s="100">
        <f t="shared" si="0"/>
        <v>106344297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157044937</v>
      </c>
      <c r="X5" s="100">
        <f t="shared" si="0"/>
        <v>306465200</v>
      </c>
      <c r="Y5" s="100">
        <f t="shared" si="0"/>
        <v>-149420263</v>
      </c>
      <c r="Z5" s="137">
        <f>+IF(X5&lt;&gt;0,+(Y5/X5)*100,0)</f>
        <v>-48.75602939583352</v>
      </c>
      <c r="AA5" s="153">
        <f>SUM(AA6:AA8)</f>
        <v>612983032</v>
      </c>
    </row>
    <row r="6" spans="1:27" ht="12.75">
      <c r="A6" s="138" t="s">
        <v>75</v>
      </c>
      <c r="B6" s="136"/>
      <c r="C6" s="155">
        <v>1428406</v>
      </c>
      <c r="D6" s="155"/>
      <c r="E6" s="156">
        <v>612930400</v>
      </c>
      <c r="F6" s="60">
        <v>612930400</v>
      </c>
      <c r="G6" s="60"/>
      <c r="H6" s="60">
        <v>5227854</v>
      </c>
      <c r="I6" s="60">
        <v>45472786</v>
      </c>
      <c r="J6" s="60">
        <v>50700640</v>
      </c>
      <c r="K6" s="60">
        <v>45472786</v>
      </c>
      <c r="L6" s="60">
        <v>11885826</v>
      </c>
      <c r="M6" s="60">
        <v>48985685</v>
      </c>
      <c r="N6" s="60">
        <v>106344297</v>
      </c>
      <c r="O6" s="60"/>
      <c r="P6" s="60"/>
      <c r="Q6" s="60"/>
      <c r="R6" s="60"/>
      <c r="S6" s="60"/>
      <c r="T6" s="60"/>
      <c r="U6" s="60"/>
      <c r="V6" s="60"/>
      <c r="W6" s="60">
        <v>157044937</v>
      </c>
      <c r="X6" s="60">
        <v>306465200</v>
      </c>
      <c r="Y6" s="60">
        <v>-149420263</v>
      </c>
      <c r="Z6" s="140">
        <v>-48.76</v>
      </c>
      <c r="AA6" s="62">
        <v>612930400</v>
      </c>
    </row>
    <row r="7" spans="1:27" ht="12.75">
      <c r="A7" s="138" t="s">
        <v>76</v>
      </c>
      <c r="B7" s="136"/>
      <c r="C7" s="157"/>
      <c r="D7" s="157"/>
      <c r="E7" s="158">
        <v>52632</v>
      </c>
      <c r="F7" s="159">
        <v>52632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>
        <v>52632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02">
        <f>SUM(AA16:AA18)</f>
        <v>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4734116</v>
      </c>
      <c r="I19" s="100">
        <f t="shared" si="3"/>
        <v>0</v>
      </c>
      <c r="J19" s="100">
        <f t="shared" si="3"/>
        <v>4734116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4734116</v>
      </c>
      <c r="X19" s="100">
        <f t="shared" si="3"/>
        <v>0</v>
      </c>
      <c r="Y19" s="100">
        <f t="shared" si="3"/>
        <v>4734116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>
        <v>4734116</v>
      </c>
      <c r="I21" s="60"/>
      <c r="J21" s="60">
        <v>4734116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4734116</v>
      </c>
      <c r="X21" s="60"/>
      <c r="Y21" s="60">
        <v>4734116</v>
      </c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1428406</v>
      </c>
      <c r="D25" s="217">
        <f>+D5+D9+D15+D19+D24</f>
        <v>0</v>
      </c>
      <c r="E25" s="230">
        <f t="shared" si="4"/>
        <v>612983032</v>
      </c>
      <c r="F25" s="219">
        <f t="shared" si="4"/>
        <v>612983032</v>
      </c>
      <c r="G25" s="219">
        <f t="shared" si="4"/>
        <v>0</v>
      </c>
      <c r="H25" s="219">
        <f t="shared" si="4"/>
        <v>9961970</v>
      </c>
      <c r="I25" s="219">
        <f t="shared" si="4"/>
        <v>45472786</v>
      </c>
      <c r="J25" s="219">
        <f t="shared" si="4"/>
        <v>55434756</v>
      </c>
      <c r="K25" s="219">
        <f t="shared" si="4"/>
        <v>45472786</v>
      </c>
      <c r="L25" s="219">
        <f t="shared" si="4"/>
        <v>11885826</v>
      </c>
      <c r="M25" s="219">
        <f t="shared" si="4"/>
        <v>48985685</v>
      </c>
      <c r="N25" s="219">
        <f t="shared" si="4"/>
        <v>106344297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161779053</v>
      </c>
      <c r="X25" s="219">
        <f t="shared" si="4"/>
        <v>306465200</v>
      </c>
      <c r="Y25" s="219">
        <f t="shared" si="4"/>
        <v>-144686147</v>
      </c>
      <c r="Z25" s="231">
        <f>+IF(X25&lt;&gt;0,+(Y25/X25)*100,0)</f>
        <v>-47.21128108509547</v>
      </c>
      <c r="AA25" s="232">
        <f>+AA5+AA9+AA15+AA19+AA24</f>
        <v>612983032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1428406</v>
      </c>
      <c r="D28" s="155"/>
      <c r="E28" s="156">
        <v>570930400</v>
      </c>
      <c r="F28" s="60">
        <v>570930400</v>
      </c>
      <c r="G28" s="60"/>
      <c r="H28" s="60">
        <v>9961970</v>
      </c>
      <c r="I28" s="60">
        <v>45472786</v>
      </c>
      <c r="J28" s="60">
        <v>55434756</v>
      </c>
      <c r="K28" s="60">
        <v>45472786</v>
      </c>
      <c r="L28" s="60">
        <v>11885826</v>
      </c>
      <c r="M28" s="60">
        <v>48985686</v>
      </c>
      <c r="N28" s="60">
        <v>106344298</v>
      </c>
      <c r="O28" s="60"/>
      <c r="P28" s="60"/>
      <c r="Q28" s="60"/>
      <c r="R28" s="60"/>
      <c r="S28" s="60"/>
      <c r="T28" s="60"/>
      <c r="U28" s="60"/>
      <c r="V28" s="60"/>
      <c r="W28" s="60">
        <v>161779054</v>
      </c>
      <c r="X28" s="60">
        <v>285465200</v>
      </c>
      <c r="Y28" s="60">
        <v>-123686146</v>
      </c>
      <c r="Z28" s="140">
        <v>-43.33</v>
      </c>
      <c r="AA28" s="155">
        <v>570930400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1428406</v>
      </c>
      <c r="D32" s="210">
        <f>SUM(D28:D31)</f>
        <v>0</v>
      </c>
      <c r="E32" s="211">
        <f t="shared" si="5"/>
        <v>570930400</v>
      </c>
      <c r="F32" s="77">
        <f t="shared" si="5"/>
        <v>570930400</v>
      </c>
      <c r="G32" s="77">
        <f t="shared" si="5"/>
        <v>0</v>
      </c>
      <c r="H32" s="77">
        <f t="shared" si="5"/>
        <v>9961970</v>
      </c>
      <c r="I32" s="77">
        <f t="shared" si="5"/>
        <v>45472786</v>
      </c>
      <c r="J32" s="77">
        <f t="shared" si="5"/>
        <v>55434756</v>
      </c>
      <c r="K32" s="77">
        <f t="shared" si="5"/>
        <v>45472786</v>
      </c>
      <c r="L32" s="77">
        <f t="shared" si="5"/>
        <v>11885826</v>
      </c>
      <c r="M32" s="77">
        <f t="shared" si="5"/>
        <v>48985686</v>
      </c>
      <c r="N32" s="77">
        <f t="shared" si="5"/>
        <v>106344298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161779054</v>
      </c>
      <c r="X32" s="77">
        <f t="shared" si="5"/>
        <v>285465200</v>
      </c>
      <c r="Y32" s="77">
        <f t="shared" si="5"/>
        <v>-123686146</v>
      </c>
      <c r="Z32" s="212">
        <f>+IF(X32&lt;&gt;0,+(Y32/X32)*100,0)</f>
        <v>-43.327924384478386</v>
      </c>
      <c r="AA32" s="79">
        <f>SUM(AA28:AA31)</f>
        <v>570930400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>
        <v>42052632</v>
      </c>
      <c r="F35" s="60">
        <v>42052632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21000000</v>
      </c>
      <c r="Y35" s="60">
        <v>-21000000</v>
      </c>
      <c r="Z35" s="140">
        <v>-100</v>
      </c>
      <c r="AA35" s="62">
        <v>42052632</v>
      </c>
    </row>
    <row r="36" spans="1:27" ht="12.75">
      <c r="A36" s="238" t="s">
        <v>139</v>
      </c>
      <c r="B36" s="149"/>
      <c r="C36" s="222">
        <f aca="true" t="shared" si="6" ref="C36:Y36">SUM(C32:C35)</f>
        <v>1428406</v>
      </c>
      <c r="D36" s="222">
        <f>SUM(D32:D35)</f>
        <v>0</v>
      </c>
      <c r="E36" s="218">
        <f t="shared" si="6"/>
        <v>612983032</v>
      </c>
      <c r="F36" s="220">
        <f t="shared" si="6"/>
        <v>612983032</v>
      </c>
      <c r="G36" s="220">
        <f t="shared" si="6"/>
        <v>0</v>
      </c>
      <c r="H36" s="220">
        <f t="shared" si="6"/>
        <v>9961970</v>
      </c>
      <c r="I36" s="220">
        <f t="shared" si="6"/>
        <v>45472786</v>
      </c>
      <c r="J36" s="220">
        <f t="shared" si="6"/>
        <v>55434756</v>
      </c>
      <c r="K36" s="220">
        <f t="shared" si="6"/>
        <v>45472786</v>
      </c>
      <c r="L36" s="220">
        <f t="shared" si="6"/>
        <v>11885826</v>
      </c>
      <c r="M36" s="220">
        <f t="shared" si="6"/>
        <v>48985686</v>
      </c>
      <c r="N36" s="220">
        <f t="shared" si="6"/>
        <v>106344298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161779054</v>
      </c>
      <c r="X36" s="220">
        <f t="shared" si="6"/>
        <v>306465200</v>
      </c>
      <c r="Y36" s="220">
        <f t="shared" si="6"/>
        <v>-144686146</v>
      </c>
      <c r="Z36" s="221">
        <f>+IF(X36&lt;&gt;0,+(Y36/X36)*100,0)</f>
        <v>-47.211280758794146</v>
      </c>
      <c r="AA36" s="239">
        <f>SUM(AA32:AA35)</f>
        <v>612983032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180243676</v>
      </c>
      <c r="D6" s="155"/>
      <c r="E6" s="59"/>
      <c r="F6" s="60"/>
      <c r="G6" s="60">
        <v>-140810990</v>
      </c>
      <c r="H6" s="60">
        <v>-70286398</v>
      </c>
      <c r="I6" s="60">
        <v>-141209744</v>
      </c>
      <c r="J6" s="60">
        <v>-141209744</v>
      </c>
      <c r="K6" s="60">
        <v>258027148</v>
      </c>
      <c r="L6" s="60">
        <v>235470368</v>
      </c>
      <c r="M6" s="60">
        <v>247628923</v>
      </c>
      <c r="N6" s="60">
        <v>247628923</v>
      </c>
      <c r="O6" s="60"/>
      <c r="P6" s="60"/>
      <c r="Q6" s="60"/>
      <c r="R6" s="60"/>
      <c r="S6" s="60"/>
      <c r="T6" s="60"/>
      <c r="U6" s="60"/>
      <c r="V6" s="60"/>
      <c r="W6" s="60">
        <v>247628923</v>
      </c>
      <c r="X6" s="60"/>
      <c r="Y6" s="60">
        <v>247628923</v>
      </c>
      <c r="Z6" s="140"/>
      <c r="AA6" s="62"/>
    </row>
    <row r="7" spans="1:27" ht="12.7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145</v>
      </c>
      <c r="B8" s="182"/>
      <c r="C8" s="155">
        <v>170852945</v>
      </c>
      <c r="D8" s="155"/>
      <c r="E8" s="59">
        <v>236416844</v>
      </c>
      <c r="F8" s="60">
        <v>236416844</v>
      </c>
      <c r="G8" s="60">
        <v>695139432</v>
      </c>
      <c r="H8" s="60">
        <v>174661551</v>
      </c>
      <c r="I8" s="60">
        <v>171661382</v>
      </c>
      <c r="J8" s="60">
        <v>171661382</v>
      </c>
      <c r="K8" s="60">
        <v>286459146</v>
      </c>
      <c r="L8" s="60">
        <v>288136079</v>
      </c>
      <c r="M8" s="60">
        <v>302641507</v>
      </c>
      <c r="N8" s="60">
        <v>302641507</v>
      </c>
      <c r="O8" s="60"/>
      <c r="P8" s="60"/>
      <c r="Q8" s="60"/>
      <c r="R8" s="60"/>
      <c r="S8" s="60"/>
      <c r="T8" s="60"/>
      <c r="U8" s="60"/>
      <c r="V8" s="60"/>
      <c r="W8" s="60">
        <v>302641507</v>
      </c>
      <c r="X8" s="60">
        <v>118208422</v>
      </c>
      <c r="Y8" s="60">
        <v>184433085</v>
      </c>
      <c r="Z8" s="140">
        <v>156.02</v>
      </c>
      <c r="AA8" s="62">
        <v>236416844</v>
      </c>
    </row>
    <row r="9" spans="1:27" ht="12.75">
      <c r="A9" s="249" t="s">
        <v>146</v>
      </c>
      <c r="B9" s="182"/>
      <c r="C9" s="155">
        <v>3633759</v>
      </c>
      <c r="D9" s="155"/>
      <c r="E9" s="59">
        <v>9775773</v>
      </c>
      <c r="F9" s="60">
        <v>9775773</v>
      </c>
      <c r="G9" s="60">
        <v>97741077</v>
      </c>
      <c r="H9" s="60">
        <v>12707878</v>
      </c>
      <c r="I9" s="60">
        <v>5991551</v>
      </c>
      <c r="J9" s="60">
        <v>5991551</v>
      </c>
      <c r="K9" s="60">
        <v>3814605</v>
      </c>
      <c r="L9" s="60">
        <v>4802786</v>
      </c>
      <c r="M9" s="60">
        <v>4959135</v>
      </c>
      <c r="N9" s="60">
        <v>4959135</v>
      </c>
      <c r="O9" s="60"/>
      <c r="P9" s="60"/>
      <c r="Q9" s="60"/>
      <c r="R9" s="60"/>
      <c r="S9" s="60"/>
      <c r="T9" s="60"/>
      <c r="U9" s="60"/>
      <c r="V9" s="60"/>
      <c r="W9" s="60">
        <v>4959135</v>
      </c>
      <c r="X9" s="60">
        <v>4887887</v>
      </c>
      <c r="Y9" s="60">
        <v>71248</v>
      </c>
      <c r="Z9" s="140">
        <v>1.46</v>
      </c>
      <c r="AA9" s="62">
        <v>9775773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4053626</v>
      </c>
      <c r="D11" s="155"/>
      <c r="E11" s="59">
        <v>8424225</v>
      </c>
      <c r="F11" s="60">
        <v>8424225</v>
      </c>
      <c r="G11" s="60">
        <v>9594090</v>
      </c>
      <c r="H11" s="60">
        <v>4053626</v>
      </c>
      <c r="I11" s="60">
        <v>4053626</v>
      </c>
      <c r="J11" s="60">
        <v>4053626</v>
      </c>
      <c r="K11" s="60">
        <v>4053626</v>
      </c>
      <c r="L11" s="60">
        <v>4053626</v>
      </c>
      <c r="M11" s="60">
        <v>4059226</v>
      </c>
      <c r="N11" s="60">
        <v>4059226</v>
      </c>
      <c r="O11" s="60"/>
      <c r="P11" s="60"/>
      <c r="Q11" s="60"/>
      <c r="R11" s="60"/>
      <c r="S11" s="60"/>
      <c r="T11" s="60"/>
      <c r="U11" s="60"/>
      <c r="V11" s="60"/>
      <c r="W11" s="60">
        <v>4059226</v>
      </c>
      <c r="X11" s="60">
        <v>4212113</v>
      </c>
      <c r="Y11" s="60">
        <v>-152887</v>
      </c>
      <c r="Z11" s="140">
        <v>-3.63</v>
      </c>
      <c r="AA11" s="62">
        <v>8424225</v>
      </c>
    </row>
    <row r="12" spans="1:27" ht="12.75">
      <c r="A12" s="250" t="s">
        <v>56</v>
      </c>
      <c r="B12" s="251"/>
      <c r="C12" s="168">
        <f aca="true" t="shared" si="0" ref="C12:Y12">SUM(C6:C11)</f>
        <v>358784006</v>
      </c>
      <c r="D12" s="168">
        <f>SUM(D6:D11)</f>
        <v>0</v>
      </c>
      <c r="E12" s="72">
        <f t="shared" si="0"/>
        <v>254616842</v>
      </c>
      <c r="F12" s="73">
        <f t="shared" si="0"/>
        <v>254616842</v>
      </c>
      <c r="G12" s="73">
        <f t="shared" si="0"/>
        <v>661663609</v>
      </c>
      <c r="H12" s="73">
        <f t="shared" si="0"/>
        <v>121136657</v>
      </c>
      <c r="I12" s="73">
        <f t="shared" si="0"/>
        <v>40496815</v>
      </c>
      <c r="J12" s="73">
        <f t="shared" si="0"/>
        <v>40496815</v>
      </c>
      <c r="K12" s="73">
        <f t="shared" si="0"/>
        <v>552354525</v>
      </c>
      <c r="L12" s="73">
        <f t="shared" si="0"/>
        <v>532462859</v>
      </c>
      <c r="M12" s="73">
        <f t="shared" si="0"/>
        <v>559288791</v>
      </c>
      <c r="N12" s="73">
        <f t="shared" si="0"/>
        <v>559288791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559288791</v>
      </c>
      <c r="X12" s="73">
        <f t="shared" si="0"/>
        <v>127308422</v>
      </c>
      <c r="Y12" s="73">
        <f t="shared" si="0"/>
        <v>431980369</v>
      </c>
      <c r="Z12" s="170">
        <f>+IF(X12&lt;&gt;0,+(Y12/X12)*100,0)</f>
        <v>339.3179824348149</v>
      </c>
      <c r="AA12" s="74">
        <f>SUM(AA6:AA11)</f>
        <v>254616842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>
        <v>1710803</v>
      </c>
      <c r="D15" s="155"/>
      <c r="E15" s="59">
        <v>1710906</v>
      </c>
      <c r="F15" s="60">
        <v>1710906</v>
      </c>
      <c r="G15" s="60">
        <v>1710906</v>
      </c>
      <c r="H15" s="60">
        <v>1710803</v>
      </c>
      <c r="I15" s="60">
        <v>1710803</v>
      </c>
      <c r="J15" s="60">
        <v>1710803</v>
      </c>
      <c r="K15" s="60">
        <v>1710803</v>
      </c>
      <c r="L15" s="60">
        <v>1710803</v>
      </c>
      <c r="M15" s="60">
        <v>1710803</v>
      </c>
      <c r="N15" s="60">
        <v>1710803</v>
      </c>
      <c r="O15" s="60"/>
      <c r="P15" s="60"/>
      <c r="Q15" s="60"/>
      <c r="R15" s="60"/>
      <c r="S15" s="60"/>
      <c r="T15" s="60"/>
      <c r="U15" s="60"/>
      <c r="V15" s="60"/>
      <c r="W15" s="60">
        <v>1710803</v>
      </c>
      <c r="X15" s="60">
        <v>855453</v>
      </c>
      <c r="Y15" s="60">
        <v>855350</v>
      </c>
      <c r="Z15" s="140">
        <v>99.99</v>
      </c>
      <c r="AA15" s="62">
        <v>1710906</v>
      </c>
    </row>
    <row r="16" spans="1:27" ht="12.75">
      <c r="A16" s="249" t="s">
        <v>151</v>
      </c>
      <c r="B16" s="182"/>
      <c r="C16" s="155">
        <v>2001000</v>
      </c>
      <c r="D16" s="155"/>
      <c r="E16" s="59"/>
      <c r="F16" s="60"/>
      <c r="G16" s="159">
        <v>2001000</v>
      </c>
      <c r="H16" s="159">
        <v>2001000</v>
      </c>
      <c r="I16" s="159">
        <v>2001000</v>
      </c>
      <c r="J16" s="60">
        <v>2001000</v>
      </c>
      <c r="K16" s="159">
        <v>1000</v>
      </c>
      <c r="L16" s="159">
        <v>2001000</v>
      </c>
      <c r="M16" s="60">
        <v>2001000</v>
      </c>
      <c r="N16" s="159">
        <v>2001000</v>
      </c>
      <c r="O16" s="159"/>
      <c r="P16" s="159"/>
      <c r="Q16" s="60"/>
      <c r="R16" s="159"/>
      <c r="S16" s="159"/>
      <c r="T16" s="60"/>
      <c r="U16" s="159"/>
      <c r="V16" s="159"/>
      <c r="W16" s="159">
        <v>2001000</v>
      </c>
      <c r="X16" s="60"/>
      <c r="Y16" s="159">
        <v>2001000</v>
      </c>
      <c r="Z16" s="141"/>
      <c r="AA16" s="225"/>
    </row>
    <row r="17" spans="1:27" ht="12.75">
      <c r="A17" s="249" t="s">
        <v>152</v>
      </c>
      <c r="B17" s="182"/>
      <c r="C17" s="155">
        <v>151764161</v>
      </c>
      <c r="D17" s="155"/>
      <c r="E17" s="59">
        <v>152121774</v>
      </c>
      <c r="F17" s="60">
        <v>152121774</v>
      </c>
      <c r="G17" s="60">
        <v>151764161</v>
      </c>
      <c r="H17" s="60">
        <v>151764161</v>
      </c>
      <c r="I17" s="60">
        <v>151733789</v>
      </c>
      <c r="J17" s="60">
        <v>151733789</v>
      </c>
      <c r="K17" s="60">
        <v>151733789</v>
      </c>
      <c r="L17" s="60">
        <v>151674023</v>
      </c>
      <c r="M17" s="60">
        <v>151674023</v>
      </c>
      <c r="N17" s="60">
        <v>151674023</v>
      </c>
      <c r="O17" s="60"/>
      <c r="P17" s="60"/>
      <c r="Q17" s="60"/>
      <c r="R17" s="60"/>
      <c r="S17" s="60"/>
      <c r="T17" s="60"/>
      <c r="U17" s="60"/>
      <c r="V17" s="60"/>
      <c r="W17" s="60">
        <v>151674023</v>
      </c>
      <c r="X17" s="60">
        <v>76060887</v>
      </c>
      <c r="Y17" s="60">
        <v>75613136</v>
      </c>
      <c r="Z17" s="140">
        <v>99.41</v>
      </c>
      <c r="AA17" s="62">
        <v>152121774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>
        <v>2000000</v>
      </c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5023036821</v>
      </c>
      <c r="D19" s="155"/>
      <c r="E19" s="59">
        <v>5828884854</v>
      </c>
      <c r="F19" s="60">
        <v>5828884854</v>
      </c>
      <c r="G19" s="60">
        <v>4612175415</v>
      </c>
      <c r="H19" s="60">
        <v>5117583935</v>
      </c>
      <c r="I19" s="60">
        <v>5116393198</v>
      </c>
      <c r="J19" s="60">
        <v>5116393198</v>
      </c>
      <c r="K19" s="60">
        <v>5165791199</v>
      </c>
      <c r="L19" s="60">
        <v>5204459088</v>
      </c>
      <c r="M19" s="60">
        <v>5253444774</v>
      </c>
      <c r="N19" s="60">
        <v>5253444774</v>
      </c>
      <c r="O19" s="60"/>
      <c r="P19" s="60"/>
      <c r="Q19" s="60"/>
      <c r="R19" s="60"/>
      <c r="S19" s="60"/>
      <c r="T19" s="60"/>
      <c r="U19" s="60"/>
      <c r="V19" s="60"/>
      <c r="W19" s="60">
        <v>5253444774</v>
      </c>
      <c r="X19" s="60">
        <v>2914442427</v>
      </c>
      <c r="Y19" s="60">
        <v>2339002347</v>
      </c>
      <c r="Z19" s="140">
        <v>80.26</v>
      </c>
      <c r="AA19" s="62">
        <v>5828884854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34883830</v>
      </c>
      <c r="D22" s="155"/>
      <c r="E22" s="59">
        <v>91387414</v>
      </c>
      <c r="F22" s="60">
        <v>91387414</v>
      </c>
      <c r="G22" s="60">
        <v>13963716</v>
      </c>
      <c r="H22" s="60">
        <v>27790497</v>
      </c>
      <c r="I22" s="60">
        <v>22239781</v>
      </c>
      <c r="J22" s="60">
        <v>22239781</v>
      </c>
      <c r="K22" s="60">
        <v>19933116</v>
      </c>
      <c r="L22" s="60">
        <v>31404925</v>
      </c>
      <c r="M22" s="60">
        <v>31404925</v>
      </c>
      <c r="N22" s="60">
        <v>31404925</v>
      </c>
      <c r="O22" s="60"/>
      <c r="P22" s="60"/>
      <c r="Q22" s="60"/>
      <c r="R22" s="60"/>
      <c r="S22" s="60"/>
      <c r="T22" s="60"/>
      <c r="U22" s="60"/>
      <c r="V22" s="60"/>
      <c r="W22" s="60">
        <v>31404925</v>
      </c>
      <c r="X22" s="60">
        <v>45693707</v>
      </c>
      <c r="Y22" s="60">
        <v>-14288782</v>
      </c>
      <c r="Z22" s="140">
        <v>-31.27</v>
      </c>
      <c r="AA22" s="62">
        <v>91387414</v>
      </c>
    </row>
    <row r="23" spans="1:27" ht="12.75">
      <c r="A23" s="249" t="s">
        <v>158</v>
      </c>
      <c r="B23" s="182"/>
      <c r="C23" s="155">
        <v>400000</v>
      </c>
      <c r="D23" s="155"/>
      <c r="E23" s="59">
        <v>400000</v>
      </c>
      <c r="F23" s="60">
        <v>400000</v>
      </c>
      <c r="G23" s="159">
        <v>400000</v>
      </c>
      <c r="H23" s="159">
        <v>400000</v>
      </c>
      <c r="I23" s="159">
        <v>400000</v>
      </c>
      <c r="J23" s="60">
        <v>400000</v>
      </c>
      <c r="K23" s="159">
        <v>400000</v>
      </c>
      <c r="L23" s="159">
        <v>400000</v>
      </c>
      <c r="M23" s="60">
        <v>400000</v>
      </c>
      <c r="N23" s="159">
        <v>400000</v>
      </c>
      <c r="O23" s="159"/>
      <c r="P23" s="159"/>
      <c r="Q23" s="60"/>
      <c r="R23" s="159"/>
      <c r="S23" s="159"/>
      <c r="T23" s="60"/>
      <c r="U23" s="159"/>
      <c r="V23" s="159"/>
      <c r="W23" s="159">
        <v>400000</v>
      </c>
      <c r="X23" s="60">
        <v>200000</v>
      </c>
      <c r="Y23" s="159">
        <v>200000</v>
      </c>
      <c r="Z23" s="141">
        <v>100</v>
      </c>
      <c r="AA23" s="225">
        <v>400000</v>
      </c>
    </row>
    <row r="24" spans="1:27" ht="12.75">
      <c r="A24" s="250" t="s">
        <v>57</v>
      </c>
      <c r="B24" s="253"/>
      <c r="C24" s="168">
        <f aca="true" t="shared" si="1" ref="C24:Y24">SUM(C15:C23)</f>
        <v>5213796615</v>
      </c>
      <c r="D24" s="168">
        <f>SUM(D15:D23)</f>
        <v>0</v>
      </c>
      <c r="E24" s="76">
        <f t="shared" si="1"/>
        <v>6074504948</v>
      </c>
      <c r="F24" s="77">
        <f t="shared" si="1"/>
        <v>6074504948</v>
      </c>
      <c r="G24" s="77">
        <f t="shared" si="1"/>
        <v>4782015198</v>
      </c>
      <c r="H24" s="77">
        <f t="shared" si="1"/>
        <v>5301250396</v>
      </c>
      <c r="I24" s="77">
        <f t="shared" si="1"/>
        <v>5294478571</v>
      </c>
      <c r="J24" s="77">
        <f t="shared" si="1"/>
        <v>5294478571</v>
      </c>
      <c r="K24" s="77">
        <f t="shared" si="1"/>
        <v>5341569907</v>
      </c>
      <c r="L24" s="77">
        <f t="shared" si="1"/>
        <v>5391649839</v>
      </c>
      <c r="M24" s="77">
        <f t="shared" si="1"/>
        <v>5440635525</v>
      </c>
      <c r="N24" s="77">
        <f t="shared" si="1"/>
        <v>5440635525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5440635525</v>
      </c>
      <c r="X24" s="77">
        <f t="shared" si="1"/>
        <v>3037252474</v>
      </c>
      <c r="Y24" s="77">
        <f t="shared" si="1"/>
        <v>2403383051</v>
      </c>
      <c r="Z24" s="212">
        <f>+IF(X24&lt;&gt;0,+(Y24/X24)*100,0)</f>
        <v>79.13017016444448</v>
      </c>
      <c r="AA24" s="79">
        <f>SUM(AA15:AA23)</f>
        <v>6074504948</v>
      </c>
    </row>
    <row r="25" spans="1:27" ht="12.75">
      <c r="A25" s="250" t="s">
        <v>159</v>
      </c>
      <c r="B25" s="251"/>
      <c r="C25" s="168">
        <f aca="true" t="shared" si="2" ref="C25:Y25">+C12+C24</f>
        <v>5572580621</v>
      </c>
      <c r="D25" s="168">
        <f>+D12+D24</f>
        <v>0</v>
      </c>
      <c r="E25" s="72">
        <f t="shared" si="2"/>
        <v>6329121790</v>
      </c>
      <c r="F25" s="73">
        <f t="shared" si="2"/>
        <v>6329121790</v>
      </c>
      <c r="G25" s="73">
        <f t="shared" si="2"/>
        <v>5443678807</v>
      </c>
      <c r="H25" s="73">
        <f t="shared" si="2"/>
        <v>5422387053</v>
      </c>
      <c r="I25" s="73">
        <f t="shared" si="2"/>
        <v>5334975386</v>
      </c>
      <c r="J25" s="73">
        <f t="shared" si="2"/>
        <v>5334975386</v>
      </c>
      <c r="K25" s="73">
        <f t="shared" si="2"/>
        <v>5893924432</v>
      </c>
      <c r="L25" s="73">
        <f t="shared" si="2"/>
        <v>5924112698</v>
      </c>
      <c r="M25" s="73">
        <f t="shared" si="2"/>
        <v>5999924316</v>
      </c>
      <c r="N25" s="73">
        <f t="shared" si="2"/>
        <v>5999924316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5999924316</v>
      </c>
      <c r="X25" s="73">
        <f t="shared" si="2"/>
        <v>3164560896</v>
      </c>
      <c r="Y25" s="73">
        <f t="shared" si="2"/>
        <v>2835363420</v>
      </c>
      <c r="Z25" s="170">
        <f>+IF(X25&lt;&gt;0,+(Y25/X25)*100,0)</f>
        <v>89.59737269028051</v>
      </c>
      <c r="AA25" s="74">
        <f>+AA12+AA24</f>
        <v>6329121790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>
        <v>271072709</v>
      </c>
      <c r="F29" s="60">
        <v>271072709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135536355</v>
      </c>
      <c r="Y29" s="60">
        <v>-135536355</v>
      </c>
      <c r="Z29" s="140">
        <v>-100</v>
      </c>
      <c r="AA29" s="62">
        <v>271072709</v>
      </c>
    </row>
    <row r="30" spans="1:27" ht="12.75">
      <c r="A30" s="249" t="s">
        <v>52</v>
      </c>
      <c r="B30" s="182"/>
      <c r="C30" s="155"/>
      <c r="D30" s="155"/>
      <c r="E30" s="59"/>
      <c r="F30" s="60"/>
      <c r="G30" s="60">
        <v>19135</v>
      </c>
      <c r="H30" s="60">
        <v>144260</v>
      </c>
      <c r="I30" s="60">
        <v>144261</v>
      </c>
      <c r="J30" s="60">
        <v>144261</v>
      </c>
      <c r="K30" s="60">
        <v>144261</v>
      </c>
      <c r="L30" s="60">
        <v>144261</v>
      </c>
      <c r="M30" s="60">
        <v>144261</v>
      </c>
      <c r="N30" s="60">
        <v>144261</v>
      </c>
      <c r="O30" s="60"/>
      <c r="P30" s="60"/>
      <c r="Q30" s="60"/>
      <c r="R30" s="60"/>
      <c r="S30" s="60"/>
      <c r="T30" s="60"/>
      <c r="U30" s="60"/>
      <c r="V30" s="60"/>
      <c r="W30" s="60">
        <v>144261</v>
      </c>
      <c r="X30" s="60"/>
      <c r="Y30" s="60">
        <v>144261</v>
      </c>
      <c r="Z30" s="140"/>
      <c r="AA30" s="62"/>
    </row>
    <row r="31" spans="1:27" ht="12.75">
      <c r="A31" s="249" t="s">
        <v>163</v>
      </c>
      <c r="B31" s="182"/>
      <c r="C31" s="155">
        <v>3017984</v>
      </c>
      <c r="D31" s="155"/>
      <c r="E31" s="59">
        <v>2989539</v>
      </c>
      <c r="F31" s="60">
        <v>2989539</v>
      </c>
      <c r="G31" s="60">
        <v>5230430</v>
      </c>
      <c r="H31" s="60">
        <v>3017984</v>
      </c>
      <c r="I31" s="60">
        <v>3034167</v>
      </c>
      <c r="J31" s="60">
        <v>3034167</v>
      </c>
      <c r="K31" s="60">
        <v>2967605</v>
      </c>
      <c r="L31" s="60">
        <v>2986211</v>
      </c>
      <c r="M31" s="60">
        <v>3003017</v>
      </c>
      <c r="N31" s="60">
        <v>3003017</v>
      </c>
      <c r="O31" s="60"/>
      <c r="P31" s="60"/>
      <c r="Q31" s="60"/>
      <c r="R31" s="60"/>
      <c r="S31" s="60"/>
      <c r="T31" s="60"/>
      <c r="U31" s="60"/>
      <c r="V31" s="60"/>
      <c r="W31" s="60">
        <v>3003017</v>
      </c>
      <c r="X31" s="60">
        <v>1494770</v>
      </c>
      <c r="Y31" s="60">
        <v>1508247</v>
      </c>
      <c r="Z31" s="140">
        <v>100.9</v>
      </c>
      <c r="AA31" s="62">
        <v>2989539</v>
      </c>
    </row>
    <row r="32" spans="1:27" ht="12.75">
      <c r="A32" s="249" t="s">
        <v>164</v>
      </c>
      <c r="B32" s="182"/>
      <c r="C32" s="155">
        <v>540969347</v>
      </c>
      <c r="D32" s="155"/>
      <c r="E32" s="59">
        <v>870488786</v>
      </c>
      <c r="F32" s="60">
        <v>870488786</v>
      </c>
      <c r="G32" s="60">
        <v>859154941</v>
      </c>
      <c r="H32" s="60">
        <v>480260636</v>
      </c>
      <c r="I32" s="60">
        <v>517752058</v>
      </c>
      <c r="J32" s="60">
        <v>517752058</v>
      </c>
      <c r="K32" s="60">
        <v>628040548</v>
      </c>
      <c r="L32" s="60">
        <v>719408549</v>
      </c>
      <c r="M32" s="60">
        <v>609876648</v>
      </c>
      <c r="N32" s="60">
        <v>609876648</v>
      </c>
      <c r="O32" s="60"/>
      <c r="P32" s="60"/>
      <c r="Q32" s="60"/>
      <c r="R32" s="60"/>
      <c r="S32" s="60"/>
      <c r="T32" s="60"/>
      <c r="U32" s="60"/>
      <c r="V32" s="60"/>
      <c r="W32" s="60">
        <v>609876648</v>
      </c>
      <c r="X32" s="60">
        <v>435244393</v>
      </c>
      <c r="Y32" s="60">
        <v>174632255</v>
      </c>
      <c r="Z32" s="140">
        <v>40.12</v>
      </c>
      <c r="AA32" s="62">
        <v>870488786</v>
      </c>
    </row>
    <row r="33" spans="1:27" ht="12.75">
      <c r="A33" s="249" t="s">
        <v>165</v>
      </c>
      <c r="B33" s="182"/>
      <c r="C33" s="155">
        <v>115378326</v>
      </c>
      <c r="D33" s="155"/>
      <c r="E33" s="59">
        <v>8440081</v>
      </c>
      <c r="F33" s="60">
        <v>8440081</v>
      </c>
      <c r="G33" s="60">
        <v>8804231</v>
      </c>
      <c r="H33" s="60">
        <v>17287401</v>
      </c>
      <c r="I33" s="60">
        <v>17287402</v>
      </c>
      <c r="J33" s="60">
        <v>17287402</v>
      </c>
      <c r="K33" s="60">
        <v>17287402</v>
      </c>
      <c r="L33" s="60">
        <v>16703507</v>
      </c>
      <c r="M33" s="60">
        <v>16835132</v>
      </c>
      <c r="N33" s="60">
        <v>16835132</v>
      </c>
      <c r="O33" s="60"/>
      <c r="P33" s="60"/>
      <c r="Q33" s="60"/>
      <c r="R33" s="60"/>
      <c r="S33" s="60"/>
      <c r="T33" s="60"/>
      <c r="U33" s="60"/>
      <c r="V33" s="60"/>
      <c r="W33" s="60">
        <v>16835132</v>
      </c>
      <c r="X33" s="60">
        <v>4220041</v>
      </c>
      <c r="Y33" s="60">
        <v>12615091</v>
      </c>
      <c r="Z33" s="140">
        <v>298.93</v>
      </c>
      <c r="AA33" s="62">
        <v>8440081</v>
      </c>
    </row>
    <row r="34" spans="1:27" ht="12.75">
      <c r="A34" s="250" t="s">
        <v>58</v>
      </c>
      <c r="B34" s="251"/>
      <c r="C34" s="168">
        <f aca="true" t="shared" si="3" ref="C34:Y34">SUM(C29:C33)</f>
        <v>659365657</v>
      </c>
      <c r="D34" s="168">
        <f>SUM(D29:D33)</f>
        <v>0</v>
      </c>
      <c r="E34" s="72">
        <f t="shared" si="3"/>
        <v>1152991115</v>
      </c>
      <c r="F34" s="73">
        <f t="shared" si="3"/>
        <v>1152991115</v>
      </c>
      <c r="G34" s="73">
        <f t="shared" si="3"/>
        <v>873208737</v>
      </c>
      <c r="H34" s="73">
        <f t="shared" si="3"/>
        <v>500710281</v>
      </c>
      <c r="I34" s="73">
        <f t="shared" si="3"/>
        <v>538217888</v>
      </c>
      <c r="J34" s="73">
        <f t="shared" si="3"/>
        <v>538217888</v>
      </c>
      <c r="K34" s="73">
        <f t="shared" si="3"/>
        <v>648439816</v>
      </c>
      <c r="L34" s="73">
        <f t="shared" si="3"/>
        <v>739242528</v>
      </c>
      <c r="M34" s="73">
        <f t="shared" si="3"/>
        <v>629859058</v>
      </c>
      <c r="N34" s="73">
        <f t="shared" si="3"/>
        <v>629859058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629859058</v>
      </c>
      <c r="X34" s="73">
        <f t="shared" si="3"/>
        <v>576495559</v>
      </c>
      <c r="Y34" s="73">
        <f t="shared" si="3"/>
        <v>53363499</v>
      </c>
      <c r="Z34" s="170">
        <f>+IF(X34&lt;&gt;0,+(Y34/X34)*100,0)</f>
        <v>9.256532538180402</v>
      </c>
      <c r="AA34" s="74">
        <f>SUM(AA29:AA33)</f>
        <v>1152991115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>
        <v>327921</v>
      </c>
      <c r="F37" s="60">
        <v>327921</v>
      </c>
      <c r="G37" s="60">
        <v>265016120</v>
      </c>
      <c r="H37" s="60">
        <v>254942325</v>
      </c>
      <c r="I37" s="60">
        <v>254942325</v>
      </c>
      <c r="J37" s="60">
        <v>254942325</v>
      </c>
      <c r="K37" s="60">
        <v>964754</v>
      </c>
      <c r="L37" s="60">
        <v>240435551</v>
      </c>
      <c r="M37" s="60">
        <v>240435551</v>
      </c>
      <c r="N37" s="60">
        <v>240435551</v>
      </c>
      <c r="O37" s="60"/>
      <c r="P37" s="60"/>
      <c r="Q37" s="60"/>
      <c r="R37" s="60"/>
      <c r="S37" s="60"/>
      <c r="T37" s="60"/>
      <c r="U37" s="60"/>
      <c r="V37" s="60"/>
      <c r="W37" s="60">
        <v>240435551</v>
      </c>
      <c r="X37" s="60">
        <v>163961</v>
      </c>
      <c r="Y37" s="60">
        <v>240271590</v>
      </c>
      <c r="Z37" s="140">
        <v>146541.92</v>
      </c>
      <c r="AA37" s="62">
        <v>327921</v>
      </c>
    </row>
    <row r="38" spans="1:27" ht="12.75">
      <c r="A38" s="249" t="s">
        <v>165</v>
      </c>
      <c r="B38" s="182"/>
      <c r="C38" s="155">
        <v>239470797</v>
      </c>
      <c r="D38" s="155"/>
      <c r="E38" s="59">
        <v>336154734</v>
      </c>
      <c r="F38" s="60">
        <v>336154734</v>
      </c>
      <c r="G38" s="60"/>
      <c r="H38" s="60"/>
      <c r="I38" s="60"/>
      <c r="J38" s="60"/>
      <c r="K38" s="60">
        <v>253977571</v>
      </c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168077367</v>
      </c>
      <c r="Y38" s="60">
        <v>-168077367</v>
      </c>
      <c r="Z38" s="140">
        <v>-100</v>
      </c>
      <c r="AA38" s="62">
        <v>336154734</v>
      </c>
    </row>
    <row r="39" spans="1:27" ht="12.75">
      <c r="A39" s="250" t="s">
        <v>59</v>
      </c>
      <c r="B39" s="253"/>
      <c r="C39" s="168">
        <f aca="true" t="shared" si="4" ref="C39:Y39">SUM(C37:C38)</f>
        <v>239470797</v>
      </c>
      <c r="D39" s="168">
        <f>SUM(D37:D38)</f>
        <v>0</v>
      </c>
      <c r="E39" s="76">
        <f t="shared" si="4"/>
        <v>336482655</v>
      </c>
      <c r="F39" s="77">
        <f t="shared" si="4"/>
        <v>336482655</v>
      </c>
      <c r="G39" s="77">
        <f t="shared" si="4"/>
        <v>265016120</v>
      </c>
      <c r="H39" s="77">
        <f t="shared" si="4"/>
        <v>254942325</v>
      </c>
      <c r="I39" s="77">
        <f t="shared" si="4"/>
        <v>254942325</v>
      </c>
      <c r="J39" s="77">
        <f t="shared" si="4"/>
        <v>254942325</v>
      </c>
      <c r="K39" s="77">
        <f t="shared" si="4"/>
        <v>254942325</v>
      </c>
      <c r="L39" s="77">
        <f t="shared" si="4"/>
        <v>240435551</v>
      </c>
      <c r="M39" s="77">
        <f t="shared" si="4"/>
        <v>240435551</v>
      </c>
      <c r="N39" s="77">
        <f t="shared" si="4"/>
        <v>240435551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240435551</v>
      </c>
      <c r="X39" s="77">
        <f t="shared" si="4"/>
        <v>168241328</v>
      </c>
      <c r="Y39" s="77">
        <f t="shared" si="4"/>
        <v>72194223</v>
      </c>
      <c r="Z39" s="212">
        <f>+IF(X39&lt;&gt;0,+(Y39/X39)*100,0)</f>
        <v>42.91111099646099</v>
      </c>
      <c r="AA39" s="79">
        <f>SUM(AA37:AA38)</f>
        <v>336482655</v>
      </c>
    </row>
    <row r="40" spans="1:27" ht="12.75">
      <c r="A40" s="250" t="s">
        <v>167</v>
      </c>
      <c r="B40" s="251"/>
      <c r="C40" s="168">
        <f aca="true" t="shared" si="5" ref="C40:Y40">+C34+C39</f>
        <v>898836454</v>
      </c>
      <c r="D40" s="168">
        <f>+D34+D39</f>
        <v>0</v>
      </c>
      <c r="E40" s="72">
        <f t="shared" si="5"/>
        <v>1489473770</v>
      </c>
      <c r="F40" s="73">
        <f t="shared" si="5"/>
        <v>1489473770</v>
      </c>
      <c r="G40" s="73">
        <f t="shared" si="5"/>
        <v>1138224857</v>
      </c>
      <c r="H40" s="73">
        <f t="shared" si="5"/>
        <v>755652606</v>
      </c>
      <c r="I40" s="73">
        <f t="shared" si="5"/>
        <v>793160213</v>
      </c>
      <c r="J40" s="73">
        <f t="shared" si="5"/>
        <v>793160213</v>
      </c>
      <c r="K40" s="73">
        <f t="shared" si="5"/>
        <v>903382141</v>
      </c>
      <c r="L40" s="73">
        <f t="shared" si="5"/>
        <v>979678079</v>
      </c>
      <c r="M40" s="73">
        <f t="shared" si="5"/>
        <v>870294609</v>
      </c>
      <c r="N40" s="73">
        <f t="shared" si="5"/>
        <v>870294609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870294609</v>
      </c>
      <c r="X40" s="73">
        <f t="shared" si="5"/>
        <v>744736887</v>
      </c>
      <c r="Y40" s="73">
        <f t="shared" si="5"/>
        <v>125557722</v>
      </c>
      <c r="Z40" s="170">
        <f>+IF(X40&lt;&gt;0,+(Y40/X40)*100,0)</f>
        <v>16.859339746924608</v>
      </c>
      <c r="AA40" s="74">
        <f>+AA34+AA39</f>
        <v>1489473770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4673744167</v>
      </c>
      <c r="D42" s="257">
        <f>+D25-D40</f>
        <v>0</v>
      </c>
      <c r="E42" s="258">
        <f t="shared" si="6"/>
        <v>4839648020</v>
      </c>
      <c r="F42" s="259">
        <f t="shared" si="6"/>
        <v>4839648020</v>
      </c>
      <c r="G42" s="259">
        <f t="shared" si="6"/>
        <v>4305453950</v>
      </c>
      <c r="H42" s="259">
        <f t="shared" si="6"/>
        <v>4666734447</v>
      </c>
      <c r="I42" s="259">
        <f t="shared" si="6"/>
        <v>4541815173</v>
      </c>
      <c r="J42" s="259">
        <f t="shared" si="6"/>
        <v>4541815173</v>
      </c>
      <c r="K42" s="259">
        <f t="shared" si="6"/>
        <v>4990542291</v>
      </c>
      <c r="L42" s="259">
        <f t="shared" si="6"/>
        <v>4944434619</v>
      </c>
      <c r="M42" s="259">
        <f t="shared" si="6"/>
        <v>5129629707</v>
      </c>
      <c r="N42" s="259">
        <f t="shared" si="6"/>
        <v>5129629707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5129629707</v>
      </c>
      <c r="X42" s="259">
        <f t="shared" si="6"/>
        <v>2419824009</v>
      </c>
      <c r="Y42" s="259">
        <f t="shared" si="6"/>
        <v>2709805698</v>
      </c>
      <c r="Z42" s="260">
        <f>+IF(X42&lt;&gt;0,+(Y42/X42)*100,0)</f>
        <v>111.9835859104413</v>
      </c>
      <c r="AA42" s="261">
        <f>+AA25-AA40</f>
        <v>4839648020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4673744167</v>
      </c>
      <c r="D45" s="155"/>
      <c r="E45" s="59">
        <v>4839648020</v>
      </c>
      <c r="F45" s="60">
        <v>4839648020</v>
      </c>
      <c r="G45" s="60">
        <v>4305453950</v>
      </c>
      <c r="H45" s="60">
        <v>4666734447</v>
      </c>
      <c r="I45" s="60">
        <v>4541815173</v>
      </c>
      <c r="J45" s="60">
        <v>4541815173</v>
      </c>
      <c r="K45" s="60">
        <v>4990542291</v>
      </c>
      <c r="L45" s="60">
        <v>4944434619</v>
      </c>
      <c r="M45" s="60">
        <v>5129629707</v>
      </c>
      <c r="N45" s="60">
        <v>5129629707</v>
      </c>
      <c r="O45" s="60"/>
      <c r="P45" s="60"/>
      <c r="Q45" s="60"/>
      <c r="R45" s="60"/>
      <c r="S45" s="60"/>
      <c r="T45" s="60"/>
      <c r="U45" s="60"/>
      <c r="V45" s="60"/>
      <c r="W45" s="60">
        <v>5129629707</v>
      </c>
      <c r="X45" s="60">
        <v>2419824010</v>
      </c>
      <c r="Y45" s="60">
        <v>2709805697</v>
      </c>
      <c r="Z45" s="139">
        <v>111.98</v>
      </c>
      <c r="AA45" s="62">
        <v>4839648020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4673744167</v>
      </c>
      <c r="D48" s="217">
        <f>SUM(D45:D47)</f>
        <v>0</v>
      </c>
      <c r="E48" s="264">
        <f t="shared" si="7"/>
        <v>4839648020</v>
      </c>
      <c r="F48" s="219">
        <f t="shared" si="7"/>
        <v>4839648020</v>
      </c>
      <c r="G48" s="219">
        <f t="shared" si="7"/>
        <v>4305453950</v>
      </c>
      <c r="H48" s="219">
        <f t="shared" si="7"/>
        <v>4666734447</v>
      </c>
      <c r="I48" s="219">
        <f t="shared" si="7"/>
        <v>4541815173</v>
      </c>
      <c r="J48" s="219">
        <f t="shared" si="7"/>
        <v>4541815173</v>
      </c>
      <c r="K48" s="219">
        <f t="shared" si="7"/>
        <v>4990542291</v>
      </c>
      <c r="L48" s="219">
        <f t="shared" si="7"/>
        <v>4944434619</v>
      </c>
      <c r="M48" s="219">
        <f t="shared" si="7"/>
        <v>5129629707</v>
      </c>
      <c r="N48" s="219">
        <f t="shared" si="7"/>
        <v>5129629707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5129629707</v>
      </c>
      <c r="X48" s="219">
        <f t="shared" si="7"/>
        <v>2419824010</v>
      </c>
      <c r="Y48" s="219">
        <f t="shared" si="7"/>
        <v>2709805697</v>
      </c>
      <c r="Z48" s="265">
        <f>+IF(X48&lt;&gt;0,+(Y48/X48)*100,0)</f>
        <v>111.9835858228384</v>
      </c>
      <c r="AA48" s="232">
        <f>SUM(AA45:AA47)</f>
        <v>4839648020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32</v>
      </c>
      <c r="B7" s="182"/>
      <c r="C7" s="155">
        <v>49428611</v>
      </c>
      <c r="D7" s="155"/>
      <c r="E7" s="59">
        <v>268693097</v>
      </c>
      <c r="F7" s="60">
        <v>268693097</v>
      </c>
      <c r="G7" s="60">
        <v>-496779184</v>
      </c>
      <c r="H7" s="60">
        <v>3462344</v>
      </c>
      <c r="I7" s="60">
        <v>10846980</v>
      </c>
      <c r="J7" s="60">
        <v>-482469860</v>
      </c>
      <c r="K7" s="60">
        <v>116343172</v>
      </c>
      <c r="L7" s="60">
        <v>35413929</v>
      </c>
      <c r="M7" s="60">
        <v>149083</v>
      </c>
      <c r="N7" s="60">
        <v>151906184</v>
      </c>
      <c r="O7" s="60"/>
      <c r="P7" s="60"/>
      <c r="Q7" s="60"/>
      <c r="R7" s="60"/>
      <c r="S7" s="60"/>
      <c r="T7" s="60"/>
      <c r="U7" s="60"/>
      <c r="V7" s="60"/>
      <c r="W7" s="60">
        <v>-330563676</v>
      </c>
      <c r="X7" s="60">
        <v>96729516</v>
      </c>
      <c r="Y7" s="60">
        <v>-427293192</v>
      </c>
      <c r="Z7" s="140">
        <v>-441.74</v>
      </c>
      <c r="AA7" s="62">
        <v>268693097</v>
      </c>
    </row>
    <row r="8" spans="1:27" ht="12.75">
      <c r="A8" s="249" t="s">
        <v>178</v>
      </c>
      <c r="B8" s="182"/>
      <c r="C8" s="155">
        <v>70066216</v>
      </c>
      <c r="D8" s="155"/>
      <c r="E8" s="59">
        <v>46934202</v>
      </c>
      <c r="F8" s="60">
        <v>46934202</v>
      </c>
      <c r="G8" s="60">
        <v>4615975</v>
      </c>
      <c r="H8" s="60">
        <v>77454</v>
      </c>
      <c r="I8" s="60">
        <v>122110</v>
      </c>
      <c r="J8" s="60">
        <v>4815539</v>
      </c>
      <c r="K8" s="60">
        <v>251436</v>
      </c>
      <c r="L8" s="60">
        <v>137926</v>
      </c>
      <c r="M8" s="60">
        <v>8044181</v>
      </c>
      <c r="N8" s="60">
        <v>8433543</v>
      </c>
      <c r="O8" s="60"/>
      <c r="P8" s="60"/>
      <c r="Q8" s="60"/>
      <c r="R8" s="60"/>
      <c r="S8" s="60"/>
      <c r="T8" s="60"/>
      <c r="U8" s="60"/>
      <c r="V8" s="60"/>
      <c r="W8" s="60">
        <v>13249082</v>
      </c>
      <c r="X8" s="60">
        <v>16896312</v>
      </c>
      <c r="Y8" s="60">
        <v>-3647230</v>
      </c>
      <c r="Z8" s="140">
        <v>-21.59</v>
      </c>
      <c r="AA8" s="62">
        <v>46934202</v>
      </c>
    </row>
    <row r="9" spans="1:27" ht="12.75">
      <c r="A9" s="249" t="s">
        <v>179</v>
      </c>
      <c r="B9" s="182"/>
      <c r="C9" s="155">
        <v>1248708557</v>
      </c>
      <c r="D9" s="155"/>
      <c r="E9" s="59">
        <v>819537080</v>
      </c>
      <c r="F9" s="60">
        <v>819537080</v>
      </c>
      <c r="G9" s="60">
        <v>108645941</v>
      </c>
      <c r="H9" s="60"/>
      <c r="I9" s="60">
        <v>6390538</v>
      </c>
      <c r="J9" s="60">
        <v>115036479</v>
      </c>
      <c r="K9" s="60">
        <v>382213746</v>
      </c>
      <c r="L9" s="60"/>
      <c r="M9" s="60">
        <v>258044000</v>
      </c>
      <c r="N9" s="60">
        <v>640257746</v>
      </c>
      <c r="O9" s="60"/>
      <c r="P9" s="60"/>
      <c r="Q9" s="60"/>
      <c r="R9" s="60"/>
      <c r="S9" s="60"/>
      <c r="T9" s="60"/>
      <c r="U9" s="60"/>
      <c r="V9" s="60"/>
      <c r="W9" s="60">
        <v>755294225</v>
      </c>
      <c r="X9" s="60">
        <v>409768540</v>
      </c>
      <c r="Y9" s="60">
        <v>345525685</v>
      </c>
      <c r="Z9" s="140">
        <v>84.32</v>
      </c>
      <c r="AA9" s="62">
        <v>819537080</v>
      </c>
    </row>
    <row r="10" spans="1:27" ht="12.75">
      <c r="A10" s="249" t="s">
        <v>180</v>
      </c>
      <c r="B10" s="182"/>
      <c r="C10" s="155"/>
      <c r="D10" s="155"/>
      <c r="E10" s="59">
        <v>513004732</v>
      </c>
      <c r="F10" s="60">
        <v>513004732</v>
      </c>
      <c r="G10" s="60"/>
      <c r="H10" s="60"/>
      <c r="I10" s="60"/>
      <c r="J10" s="60"/>
      <c r="K10" s="60"/>
      <c r="L10" s="60">
        <v>64439320</v>
      </c>
      <c r="M10" s="60"/>
      <c r="N10" s="60">
        <v>64439320</v>
      </c>
      <c r="O10" s="60"/>
      <c r="P10" s="60"/>
      <c r="Q10" s="60"/>
      <c r="R10" s="60"/>
      <c r="S10" s="60"/>
      <c r="T10" s="60"/>
      <c r="U10" s="60"/>
      <c r="V10" s="60"/>
      <c r="W10" s="60">
        <v>64439320</v>
      </c>
      <c r="X10" s="60">
        <v>256502366</v>
      </c>
      <c r="Y10" s="60">
        <v>-192063046</v>
      </c>
      <c r="Z10" s="140">
        <v>-74.88</v>
      </c>
      <c r="AA10" s="62">
        <v>513004732</v>
      </c>
    </row>
    <row r="11" spans="1:27" ht="12.75">
      <c r="A11" s="249" t="s">
        <v>181</v>
      </c>
      <c r="B11" s="182"/>
      <c r="C11" s="155">
        <v>18097092</v>
      </c>
      <c r="D11" s="155"/>
      <c r="E11" s="59">
        <v>4874199</v>
      </c>
      <c r="F11" s="60">
        <v>4874199</v>
      </c>
      <c r="G11" s="60">
        <v>179412</v>
      </c>
      <c r="H11" s="60"/>
      <c r="I11" s="60">
        <v>298358</v>
      </c>
      <c r="J11" s="60">
        <v>477770</v>
      </c>
      <c r="K11" s="60">
        <v>515221</v>
      </c>
      <c r="L11" s="60">
        <v>1122965</v>
      </c>
      <c r="M11" s="60">
        <v>17441329</v>
      </c>
      <c r="N11" s="60">
        <v>19079515</v>
      </c>
      <c r="O11" s="60"/>
      <c r="P11" s="60"/>
      <c r="Q11" s="60"/>
      <c r="R11" s="60"/>
      <c r="S11" s="60"/>
      <c r="T11" s="60"/>
      <c r="U11" s="60"/>
      <c r="V11" s="60"/>
      <c r="W11" s="60">
        <v>19557285</v>
      </c>
      <c r="X11" s="60">
        <v>1754712</v>
      </c>
      <c r="Y11" s="60">
        <v>17802573</v>
      </c>
      <c r="Z11" s="140">
        <v>1014.56</v>
      </c>
      <c r="AA11" s="62">
        <v>4874199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-1114174642</v>
      </c>
      <c r="D14" s="155"/>
      <c r="E14" s="59">
        <v>-1449790746</v>
      </c>
      <c r="F14" s="60">
        <v>-1449790746</v>
      </c>
      <c r="G14" s="60">
        <v>-72664931</v>
      </c>
      <c r="H14" s="60">
        <v>-74840848</v>
      </c>
      <c r="I14" s="60">
        <v>-70004013</v>
      </c>
      <c r="J14" s="60">
        <v>-217509792</v>
      </c>
      <c r="K14" s="60">
        <v>-74628505</v>
      </c>
      <c r="L14" s="60">
        <v>-70199574</v>
      </c>
      <c r="M14" s="60">
        <v>-98505677</v>
      </c>
      <c r="N14" s="60">
        <v>-243333756</v>
      </c>
      <c r="O14" s="60"/>
      <c r="P14" s="60"/>
      <c r="Q14" s="60"/>
      <c r="R14" s="60"/>
      <c r="S14" s="60"/>
      <c r="T14" s="60"/>
      <c r="U14" s="60"/>
      <c r="V14" s="60"/>
      <c r="W14" s="60">
        <v>-460843548</v>
      </c>
      <c r="X14" s="60">
        <v>-507426761</v>
      </c>
      <c r="Y14" s="60">
        <v>46583213</v>
      </c>
      <c r="Z14" s="140">
        <v>-9.18</v>
      </c>
      <c r="AA14" s="62">
        <v>-1449790746</v>
      </c>
    </row>
    <row r="15" spans="1:27" ht="12.75">
      <c r="A15" s="249" t="s">
        <v>40</v>
      </c>
      <c r="B15" s="182"/>
      <c r="C15" s="155">
        <v>-27527496</v>
      </c>
      <c r="D15" s="155"/>
      <c r="E15" s="59">
        <v>-25139013</v>
      </c>
      <c r="F15" s="60">
        <v>-25139013</v>
      </c>
      <c r="G15" s="60"/>
      <c r="H15" s="60"/>
      <c r="I15" s="60">
        <v>-17491</v>
      </c>
      <c r="J15" s="60">
        <v>-17491</v>
      </c>
      <c r="K15" s="60">
        <v>-12290</v>
      </c>
      <c r="L15" s="60"/>
      <c r="M15" s="60">
        <v>-12004</v>
      </c>
      <c r="N15" s="60">
        <v>-24294</v>
      </c>
      <c r="O15" s="60"/>
      <c r="P15" s="60"/>
      <c r="Q15" s="60"/>
      <c r="R15" s="60"/>
      <c r="S15" s="60"/>
      <c r="T15" s="60"/>
      <c r="U15" s="60"/>
      <c r="V15" s="60"/>
      <c r="W15" s="60">
        <v>-41785</v>
      </c>
      <c r="X15" s="60">
        <v>-8798655</v>
      </c>
      <c r="Y15" s="60">
        <v>8756870</v>
      </c>
      <c r="Z15" s="140">
        <v>-99.53</v>
      </c>
      <c r="AA15" s="62">
        <v>-25139013</v>
      </c>
    </row>
    <row r="16" spans="1:27" ht="12.75">
      <c r="A16" s="249" t="s">
        <v>42</v>
      </c>
      <c r="B16" s="182"/>
      <c r="C16" s="155"/>
      <c r="D16" s="155"/>
      <c r="E16" s="59">
        <v>-22605800</v>
      </c>
      <c r="F16" s="60">
        <v>-22605800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-7912030</v>
      </c>
      <c r="Y16" s="60">
        <v>7912030</v>
      </c>
      <c r="Z16" s="140">
        <v>-100</v>
      </c>
      <c r="AA16" s="62">
        <v>-22605800</v>
      </c>
    </row>
    <row r="17" spans="1:27" ht="12.75">
      <c r="A17" s="250" t="s">
        <v>185</v>
      </c>
      <c r="B17" s="251"/>
      <c r="C17" s="168">
        <f aca="true" t="shared" si="0" ref="C17:Y17">SUM(C6:C16)</f>
        <v>244598338</v>
      </c>
      <c r="D17" s="168">
        <f t="shared" si="0"/>
        <v>0</v>
      </c>
      <c r="E17" s="72">
        <f t="shared" si="0"/>
        <v>155507751</v>
      </c>
      <c r="F17" s="73">
        <f t="shared" si="0"/>
        <v>155507751</v>
      </c>
      <c r="G17" s="73">
        <f t="shared" si="0"/>
        <v>-456002787</v>
      </c>
      <c r="H17" s="73">
        <f t="shared" si="0"/>
        <v>-71301050</v>
      </c>
      <c r="I17" s="73">
        <f t="shared" si="0"/>
        <v>-52363518</v>
      </c>
      <c r="J17" s="73">
        <f t="shared" si="0"/>
        <v>-579667355</v>
      </c>
      <c r="K17" s="73">
        <f t="shared" si="0"/>
        <v>424682780</v>
      </c>
      <c r="L17" s="73">
        <f t="shared" si="0"/>
        <v>30914566</v>
      </c>
      <c r="M17" s="73">
        <f t="shared" si="0"/>
        <v>185160912</v>
      </c>
      <c r="N17" s="73">
        <f t="shared" si="0"/>
        <v>640758258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61090903</v>
      </c>
      <c r="X17" s="73">
        <f t="shared" si="0"/>
        <v>257514000</v>
      </c>
      <c r="Y17" s="73">
        <f t="shared" si="0"/>
        <v>-196423097</v>
      </c>
      <c r="Z17" s="170">
        <f>+IF(X17&lt;&gt;0,+(Y17/X17)*100,0)</f>
        <v>-76.27666728799211</v>
      </c>
      <c r="AA17" s="74">
        <f>SUM(AA6:AA16)</f>
        <v>155507751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>
        <v>16183</v>
      </c>
      <c r="J21" s="60">
        <v>16183</v>
      </c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>
        <v>16183</v>
      </c>
      <c r="X21" s="60"/>
      <c r="Y21" s="159">
        <v>16183</v>
      </c>
      <c r="Z21" s="141"/>
      <c r="AA21" s="225"/>
    </row>
    <row r="22" spans="1:27" ht="12.75">
      <c r="A22" s="249" t="s">
        <v>188</v>
      </c>
      <c r="B22" s="182"/>
      <c r="C22" s="155">
        <v>103</v>
      </c>
      <c r="D22" s="155"/>
      <c r="E22" s="268"/>
      <c r="F22" s="159"/>
      <c r="G22" s="60"/>
      <c r="H22" s="60"/>
      <c r="I22" s="60"/>
      <c r="J22" s="60"/>
      <c r="K22" s="60">
        <v>-127320150</v>
      </c>
      <c r="L22" s="60"/>
      <c r="M22" s="159"/>
      <c r="N22" s="60">
        <v>-127320150</v>
      </c>
      <c r="O22" s="60"/>
      <c r="P22" s="60"/>
      <c r="Q22" s="60"/>
      <c r="R22" s="60"/>
      <c r="S22" s="60"/>
      <c r="T22" s="159"/>
      <c r="U22" s="60"/>
      <c r="V22" s="60"/>
      <c r="W22" s="60">
        <v>-127320150</v>
      </c>
      <c r="X22" s="60"/>
      <c r="Y22" s="60">
        <v>-127320150</v>
      </c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-231961054</v>
      </c>
      <c r="D26" s="155"/>
      <c r="E26" s="59">
        <v>-555057362</v>
      </c>
      <c r="F26" s="60">
        <v>-555057362</v>
      </c>
      <c r="G26" s="60">
        <v>-2346421</v>
      </c>
      <c r="H26" s="60"/>
      <c r="I26" s="60">
        <v>-5550716</v>
      </c>
      <c r="J26" s="60">
        <v>-7897137</v>
      </c>
      <c r="K26" s="60"/>
      <c r="L26" s="60"/>
      <c r="M26" s="60">
        <v>-48985686</v>
      </c>
      <c r="N26" s="60">
        <v>-48985686</v>
      </c>
      <c r="O26" s="60"/>
      <c r="P26" s="60"/>
      <c r="Q26" s="60"/>
      <c r="R26" s="60"/>
      <c r="S26" s="60"/>
      <c r="T26" s="60"/>
      <c r="U26" s="60"/>
      <c r="V26" s="60"/>
      <c r="W26" s="60">
        <v>-56882823</v>
      </c>
      <c r="X26" s="60">
        <v>-194270077</v>
      </c>
      <c r="Y26" s="60">
        <v>137387254</v>
      </c>
      <c r="Z26" s="140">
        <v>-70.72</v>
      </c>
      <c r="AA26" s="62">
        <v>-555057362</v>
      </c>
    </row>
    <row r="27" spans="1:27" ht="12.75">
      <c r="A27" s="250" t="s">
        <v>192</v>
      </c>
      <c r="B27" s="251"/>
      <c r="C27" s="168">
        <f aca="true" t="shared" si="1" ref="C27:Y27">SUM(C21:C26)</f>
        <v>-231960951</v>
      </c>
      <c r="D27" s="168">
        <f>SUM(D21:D26)</f>
        <v>0</v>
      </c>
      <c r="E27" s="72">
        <f t="shared" si="1"/>
        <v>-555057362</v>
      </c>
      <c r="F27" s="73">
        <f t="shared" si="1"/>
        <v>-555057362</v>
      </c>
      <c r="G27" s="73">
        <f t="shared" si="1"/>
        <v>-2346421</v>
      </c>
      <c r="H27" s="73">
        <f t="shared" si="1"/>
        <v>0</v>
      </c>
      <c r="I27" s="73">
        <f t="shared" si="1"/>
        <v>-5534533</v>
      </c>
      <c r="J27" s="73">
        <f t="shared" si="1"/>
        <v>-7880954</v>
      </c>
      <c r="K27" s="73">
        <f t="shared" si="1"/>
        <v>-127320150</v>
      </c>
      <c r="L27" s="73">
        <f t="shared" si="1"/>
        <v>0</v>
      </c>
      <c r="M27" s="73">
        <f t="shared" si="1"/>
        <v>-48985686</v>
      </c>
      <c r="N27" s="73">
        <f t="shared" si="1"/>
        <v>-176305836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-184186790</v>
      </c>
      <c r="X27" s="73">
        <f t="shared" si="1"/>
        <v>-194270077</v>
      </c>
      <c r="Y27" s="73">
        <f t="shared" si="1"/>
        <v>10083287</v>
      </c>
      <c r="Z27" s="170">
        <f>+IF(X27&lt;&gt;0,+(Y27/X27)*100,0)</f>
        <v>-5.190344882603819</v>
      </c>
      <c r="AA27" s="74">
        <f>SUM(AA21:AA26)</f>
        <v>-555057362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>
        <v>28446</v>
      </c>
      <c r="D33" s="155"/>
      <c r="E33" s="59"/>
      <c r="F33" s="60"/>
      <c r="G33" s="60">
        <v>-41736</v>
      </c>
      <c r="H33" s="159"/>
      <c r="I33" s="159"/>
      <c r="J33" s="159">
        <v>-41736</v>
      </c>
      <c r="K33" s="60">
        <v>-66562</v>
      </c>
      <c r="L33" s="60"/>
      <c r="M33" s="60"/>
      <c r="N33" s="60">
        <v>-66562</v>
      </c>
      <c r="O33" s="159"/>
      <c r="P33" s="159"/>
      <c r="Q33" s="159"/>
      <c r="R33" s="60"/>
      <c r="S33" s="60"/>
      <c r="T33" s="60"/>
      <c r="U33" s="60"/>
      <c r="V33" s="159"/>
      <c r="W33" s="159">
        <v>-108298</v>
      </c>
      <c r="X33" s="159"/>
      <c r="Y33" s="60">
        <v>-108298</v>
      </c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28446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-41736</v>
      </c>
      <c r="H36" s="73">
        <f t="shared" si="2"/>
        <v>0</v>
      </c>
      <c r="I36" s="73">
        <f t="shared" si="2"/>
        <v>0</v>
      </c>
      <c r="J36" s="73">
        <f t="shared" si="2"/>
        <v>-41736</v>
      </c>
      <c r="K36" s="73">
        <f t="shared" si="2"/>
        <v>-66562</v>
      </c>
      <c r="L36" s="73">
        <f t="shared" si="2"/>
        <v>0</v>
      </c>
      <c r="M36" s="73">
        <f t="shared" si="2"/>
        <v>0</v>
      </c>
      <c r="N36" s="73">
        <f t="shared" si="2"/>
        <v>-66562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-108298</v>
      </c>
      <c r="X36" s="73">
        <f t="shared" si="2"/>
        <v>0</v>
      </c>
      <c r="Y36" s="73">
        <f t="shared" si="2"/>
        <v>-108298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12665833</v>
      </c>
      <c r="D38" s="153">
        <f>+D17+D27+D36</f>
        <v>0</v>
      </c>
      <c r="E38" s="99">
        <f t="shared" si="3"/>
        <v>-399549611</v>
      </c>
      <c r="F38" s="100">
        <f t="shared" si="3"/>
        <v>-399549611</v>
      </c>
      <c r="G38" s="100">
        <f t="shared" si="3"/>
        <v>-458390944</v>
      </c>
      <c r="H38" s="100">
        <f t="shared" si="3"/>
        <v>-71301050</v>
      </c>
      <c r="I38" s="100">
        <f t="shared" si="3"/>
        <v>-57898051</v>
      </c>
      <c r="J38" s="100">
        <f t="shared" si="3"/>
        <v>-587590045</v>
      </c>
      <c r="K38" s="100">
        <f t="shared" si="3"/>
        <v>297296068</v>
      </c>
      <c r="L38" s="100">
        <f t="shared" si="3"/>
        <v>30914566</v>
      </c>
      <c r="M38" s="100">
        <f t="shared" si="3"/>
        <v>136175226</v>
      </c>
      <c r="N38" s="100">
        <f t="shared" si="3"/>
        <v>464385860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-123204185</v>
      </c>
      <c r="X38" s="100">
        <f t="shared" si="3"/>
        <v>63243923</v>
      </c>
      <c r="Y38" s="100">
        <f t="shared" si="3"/>
        <v>-186448108</v>
      </c>
      <c r="Z38" s="137">
        <f>+IF(X38&lt;&gt;0,+(Y38/X38)*100,0)</f>
        <v>-294.80794225873683</v>
      </c>
      <c r="AA38" s="102">
        <f>+AA17+AA27+AA36</f>
        <v>-399549611</v>
      </c>
    </row>
    <row r="39" spans="1:27" ht="12.75">
      <c r="A39" s="249" t="s">
        <v>200</v>
      </c>
      <c r="B39" s="182"/>
      <c r="C39" s="153">
        <v>167557250</v>
      </c>
      <c r="D39" s="153"/>
      <c r="E39" s="99">
        <v>128476903</v>
      </c>
      <c r="F39" s="100">
        <v>128476903</v>
      </c>
      <c r="G39" s="100">
        <v>167557250</v>
      </c>
      <c r="H39" s="100">
        <v>-290833694</v>
      </c>
      <c r="I39" s="100">
        <v>-362134744</v>
      </c>
      <c r="J39" s="100">
        <v>167557250</v>
      </c>
      <c r="K39" s="100">
        <v>-420032795</v>
      </c>
      <c r="L39" s="100">
        <v>-122736727</v>
      </c>
      <c r="M39" s="100">
        <v>-91822161</v>
      </c>
      <c r="N39" s="100">
        <v>-420032795</v>
      </c>
      <c r="O39" s="100"/>
      <c r="P39" s="100"/>
      <c r="Q39" s="100"/>
      <c r="R39" s="100"/>
      <c r="S39" s="100"/>
      <c r="T39" s="100"/>
      <c r="U39" s="100"/>
      <c r="V39" s="100"/>
      <c r="W39" s="100">
        <v>167557250</v>
      </c>
      <c r="X39" s="100">
        <v>128476903</v>
      </c>
      <c r="Y39" s="100">
        <v>39080347</v>
      </c>
      <c r="Z39" s="137">
        <v>30.42</v>
      </c>
      <c r="AA39" s="102">
        <v>128476903</v>
      </c>
    </row>
    <row r="40" spans="1:27" ht="12.75">
      <c r="A40" s="269" t="s">
        <v>201</v>
      </c>
      <c r="B40" s="256"/>
      <c r="C40" s="257">
        <v>180223083</v>
      </c>
      <c r="D40" s="257"/>
      <c r="E40" s="258">
        <v>-271072709</v>
      </c>
      <c r="F40" s="259">
        <v>-271072709</v>
      </c>
      <c r="G40" s="259">
        <v>-290833694</v>
      </c>
      <c r="H40" s="259">
        <v>-362134744</v>
      </c>
      <c r="I40" s="259">
        <v>-420032795</v>
      </c>
      <c r="J40" s="259">
        <v>-420032795</v>
      </c>
      <c r="K40" s="259">
        <v>-122736727</v>
      </c>
      <c r="L40" s="259">
        <v>-91822161</v>
      </c>
      <c r="M40" s="259">
        <v>44353065</v>
      </c>
      <c r="N40" s="259">
        <v>44353065</v>
      </c>
      <c r="O40" s="259"/>
      <c r="P40" s="259"/>
      <c r="Q40" s="259"/>
      <c r="R40" s="259"/>
      <c r="S40" s="259"/>
      <c r="T40" s="259"/>
      <c r="U40" s="259"/>
      <c r="V40" s="259"/>
      <c r="W40" s="259">
        <v>44353065</v>
      </c>
      <c r="X40" s="259">
        <v>191720825</v>
      </c>
      <c r="Y40" s="259">
        <v>-147367760</v>
      </c>
      <c r="Z40" s="260">
        <v>-76.87</v>
      </c>
      <c r="AA40" s="261">
        <v>-271072709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1428406</v>
      </c>
      <c r="D5" s="200">
        <f t="shared" si="0"/>
        <v>0</v>
      </c>
      <c r="E5" s="106">
        <f t="shared" si="0"/>
        <v>473466583</v>
      </c>
      <c r="F5" s="106">
        <f t="shared" si="0"/>
        <v>473466583</v>
      </c>
      <c r="G5" s="106">
        <f t="shared" si="0"/>
        <v>0</v>
      </c>
      <c r="H5" s="106">
        <f t="shared" si="0"/>
        <v>9961970</v>
      </c>
      <c r="I5" s="106">
        <f t="shared" si="0"/>
        <v>45472786</v>
      </c>
      <c r="J5" s="106">
        <f t="shared" si="0"/>
        <v>55434756</v>
      </c>
      <c r="K5" s="106">
        <f t="shared" si="0"/>
        <v>45472786</v>
      </c>
      <c r="L5" s="106">
        <f t="shared" si="0"/>
        <v>11885826</v>
      </c>
      <c r="M5" s="106">
        <f t="shared" si="0"/>
        <v>48985685</v>
      </c>
      <c r="N5" s="106">
        <f t="shared" si="0"/>
        <v>106344297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161779053</v>
      </c>
      <c r="X5" s="106">
        <f t="shared" si="0"/>
        <v>236733292</v>
      </c>
      <c r="Y5" s="106">
        <f t="shared" si="0"/>
        <v>-74954239</v>
      </c>
      <c r="Z5" s="201">
        <f>+IF(X5&lt;&gt;0,+(Y5/X5)*100,0)</f>
        <v>-31.66189189816192</v>
      </c>
      <c r="AA5" s="199">
        <f>SUM(AA11:AA18)</f>
        <v>473466583</v>
      </c>
    </row>
    <row r="6" spans="1:27" ht="12.75">
      <c r="A6" s="291" t="s">
        <v>206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>
        <v>4831161</v>
      </c>
      <c r="M6" s="60"/>
      <c r="N6" s="60">
        <v>4831161</v>
      </c>
      <c r="O6" s="60"/>
      <c r="P6" s="60"/>
      <c r="Q6" s="60"/>
      <c r="R6" s="60"/>
      <c r="S6" s="60"/>
      <c r="T6" s="60"/>
      <c r="U6" s="60"/>
      <c r="V6" s="60"/>
      <c r="W6" s="60">
        <v>4831161</v>
      </c>
      <c r="X6" s="60"/>
      <c r="Y6" s="60">
        <v>4831161</v>
      </c>
      <c r="Z6" s="140"/>
      <c r="AA6" s="155"/>
    </row>
    <row r="7" spans="1:27" ht="12.75">
      <c r="A7" s="291" t="s">
        <v>207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208</v>
      </c>
      <c r="B8" s="142"/>
      <c r="C8" s="62">
        <v>628523</v>
      </c>
      <c r="D8" s="156"/>
      <c r="E8" s="60">
        <v>354299000</v>
      </c>
      <c r="F8" s="60">
        <v>354299000</v>
      </c>
      <c r="G8" s="60"/>
      <c r="H8" s="60">
        <v>4413730</v>
      </c>
      <c r="I8" s="60">
        <v>20225266</v>
      </c>
      <c r="J8" s="60">
        <v>24638996</v>
      </c>
      <c r="K8" s="60">
        <v>20225266</v>
      </c>
      <c r="L8" s="60"/>
      <c r="M8" s="60">
        <v>30431941</v>
      </c>
      <c r="N8" s="60">
        <v>50657207</v>
      </c>
      <c r="O8" s="60"/>
      <c r="P8" s="60"/>
      <c r="Q8" s="60"/>
      <c r="R8" s="60"/>
      <c r="S8" s="60"/>
      <c r="T8" s="60"/>
      <c r="U8" s="60"/>
      <c r="V8" s="60"/>
      <c r="W8" s="60">
        <v>75296203</v>
      </c>
      <c r="X8" s="60">
        <v>177149500</v>
      </c>
      <c r="Y8" s="60">
        <v>-101853297</v>
      </c>
      <c r="Z8" s="140">
        <v>-57.5</v>
      </c>
      <c r="AA8" s="155">
        <v>354299000</v>
      </c>
    </row>
    <row r="9" spans="1:27" ht="12.75">
      <c r="A9" s="291" t="s">
        <v>209</v>
      </c>
      <c r="B9" s="142"/>
      <c r="C9" s="62"/>
      <c r="D9" s="156"/>
      <c r="E9" s="60">
        <v>77167583</v>
      </c>
      <c r="F9" s="60">
        <v>77167583</v>
      </c>
      <c r="G9" s="60"/>
      <c r="H9" s="60">
        <v>4107157</v>
      </c>
      <c r="I9" s="60">
        <v>25247520</v>
      </c>
      <c r="J9" s="60">
        <v>29354677</v>
      </c>
      <c r="K9" s="60">
        <v>25247520</v>
      </c>
      <c r="L9" s="60">
        <v>6995911</v>
      </c>
      <c r="M9" s="60">
        <v>17488699</v>
      </c>
      <c r="N9" s="60">
        <v>49732130</v>
      </c>
      <c r="O9" s="60"/>
      <c r="P9" s="60"/>
      <c r="Q9" s="60"/>
      <c r="R9" s="60"/>
      <c r="S9" s="60"/>
      <c r="T9" s="60"/>
      <c r="U9" s="60"/>
      <c r="V9" s="60"/>
      <c r="W9" s="60">
        <v>79086807</v>
      </c>
      <c r="X9" s="60">
        <v>38583792</v>
      </c>
      <c r="Y9" s="60">
        <v>40503015</v>
      </c>
      <c r="Z9" s="140">
        <v>104.97</v>
      </c>
      <c r="AA9" s="155">
        <v>77167583</v>
      </c>
    </row>
    <row r="10" spans="1:27" ht="12.75">
      <c r="A10" s="291" t="s">
        <v>210</v>
      </c>
      <c r="B10" s="142"/>
      <c r="C10" s="62"/>
      <c r="D10" s="156"/>
      <c r="E10" s="60"/>
      <c r="F10" s="60"/>
      <c r="G10" s="60"/>
      <c r="H10" s="60">
        <v>1441083</v>
      </c>
      <c r="I10" s="60"/>
      <c r="J10" s="60">
        <v>1441083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1441083</v>
      </c>
      <c r="X10" s="60"/>
      <c r="Y10" s="60">
        <v>1441083</v>
      </c>
      <c r="Z10" s="140"/>
      <c r="AA10" s="155"/>
    </row>
    <row r="11" spans="1:27" ht="12.75">
      <c r="A11" s="292" t="s">
        <v>211</v>
      </c>
      <c r="B11" s="142"/>
      <c r="C11" s="293">
        <f aca="true" t="shared" si="1" ref="C11:Y11">SUM(C6:C10)</f>
        <v>628523</v>
      </c>
      <c r="D11" s="294">
        <f t="shared" si="1"/>
        <v>0</v>
      </c>
      <c r="E11" s="295">
        <f t="shared" si="1"/>
        <v>431466583</v>
      </c>
      <c r="F11" s="295">
        <f t="shared" si="1"/>
        <v>431466583</v>
      </c>
      <c r="G11" s="295">
        <f t="shared" si="1"/>
        <v>0</v>
      </c>
      <c r="H11" s="295">
        <f t="shared" si="1"/>
        <v>9961970</v>
      </c>
      <c r="I11" s="295">
        <f t="shared" si="1"/>
        <v>45472786</v>
      </c>
      <c r="J11" s="295">
        <f t="shared" si="1"/>
        <v>55434756</v>
      </c>
      <c r="K11" s="295">
        <f t="shared" si="1"/>
        <v>45472786</v>
      </c>
      <c r="L11" s="295">
        <f t="shared" si="1"/>
        <v>11827072</v>
      </c>
      <c r="M11" s="295">
        <f t="shared" si="1"/>
        <v>47920640</v>
      </c>
      <c r="N11" s="295">
        <f t="shared" si="1"/>
        <v>105220498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160655254</v>
      </c>
      <c r="X11" s="295">
        <f t="shared" si="1"/>
        <v>215733292</v>
      </c>
      <c r="Y11" s="295">
        <f t="shared" si="1"/>
        <v>-55078038</v>
      </c>
      <c r="Z11" s="296">
        <f>+IF(X11&lt;&gt;0,+(Y11/X11)*100,0)</f>
        <v>-25.530615830958535</v>
      </c>
      <c r="AA11" s="297">
        <f>SUM(AA6:AA10)</f>
        <v>431466583</v>
      </c>
    </row>
    <row r="12" spans="1:27" ht="12.75">
      <c r="A12" s="298" t="s">
        <v>212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799883</v>
      </c>
      <c r="D15" s="156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155"/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/>
      <c r="D18" s="276"/>
      <c r="E18" s="82">
        <v>42000000</v>
      </c>
      <c r="F18" s="82">
        <v>42000000</v>
      </c>
      <c r="G18" s="82"/>
      <c r="H18" s="82"/>
      <c r="I18" s="82"/>
      <c r="J18" s="82"/>
      <c r="K18" s="82"/>
      <c r="L18" s="82">
        <v>58754</v>
      </c>
      <c r="M18" s="82">
        <v>1065045</v>
      </c>
      <c r="N18" s="82">
        <v>1123799</v>
      </c>
      <c r="O18" s="82"/>
      <c r="P18" s="82"/>
      <c r="Q18" s="82"/>
      <c r="R18" s="82"/>
      <c r="S18" s="82"/>
      <c r="T18" s="82"/>
      <c r="U18" s="82"/>
      <c r="V18" s="82"/>
      <c r="W18" s="82">
        <v>1123799</v>
      </c>
      <c r="X18" s="82">
        <v>21000000</v>
      </c>
      <c r="Y18" s="82">
        <v>-19876201</v>
      </c>
      <c r="Z18" s="270">
        <v>-94.65</v>
      </c>
      <c r="AA18" s="278">
        <v>42000000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139516449</v>
      </c>
      <c r="F20" s="100">
        <f t="shared" si="2"/>
        <v>139516449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69758225</v>
      </c>
      <c r="Y20" s="100">
        <f t="shared" si="2"/>
        <v>-69758225</v>
      </c>
      <c r="Z20" s="137">
        <f>+IF(X20&lt;&gt;0,+(Y20/X20)*100,0)</f>
        <v>-100</v>
      </c>
      <c r="AA20" s="153">
        <f>SUM(AA26:AA33)</f>
        <v>139516449</v>
      </c>
    </row>
    <row r="21" spans="1:27" ht="12.75">
      <c r="A21" s="291" t="s">
        <v>206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207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/>
      <c r="D23" s="156"/>
      <c r="E23" s="60">
        <v>96063817</v>
      </c>
      <c r="F23" s="60">
        <v>96063817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48031909</v>
      </c>
      <c r="Y23" s="60">
        <v>-48031909</v>
      </c>
      <c r="Z23" s="140">
        <v>-100</v>
      </c>
      <c r="AA23" s="155">
        <v>96063817</v>
      </c>
    </row>
    <row r="24" spans="1:27" ht="12.75">
      <c r="A24" s="291" t="s">
        <v>209</v>
      </c>
      <c r="B24" s="142"/>
      <c r="C24" s="62"/>
      <c r="D24" s="156"/>
      <c r="E24" s="60">
        <v>43400000</v>
      </c>
      <c r="F24" s="60">
        <v>43400000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21700000</v>
      </c>
      <c r="Y24" s="60">
        <v>-21700000</v>
      </c>
      <c r="Z24" s="140">
        <v>-100</v>
      </c>
      <c r="AA24" s="155">
        <v>43400000</v>
      </c>
    </row>
    <row r="25" spans="1:27" ht="12.75">
      <c r="A25" s="291" t="s">
        <v>210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139463817</v>
      </c>
      <c r="F26" s="295">
        <f t="shared" si="3"/>
        <v>139463817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69731909</v>
      </c>
      <c r="Y26" s="295">
        <f t="shared" si="3"/>
        <v>-69731909</v>
      </c>
      <c r="Z26" s="296">
        <f>+IF(X26&lt;&gt;0,+(Y26/X26)*100,0)</f>
        <v>-100</v>
      </c>
      <c r="AA26" s="297">
        <f>SUM(AA21:AA25)</f>
        <v>139463817</v>
      </c>
    </row>
    <row r="27" spans="1:27" ht="12.75">
      <c r="A27" s="298" t="s">
        <v>212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>
        <v>52632</v>
      </c>
      <c r="F30" s="60">
        <v>52632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26316</v>
      </c>
      <c r="Y30" s="60">
        <v>-26316</v>
      </c>
      <c r="Z30" s="140">
        <v>-100</v>
      </c>
      <c r="AA30" s="155">
        <v>52632</v>
      </c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4831161</v>
      </c>
      <c r="M36" s="60">
        <f t="shared" si="4"/>
        <v>0</v>
      </c>
      <c r="N36" s="60">
        <f t="shared" si="4"/>
        <v>4831161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4831161</v>
      </c>
      <c r="X36" s="60">
        <f t="shared" si="4"/>
        <v>0</v>
      </c>
      <c r="Y36" s="60">
        <f t="shared" si="4"/>
        <v>4831161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2.75">
      <c r="A37" s="291" t="s">
        <v>207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208</v>
      </c>
      <c r="B38" s="142"/>
      <c r="C38" s="62">
        <f t="shared" si="4"/>
        <v>628523</v>
      </c>
      <c r="D38" s="156">
        <f t="shared" si="4"/>
        <v>0</v>
      </c>
      <c r="E38" s="60">
        <f t="shared" si="4"/>
        <v>450362817</v>
      </c>
      <c r="F38" s="60">
        <f t="shared" si="4"/>
        <v>450362817</v>
      </c>
      <c r="G38" s="60">
        <f t="shared" si="4"/>
        <v>0</v>
      </c>
      <c r="H38" s="60">
        <f t="shared" si="4"/>
        <v>4413730</v>
      </c>
      <c r="I38" s="60">
        <f t="shared" si="4"/>
        <v>20225266</v>
      </c>
      <c r="J38" s="60">
        <f t="shared" si="4"/>
        <v>24638996</v>
      </c>
      <c r="K38" s="60">
        <f t="shared" si="4"/>
        <v>20225266</v>
      </c>
      <c r="L38" s="60">
        <f t="shared" si="4"/>
        <v>0</v>
      </c>
      <c r="M38" s="60">
        <f t="shared" si="4"/>
        <v>30431941</v>
      </c>
      <c r="N38" s="60">
        <f t="shared" si="4"/>
        <v>50657207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75296203</v>
      </c>
      <c r="X38" s="60">
        <f t="shared" si="4"/>
        <v>225181409</v>
      </c>
      <c r="Y38" s="60">
        <f t="shared" si="4"/>
        <v>-149885206</v>
      </c>
      <c r="Z38" s="140">
        <f t="shared" si="5"/>
        <v>-66.5619807006359</v>
      </c>
      <c r="AA38" s="155">
        <f>AA8+AA23</f>
        <v>450362817</v>
      </c>
    </row>
    <row r="39" spans="1:27" ht="12.75">
      <c r="A39" s="291" t="s">
        <v>209</v>
      </c>
      <c r="B39" s="142"/>
      <c r="C39" s="62">
        <f t="shared" si="4"/>
        <v>0</v>
      </c>
      <c r="D39" s="156">
        <f t="shared" si="4"/>
        <v>0</v>
      </c>
      <c r="E39" s="60">
        <f t="shared" si="4"/>
        <v>120567583</v>
      </c>
      <c r="F39" s="60">
        <f t="shared" si="4"/>
        <v>120567583</v>
      </c>
      <c r="G39" s="60">
        <f t="shared" si="4"/>
        <v>0</v>
      </c>
      <c r="H39" s="60">
        <f t="shared" si="4"/>
        <v>4107157</v>
      </c>
      <c r="I39" s="60">
        <f t="shared" si="4"/>
        <v>25247520</v>
      </c>
      <c r="J39" s="60">
        <f t="shared" si="4"/>
        <v>29354677</v>
      </c>
      <c r="K39" s="60">
        <f t="shared" si="4"/>
        <v>25247520</v>
      </c>
      <c r="L39" s="60">
        <f t="shared" si="4"/>
        <v>6995911</v>
      </c>
      <c r="M39" s="60">
        <f t="shared" si="4"/>
        <v>17488699</v>
      </c>
      <c r="N39" s="60">
        <f t="shared" si="4"/>
        <v>49732130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79086807</v>
      </c>
      <c r="X39" s="60">
        <f t="shared" si="4"/>
        <v>60283792</v>
      </c>
      <c r="Y39" s="60">
        <f t="shared" si="4"/>
        <v>18803015</v>
      </c>
      <c r="Z39" s="140">
        <f t="shared" si="5"/>
        <v>31.19082986684049</v>
      </c>
      <c r="AA39" s="155">
        <f>AA9+AA24</f>
        <v>120567583</v>
      </c>
    </row>
    <row r="40" spans="1:27" ht="12.75">
      <c r="A40" s="291" t="s">
        <v>210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1441083</v>
      </c>
      <c r="I40" s="60">
        <f t="shared" si="4"/>
        <v>0</v>
      </c>
      <c r="J40" s="60">
        <f t="shared" si="4"/>
        <v>1441083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1441083</v>
      </c>
      <c r="X40" s="60">
        <f t="shared" si="4"/>
        <v>0</v>
      </c>
      <c r="Y40" s="60">
        <f t="shared" si="4"/>
        <v>1441083</v>
      </c>
      <c r="Z40" s="140">
        <f t="shared" si="5"/>
        <v>0</v>
      </c>
      <c r="AA40" s="155">
        <f>AA10+AA25</f>
        <v>0</v>
      </c>
    </row>
    <row r="41" spans="1:27" ht="12.75">
      <c r="A41" s="292" t="s">
        <v>211</v>
      </c>
      <c r="B41" s="142"/>
      <c r="C41" s="293">
        <f aca="true" t="shared" si="6" ref="C41:Y41">SUM(C36:C40)</f>
        <v>628523</v>
      </c>
      <c r="D41" s="294">
        <f t="shared" si="6"/>
        <v>0</v>
      </c>
      <c r="E41" s="295">
        <f t="shared" si="6"/>
        <v>570930400</v>
      </c>
      <c r="F41" s="295">
        <f t="shared" si="6"/>
        <v>570930400</v>
      </c>
      <c r="G41" s="295">
        <f t="shared" si="6"/>
        <v>0</v>
      </c>
      <c r="H41" s="295">
        <f t="shared" si="6"/>
        <v>9961970</v>
      </c>
      <c r="I41" s="295">
        <f t="shared" si="6"/>
        <v>45472786</v>
      </c>
      <c r="J41" s="295">
        <f t="shared" si="6"/>
        <v>55434756</v>
      </c>
      <c r="K41" s="295">
        <f t="shared" si="6"/>
        <v>45472786</v>
      </c>
      <c r="L41" s="295">
        <f t="shared" si="6"/>
        <v>11827072</v>
      </c>
      <c r="M41" s="295">
        <f t="shared" si="6"/>
        <v>47920640</v>
      </c>
      <c r="N41" s="295">
        <f t="shared" si="6"/>
        <v>105220498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160655254</v>
      </c>
      <c r="X41" s="295">
        <f t="shared" si="6"/>
        <v>285465201</v>
      </c>
      <c r="Y41" s="295">
        <f t="shared" si="6"/>
        <v>-124809947</v>
      </c>
      <c r="Z41" s="296">
        <f t="shared" si="5"/>
        <v>-43.721597785924175</v>
      </c>
      <c r="AA41" s="297">
        <f>SUM(AA36:AA40)</f>
        <v>570930400</v>
      </c>
    </row>
    <row r="42" spans="1:27" ht="12.75">
      <c r="A42" s="298" t="s">
        <v>212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799883</v>
      </c>
      <c r="D45" s="129">
        <f t="shared" si="7"/>
        <v>0</v>
      </c>
      <c r="E45" s="54">
        <f t="shared" si="7"/>
        <v>52632</v>
      </c>
      <c r="F45" s="54">
        <f t="shared" si="7"/>
        <v>52632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26316</v>
      </c>
      <c r="Y45" s="54">
        <f t="shared" si="7"/>
        <v>-26316</v>
      </c>
      <c r="Z45" s="184">
        <f t="shared" si="5"/>
        <v>-100</v>
      </c>
      <c r="AA45" s="130">
        <f t="shared" si="8"/>
        <v>52632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0</v>
      </c>
      <c r="D48" s="129">
        <f t="shared" si="7"/>
        <v>0</v>
      </c>
      <c r="E48" s="54">
        <f t="shared" si="7"/>
        <v>42000000</v>
      </c>
      <c r="F48" s="54">
        <f t="shared" si="7"/>
        <v>42000000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58754</v>
      </c>
      <c r="M48" s="54">
        <f t="shared" si="7"/>
        <v>1065045</v>
      </c>
      <c r="N48" s="54">
        <f t="shared" si="7"/>
        <v>1123799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1123799</v>
      </c>
      <c r="X48" s="54">
        <f t="shared" si="7"/>
        <v>21000000</v>
      </c>
      <c r="Y48" s="54">
        <f t="shared" si="7"/>
        <v>-19876201</v>
      </c>
      <c r="Z48" s="184">
        <f t="shared" si="5"/>
        <v>-94.64857619047619</v>
      </c>
      <c r="AA48" s="130">
        <f t="shared" si="8"/>
        <v>42000000</v>
      </c>
    </row>
    <row r="49" spans="1:27" ht="12.75">
      <c r="A49" s="308" t="s">
        <v>221</v>
      </c>
      <c r="B49" s="149"/>
      <c r="C49" s="239">
        <f aca="true" t="shared" si="9" ref="C49:Y49">SUM(C41:C48)</f>
        <v>1428406</v>
      </c>
      <c r="D49" s="218">
        <f t="shared" si="9"/>
        <v>0</v>
      </c>
      <c r="E49" s="220">
        <f t="shared" si="9"/>
        <v>612983032</v>
      </c>
      <c r="F49" s="220">
        <f t="shared" si="9"/>
        <v>612983032</v>
      </c>
      <c r="G49" s="220">
        <f t="shared" si="9"/>
        <v>0</v>
      </c>
      <c r="H49" s="220">
        <f t="shared" si="9"/>
        <v>9961970</v>
      </c>
      <c r="I49" s="220">
        <f t="shared" si="9"/>
        <v>45472786</v>
      </c>
      <c r="J49" s="220">
        <f t="shared" si="9"/>
        <v>55434756</v>
      </c>
      <c r="K49" s="220">
        <f t="shared" si="9"/>
        <v>45472786</v>
      </c>
      <c r="L49" s="220">
        <f t="shared" si="9"/>
        <v>11885826</v>
      </c>
      <c r="M49" s="220">
        <f t="shared" si="9"/>
        <v>48985685</v>
      </c>
      <c r="N49" s="220">
        <f t="shared" si="9"/>
        <v>106344297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161779053</v>
      </c>
      <c r="X49" s="220">
        <f t="shared" si="9"/>
        <v>306491517</v>
      </c>
      <c r="Y49" s="220">
        <f t="shared" si="9"/>
        <v>-144712464</v>
      </c>
      <c r="Z49" s="221">
        <f t="shared" si="5"/>
        <v>-47.21581380668359</v>
      </c>
      <c r="AA49" s="222">
        <f>SUM(AA41:AA48)</f>
        <v>612983032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31241511</v>
      </c>
      <c r="F51" s="54">
        <f t="shared" si="10"/>
        <v>31241511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15620756</v>
      </c>
      <c r="Y51" s="54">
        <f t="shared" si="10"/>
        <v>-15620756</v>
      </c>
      <c r="Z51" s="184">
        <f>+IF(X51&lt;&gt;0,+(Y51/X51)*100,0)</f>
        <v>-100</v>
      </c>
      <c r="AA51" s="130">
        <f>SUM(AA57:AA61)</f>
        <v>31241511</v>
      </c>
    </row>
    <row r="52" spans="1:27" ht="12.75">
      <c r="A52" s="310" t="s">
        <v>206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207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208</v>
      </c>
      <c r="B54" s="142"/>
      <c r="C54" s="62"/>
      <c r="D54" s="156"/>
      <c r="E54" s="60">
        <v>13500000</v>
      </c>
      <c r="F54" s="60">
        <v>13500000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6750000</v>
      </c>
      <c r="Y54" s="60">
        <v>-6750000</v>
      </c>
      <c r="Z54" s="140">
        <v>-100</v>
      </c>
      <c r="AA54" s="155">
        <v>13500000</v>
      </c>
    </row>
    <row r="55" spans="1:27" ht="12.75">
      <c r="A55" s="310" t="s">
        <v>209</v>
      </c>
      <c r="B55" s="142"/>
      <c r="C55" s="62"/>
      <c r="D55" s="156"/>
      <c r="E55" s="60">
        <v>6250000</v>
      </c>
      <c r="F55" s="60">
        <v>6250000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3125000</v>
      </c>
      <c r="Y55" s="60">
        <v>-3125000</v>
      </c>
      <c r="Z55" s="140">
        <v>-100</v>
      </c>
      <c r="AA55" s="155">
        <v>6250000</v>
      </c>
    </row>
    <row r="56" spans="1:27" ht="12.75">
      <c r="A56" s="310" t="s">
        <v>210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211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19750000</v>
      </c>
      <c r="F57" s="295">
        <f t="shared" si="11"/>
        <v>19750000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9875000</v>
      </c>
      <c r="Y57" s="295">
        <f t="shared" si="11"/>
        <v>-9875000</v>
      </c>
      <c r="Z57" s="296">
        <f>+IF(X57&lt;&gt;0,+(Y57/X57)*100,0)</f>
        <v>-100</v>
      </c>
      <c r="AA57" s="297">
        <f>SUM(AA52:AA56)</f>
        <v>19750000</v>
      </c>
    </row>
    <row r="58" spans="1:27" ht="12.75">
      <c r="A58" s="311" t="s">
        <v>212</v>
      </c>
      <c r="B58" s="136"/>
      <c r="C58" s="62"/>
      <c r="D58" s="156"/>
      <c r="E58" s="60">
        <v>750000</v>
      </c>
      <c r="F58" s="60">
        <v>750000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375000</v>
      </c>
      <c r="Y58" s="60">
        <v>-375000</v>
      </c>
      <c r="Z58" s="140">
        <v>-100</v>
      </c>
      <c r="AA58" s="155">
        <v>750000</v>
      </c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/>
      <c r="D61" s="156"/>
      <c r="E61" s="60">
        <v>10741511</v>
      </c>
      <c r="F61" s="60">
        <v>10741511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5370756</v>
      </c>
      <c r="Y61" s="60">
        <v>-5370756</v>
      </c>
      <c r="Z61" s="140">
        <v>-100</v>
      </c>
      <c r="AA61" s="155">
        <v>10741511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225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226</v>
      </c>
      <c r="B67" s="316"/>
      <c r="C67" s="62"/>
      <c r="D67" s="156"/>
      <c r="E67" s="60"/>
      <c r="F67" s="60"/>
      <c r="G67" s="60">
        <v>1196555</v>
      </c>
      <c r="H67" s="60">
        <v>7843</v>
      </c>
      <c r="I67" s="60">
        <v>1212396</v>
      </c>
      <c r="J67" s="60">
        <v>2416794</v>
      </c>
      <c r="K67" s="60">
        <v>1212396</v>
      </c>
      <c r="L67" s="60"/>
      <c r="M67" s="60"/>
      <c r="N67" s="60">
        <v>1212396</v>
      </c>
      <c r="O67" s="60"/>
      <c r="P67" s="60"/>
      <c r="Q67" s="60"/>
      <c r="R67" s="60"/>
      <c r="S67" s="60"/>
      <c r="T67" s="60"/>
      <c r="U67" s="60"/>
      <c r="V67" s="60"/>
      <c r="W67" s="60">
        <v>3629190</v>
      </c>
      <c r="X67" s="60"/>
      <c r="Y67" s="60">
        <v>3629190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>
        <v>927143</v>
      </c>
      <c r="N68" s="60">
        <v>927143</v>
      </c>
      <c r="O68" s="60"/>
      <c r="P68" s="60"/>
      <c r="Q68" s="60"/>
      <c r="R68" s="60"/>
      <c r="S68" s="60"/>
      <c r="T68" s="60"/>
      <c r="U68" s="60"/>
      <c r="V68" s="60"/>
      <c r="W68" s="60">
        <v>927143</v>
      </c>
      <c r="X68" s="60"/>
      <c r="Y68" s="60">
        <v>927143</v>
      </c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1196555</v>
      </c>
      <c r="H69" s="220">
        <f t="shared" si="12"/>
        <v>7843</v>
      </c>
      <c r="I69" s="220">
        <f t="shared" si="12"/>
        <v>1212396</v>
      </c>
      <c r="J69" s="220">
        <f t="shared" si="12"/>
        <v>2416794</v>
      </c>
      <c r="K69" s="220">
        <f t="shared" si="12"/>
        <v>1212396</v>
      </c>
      <c r="L69" s="220">
        <f t="shared" si="12"/>
        <v>0</v>
      </c>
      <c r="M69" s="220">
        <f t="shared" si="12"/>
        <v>927143</v>
      </c>
      <c r="N69" s="220">
        <f t="shared" si="12"/>
        <v>2139539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4556333</v>
      </c>
      <c r="X69" s="220">
        <f t="shared" si="12"/>
        <v>0</v>
      </c>
      <c r="Y69" s="220">
        <f t="shared" si="12"/>
        <v>4556333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628523</v>
      </c>
      <c r="D5" s="357">
        <f t="shared" si="0"/>
        <v>0</v>
      </c>
      <c r="E5" s="356">
        <f t="shared" si="0"/>
        <v>431466583</v>
      </c>
      <c r="F5" s="358">
        <f t="shared" si="0"/>
        <v>431466583</v>
      </c>
      <c r="G5" s="358">
        <f t="shared" si="0"/>
        <v>0</v>
      </c>
      <c r="H5" s="356">
        <f t="shared" si="0"/>
        <v>9961970</v>
      </c>
      <c r="I5" s="356">
        <f t="shared" si="0"/>
        <v>45472786</v>
      </c>
      <c r="J5" s="358">
        <f t="shared" si="0"/>
        <v>55434756</v>
      </c>
      <c r="K5" s="358">
        <f t="shared" si="0"/>
        <v>45472786</v>
      </c>
      <c r="L5" s="356">
        <f t="shared" si="0"/>
        <v>11827072</v>
      </c>
      <c r="M5" s="356">
        <f t="shared" si="0"/>
        <v>47920640</v>
      </c>
      <c r="N5" s="358">
        <f t="shared" si="0"/>
        <v>105220498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160655254</v>
      </c>
      <c r="X5" s="356">
        <f t="shared" si="0"/>
        <v>215733292</v>
      </c>
      <c r="Y5" s="358">
        <f t="shared" si="0"/>
        <v>-55078038</v>
      </c>
      <c r="Z5" s="359">
        <f>+IF(X5&lt;&gt;0,+(Y5/X5)*100,0)</f>
        <v>-25.530615830958535</v>
      </c>
      <c r="AA5" s="360">
        <f>+AA6+AA8+AA11+AA13+AA15</f>
        <v>431466583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4831161</v>
      </c>
      <c r="M6" s="60">
        <f t="shared" si="1"/>
        <v>0</v>
      </c>
      <c r="N6" s="59">
        <f t="shared" si="1"/>
        <v>4831161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4831161</v>
      </c>
      <c r="X6" s="60">
        <f t="shared" si="1"/>
        <v>0</v>
      </c>
      <c r="Y6" s="59">
        <f t="shared" si="1"/>
        <v>4831161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>
        <v>4831161</v>
      </c>
      <c r="M7" s="60"/>
      <c r="N7" s="59">
        <v>4831161</v>
      </c>
      <c r="O7" s="59"/>
      <c r="P7" s="60"/>
      <c r="Q7" s="60"/>
      <c r="R7" s="59"/>
      <c r="S7" s="59"/>
      <c r="T7" s="60"/>
      <c r="U7" s="60"/>
      <c r="V7" s="59"/>
      <c r="W7" s="59">
        <v>4831161</v>
      </c>
      <c r="X7" s="60"/>
      <c r="Y7" s="59">
        <v>4831161</v>
      </c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628523</v>
      </c>
      <c r="D11" s="363">
        <f aca="true" t="shared" si="3" ref="D11:AA11">+D12</f>
        <v>0</v>
      </c>
      <c r="E11" s="362">
        <f t="shared" si="3"/>
        <v>354299000</v>
      </c>
      <c r="F11" s="364">
        <f t="shared" si="3"/>
        <v>354299000</v>
      </c>
      <c r="G11" s="364">
        <f t="shared" si="3"/>
        <v>0</v>
      </c>
      <c r="H11" s="362">
        <f t="shared" si="3"/>
        <v>4413730</v>
      </c>
      <c r="I11" s="362">
        <f t="shared" si="3"/>
        <v>20225266</v>
      </c>
      <c r="J11" s="364">
        <f t="shared" si="3"/>
        <v>24638996</v>
      </c>
      <c r="K11" s="364">
        <f t="shared" si="3"/>
        <v>20225266</v>
      </c>
      <c r="L11" s="362">
        <f t="shared" si="3"/>
        <v>0</v>
      </c>
      <c r="M11" s="362">
        <f t="shared" si="3"/>
        <v>30431941</v>
      </c>
      <c r="N11" s="364">
        <f t="shared" si="3"/>
        <v>50657207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75296203</v>
      </c>
      <c r="X11" s="362">
        <f t="shared" si="3"/>
        <v>177149500</v>
      </c>
      <c r="Y11" s="364">
        <f t="shared" si="3"/>
        <v>-101853297</v>
      </c>
      <c r="Z11" s="365">
        <f>+IF(X11&lt;&gt;0,+(Y11/X11)*100,0)</f>
        <v>-57.49567286388051</v>
      </c>
      <c r="AA11" s="366">
        <f t="shared" si="3"/>
        <v>354299000</v>
      </c>
    </row>
    <row r="12" spans="1:27" ht="12.75">
      <c r="A12" s="291" t="s">
        <v>233</v>
      </c>
      <c r="B12" s="136"/>
      <c r="C12" s="60">
        <v>628523</v>
      </c>
      <c r="D12" s="340"/>
      <c r="E12" s="60">
        <v>354299000</v>
      </c>
      <c r="F12" s="59">
        <v>354299000</v>
      </c>
      <c r="G12" s="59"/>
      <c r="H12" s="60">
        <v>4413730</v>
      </c>
      <c r="I12" s="60">
        <v>20225266</v>
      </c>
      <c r="J12" s="59">
        <v>24638996</v>
      </c>
      <c r="K12" s="59">
        <v>20225266</v>
      </c>
      <c r="L12" s="60"/>
      <c r="M12" s="60">
        <v>30431941</v>
      </c>
      <c r="N12" s="59">
        <v>50657207</v>
      </c>
      <c r="O12" s="59"/>
      <c r="P12" s="60"/>
      <c r="Q12" s="60"/>
      <c r="R12" s="59"/>
      <c r="S12" s="59"/>
      <c r="T12" s="60"/>
      <c r="U12" s="60"/>
      <c r="V12" s="59"/>
      <c r="W12" s="59">
        <v>75296203</v>
      </c>
      <c r="X12" s="60">
        <v>177149500</v>
      </c>
      <c r="Y12" s="59">
        <v>-101853297</v>
      </c>
      <c r="Z12" s="61">
        <v>-57.5</v>
      </c>
      <c r="AA12" s="62">
        <v>354299000</v>
      </c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77167583</v>
      </c>
      <c r="F13" s="342">
        <f t="shared" si="4"/>
        <v>77167583</v>
      </c>
      <c r="G13" s="342">
        <f t="shared" si="4"/>
        <v>0</v>
      </c>
      <c r="H13" s="275">
        <f t="shared" si="4"/>
        <v>4107157</v>
      </c>
      <c r="I13" s="275">
        <f t="shared" si="4"/>
        <v>25247520</v>
      </c>
      <c r="J13" s="342">
        <f t="shared" si="4"/>
        <v>29354677</v>
      </c>
      <c r="K13" s="342">
        <f t="shared" si="4"/>
        <v>25247520</v>
      </c>
      <c r="L13" s="275">
        <f t="shared" si="4"/>
        <v>6995911</v>
      </c>
      <c r="M13" s="275">
        <f t="shared" si="4"/>
        <v>17488699</v>
      </c>
      <c r="N13" s="342">
        <f t="shared" si="4"/>
        <v>49732130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79086807</v>
      </c>
      <c r="X13" s="275">
        <f t="shared" si="4"/>
        <v>38583792</v>
      </c>
      <c r="Y13" s="342">
        <f t="shared" si="4"/>
        <v>40503015</v>
      </c>
      <c r="Z13" s="335">
        <f>+IF(X13&lt;&gt;0,+(Y13/X13)*100,0)</f>
        <v>104.97416894638039</v>
      </c>
      <c r="AA13" s="273">
        <f t="shared" si="4"/>
        <v>77167583</v>
      </c>
    </row>
    <row r="14" spans="1:27" ht="12.75">
      <c r="A14" s="291" t="s">
        <v>234</v>
      </c>
      <c r="B14" s="136"/>
      <c r="C14" s="60"/>
      <c r="D14" s="340"/>
      <c r="E14" s="60">
        <v>77167583</v>
      </c>
      <c r="F14" s="59">
        <v>77167583</v>
      </c>
      <c r="G14" s="59"/>
      <c r="H14" s="60">
        <v>4107157</v>
      </c>
      <c r="I14" s="60">
        <v>25247520</v>
      </c>
      <c r="J14" s="59">
        <v>29354677</v>
      </c>
      <c r="K14" s="59">
        <v>25247520</v>
      </c>
      <c r="L14" s="60">
        <v>6995911</v>
      </c>
      <c r="M14" s="60">
        <v>17488699</v>
      </c>
      <c r="N14" s="59">
        <v>49732130</v>
      </c>
      <c r="O14" s="59"/>
      <c r="P14" s="60"/>
      <c r="Q14" s="60"/>
      <c r="R14" s="59"/>
      <c r="S14" s="59"/>
      <c r="T14" s="60"/>
      <c r="U14" s="60"/>
      <c r="V14" s="59"/>
      <c r="W14" s="59">
        <v>79086807</v>
      </c>
      <c r="X14" s="60">
        <v>38583792</v>
      </c>
      <c r="Y14" s="59">
        <v>40503015</v>
      </c>
      <c r="Z14" s="61">
        <v>104.97</v>
      </c>
      <c r="AA14" s="62">
        <v>77167583</v>
      </c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1441083</v>
      </c>
      <c r="I15" s="60">
        <f t="shared" si="5"/>
        <v>0</v>
      </c>
      <c r="J15" s="59">
        <f t="shared" si="5"/>
        <v>1441083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1441083</v>
      </c>
      <c r="X15" s="60">
        <f t="shared" si="5"/>
        <v>0</v>
      </c>
      <c r="Y15" s="59">
        <f t="shared" si="5"/>
        <v>1441083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>
        <v>1441083</v>
      </c>
      <c r="I20" s="60"/>
      <c r="J20" s="59">
        <v>1441083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1441083</v>
      </c>
      <c r="X20" s="60"/>
      <c r="Y20" s="59">
        <v>1441083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799883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799883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42000000</v>
      </c>
      <c r="F57" s="345">
        <f t="shared" si="13"/>
        <v>42000000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58754</v>
      </c>
      <c r="M57" s="343">
        <f t="shared" si="13"/>
        <v>1065045</v>
      </c>
      <c r="N57" s="345">
        <f t="shared" si="13"/>
        <v>1123799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1123799</v>
      </c>
      <c r="X57" s="343">
        <f t="shared" si="13"/>
        <v>21000000</v>
      </c>
      <c r="Y57" s="345">
        <f t="shared" si="13"/>
        <v>-19876201</v>
      </c>
      <c r="Z57" s="336">
        <f>+IF(X57&lt;&gt;0,+(Y57/X57)*100,0)</f>
        <v>-94.64857619047619</v>
      </c>
      <c r="AA57" s="350">
        <f t="shared" si="13"/>
        <v>42000000</v>
      </c>
    </row>
    <row r="58" spans="1:27" ht="12.75">
      <c r="A58" s="361" t="s">
        <v>218</v>
      </c>
      <c r="B58" s="136"/>
      <c r="C58" s="60"/>
      <c r="D58" s="340"/>
      <c r="E58" s="60">
        <v>42000000</v>
      </c>
      <c r="F58" s="59">
        <v>42000000</v>
      </c>
      <c r="G58" s="59"/>
      <c r="H58" s="60"/>
      <c r="I58" s="60"/>
      <c r="J58" s="59"/>
      <c r="K58" s="59"/>
      <c r="L58" s="60">
        <v>58754</v>
      </c>
      <c r="M58" s="60">
        <v>1065045</v>
      </c>
      <c r="N58" s="59">
        <v>1123799</v>
      </c>
      <c r="O58" s="59"/>
      <c r="P58" s="60"/>
      <c r="Q58" s="60"/>
      <c r="R58" s="59"/>
      <c r="S58" s="59"/>
      <c r="T58" s="60"/>
      <c r="U58" s="60"/>
      <c r="V58" s="59"/>
      <c r="W58" s="59">
        <v>1123799</v>
      </c>
      <c r="X58" s="60">
        <v>21000000</v>
      </c>
      <c r="Y58" s="59">
        <v>-19876201</v>
      </c>
      <c r="Z58" s="61">
        <v>-94.65</v>
      </c>
      <c r="AA58" s="62">
        <v>42000000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1428406</v>
      </c>
      <c r="D60" s="346">
        <f t="shared" si="14"/>
        <v>0</v>
      </c>
      <c r="E60" s="219">
        <f t="shared" si="14"/>
        <v>473466583</v>
      </c>
      <c r="F60" s="264">
        <f t="shared" si="14"/>
        <v>473466583</v>
      </c>
      <c r="G60" s="264">
        <f t="shared" si="14"/>
        <v>0</v>
      </c>
      <c r="H60" s="219">
        <f t="shared" si="14"/>
        <v>9961970</v>
      </c>
      <c r="I60" s="219">
        <f t="shared" si="14"/>
        <v>45472786</v>
      </c>
      <c r="J60" s="264">
        <f t="shared" si="14"/>
        <v>55434756</v>
      </c>
      <c r="K60" s="264">
        <f t="shared" si="14"/>
        <v>45472786</v>
      </c>
      <c r="L60" s="219">
        <f t="shared" si="14"/>
        <v>11885826</v>
      </c>
      <c r="M60" s="219">
        <f t="shared" si="14"/>
        <v>48985685</v>
      </c>
      <c r="N60" s="264">
        <f t="shared" si="14"/>
        <v>106344297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161779053</v>
      </c>
      <c r="X60" s="219">
        <f t="shared" si="14"/>
        <v>236733292</v>
      </c>
      <c r="Y60" s="264">
        <f t="shared" si="14"/>
        <v>-74954239</v>
      </c>
      <c r="Z60" s="337">
        <f>+IF(X60&lt;&gt;0,+(Y60/X60)*100,0)</f>
        <v>-31.66189189816192</v>
      </c>
      <c r="AA60" s="232">
        <f>+AA57+AA54+AA51+AA40+AA37+AA34+AA22+AA5</f>
        <v>473466583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139463817</v>
      </c>
      <c r="F5" s="358">
        <f t="shared" si="0"/>
        <v>139463817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69731909</v>
      </c>
      <c r="Y5" s="358">
        <f t="shared" si="0"/>
        <v>-69731909</v>
      </c>
      <c r="Z5" s="359">
        <f>+IF(X5&lt;&gt;0,+(Y5/X5)*100,0)</f>
        <v>-100</v>
      </c>
      <c r="AA5" s="360">
        <f>+AA6+AA8+AA11+AA13+AA15</f>
        <v>139463817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96063817</v>
      </c>
      <c r="F11" s="364">
        <f t="shared" si="3"/>
        <v>96063817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48031909</v>
      </c>
      <c r="Y11" s="364">
        <f t="shared" si="3"/>
        <v>-48031909</v>
      </c>
      <c r="Z11" s="365">
        <f>+IF(X11&lt;&gt;0,+(Y11/X11)*100,0)</f>
        <v>-100</v>
      </c>
      <c r="AA11" s="366">
        <f t="shared" si="3"/>
        <v>96063817</v>
      </c>
    </row>
    <row r="12" spans="1:27" ht="12.75">
      <c r="A12" s="291" t="s">
        <v>233</v>
      </c>
      <c r="B12" s="136"/>
      <c r="C12" s="60"/>
      <c r="D12" s="340"/>
      <c r="E12" s="60">
        <v>96063817</v>
      </c>
      <c r="F12" s="59">
        <v>96063817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48031909</v>
      </c>
      <c r="Y12" s="59">
        <v>-48031909</v>
      </c>
      <c r="Z12" s="61">
        <v>-100</v>
      </c>
      <c r="AA12" s="62">
        <v>96063817</v>
      </c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43400000</v>
      </c>
      <c r="F13" s="342">
        <f t="shared" si="4"/>
        <v>43400000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21700000</v>
      </c>
      <c r="Y13" s="342">
        <f t="shared" si="4"/>
        <v>-21700000</v>
      </c>
      <c r="Z13" s="335">
        <f>+IF(X13&lt;&gt;0,+(Y13/X13)*100,0)</f>
        <v>-100</v>
      </c>
      <c r="AA13" s="273">
        <f t="shared" si="4"/>
        <v>43400000</v>
      </c>
    </row>
    <row r="14" spans="1:27" ht="12.75">
      <c r="A14" s="291" t="s">
        <v>234</v>
      </c>
      <c r="B14" s="136"/>
      <c r="C14" s="60"/>
      <c r="D14" s="340"/>
      <c r="E14" s="60">
        <v>43400000</v>
      </c>
      <c r="F14" s="59">
        <v>43400000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21700000</v>
      </c>
      <c r="Y14" s="59">
        <v>-21700000</v>
      </c>
      <c r="Z14" s="61">
        <v>-100</v>
      </c>
      <c r="AA14" s="62">
        <v>43400000</v>
      </c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52632</v>
      </c>
      <c r="F40" s="345">
        <f t="shared" si="9"/>
        <v>52632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26316</v>
      </c>
      <c r="Y40" s="345">
        <f t="shared" si="9"/>
        <v>-26316</v>
      </c>
      <c r="Z40" s="336">
        <f>+IF(X40&lt;&gt;0,+(Y40/X40)*100,0)</f>
        <v>-100</v>
      </c>
      <c r="AA40" s="350">
        <f>SUM(AA41:AA49)</f>
        <v>52632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>
        <v>52632</v>
      </c>
      <c r="F44" s="53">
        <v>52632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26316</v>
      </c>
      <c r="Y44" s="53">
        <v>-26316</v>
      </c>
      <c r="Z44" s="94">
        <v>-100</v>
      </c>
      <c r="AA44" s="95">
        <v>52632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139516449</v>
      </c>
      <c r="F60" s="264">
        <f t="shared" si="14"/>
        <v>139516449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69758225</v>
      </c>
      <c r="Y60" s="264">
        <f t="shared" si="14"/>
        <v>-69758225</v>
      </c>
      <c r="Z60" s="337">
        <f>+IF(X60&lt;&gt;0,+(Y60/X60)*100,0)</f>
        <v>-100</v>
      </c>
      <c r="AA60" s="232">
        <f>+AA57+AA54+AA51+AA40+AA37+AA34+AA22+AA5</f>
        <v>139516449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2019-02-04T13:51:42Z</dcterms:created>
  <dcterms:modified xsi:type="dcterms:W3CDTF">2019-02-04T13:51:46Z</dcterms:modified>
  <cp:category/>
  <cp:version/>
  <cp:contentType/>
  <cp:contentStatus/>
</cp:coreProperties>
</file>