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<sst xmlns="http://schemas.openxmlformats.org/spreadsheetml/2006/main" count="859" uniqueCount="304">
  <si>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Eastern Cape: Joe Gqabi(DC14)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</si>
  <si>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</si>
  <si>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</si>
  <si>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</si>
  <si>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</si>
  <si>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</si>
  <si>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</si>
  <si>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</si>
  <si>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</si>
  <si>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</si>
  <si>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</si>
  <si>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</si>
  <si>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</si>
  <si>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</si>
  <si>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</si>
  <si>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</si>
  <si>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</si>
  <si>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</si>
  <si>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</si>
  <si>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</si>
  <si>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</si>
  <si>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</si>
  <si>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</si>
  <si>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</si>
  <si>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</si>
  <si>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</si>
  <si>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</si>
  <si>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</si>
  <si>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</si>
  <si>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</si>
  <si>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</si>
  <si>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</si>
  <si>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</si>
  <si>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</si>
  <si>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</si>
  <si>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</si>
  <si>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</si>
  <si>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</si>
  <si>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</si>
  <si>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</si>
  <si>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</si>
  <si>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</si>
  <si>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</si>
  <si>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</si>
  <si>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</si>
  <si>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</si>
  <si>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</si>
  <si>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</si>
  <si>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</si>
  <si>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</si>
  <si>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</si>
  <si>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</si>
  <si>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</si>
  <si>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</si>
  <si>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</si>
  <si>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</si>
  <si>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</si>
  <si>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</si>
  <si>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</si>
  <si>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</si>
  <si>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</si>
  <si>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</si>
  <si>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</si>
  <si>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</si>
  <si>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</si>
  <si>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</si>
  <si>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</si>
  <si>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</si>
  <si>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</si>
  <si>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</si>
  <si>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Joe Gqabi(DC14)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</si>
  <si>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</si>
  <si>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</si>
  <si>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</si>
  <si>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</si>
  <si>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</si>
  <si>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</si>
  <si>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</si>
  <si>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</si>
  <si>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</si>
  <si>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</si>
  <si>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</si>
  <si>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</si>
  <si>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</si>
  <si>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</si>
  <si>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</si>
  <si>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</si>
  <si>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</si>
  <si>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</si>
  <si>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</si>
  <si>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</si>
  <si>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</si>
  <si>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</si>
  <si>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</si>
  <si>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</si>
  <si>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</si>
  <si>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</si>
  <si>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</si>
  <si>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</si>
  <si>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</si>
  <si>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Joe Gqabi(DC14)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</si>
  <si>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</si>
  <si>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</si>
  <si>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</si>
  <si>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</si>
  <si>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</si>
  <si>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</si>
  <si>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</si>
  <si>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</si>
  <si>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</si>
  <si>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</si>
  <si>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</si>
  <si>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</si>
  <si>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</si>
  <si>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</si>
  <si>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</si>
  <si>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</si>
  <si>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</si>
  <si>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</si>
  <si>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</si>
  <si>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</si>
  <si>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</si>
  <si>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</si>
  <si>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</si>
  <si>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</si>
  <si>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</si>
  <si>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</si>
  <si>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</si>
  <si>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</si>
  <si>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Joe Gqabi(DC14)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</si>
  <si>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</si>
  <si>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</si>
  <si>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</si>
  <si>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</si>
  <si>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</si>
  <si>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</si>
  <si>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</si>
  <si>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</si>
  <si>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</si>
  <si>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</si>
  <si>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Joe Gqabi(DC14)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</si>
  <si>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</si>
  <si>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</si>
  <si>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</si>
  <si>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</si>
  <si>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</si>
  <si>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</si>
  <si>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</si>
  <si>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</si>
  <si>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</si>
  <si>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</si>
  <si>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</si>
  <si>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</si>
  <si>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</si>
  <si>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</si>
  <si>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</si>
  <si>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</si>
  <si>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</si>
  <si>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</si>
  <si>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</si>
  <si>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</si>
  <si>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</si>
  <si>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</si>
  <si>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</si>
  <si>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</si>
  <si>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</si>
  <si>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</si>
  <si>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</si>
  <si>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</si>
  <si>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</si>
  <si>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</si>
  <si>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</si>
  <si>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</si>
  <si>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</si>
  <si>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Joe Gqabi(DC14)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</si>
  <si>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</si>
  <si>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</si>
  <si>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</si>
  <si>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</si>
  <si>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</si>
  <si>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</si>
  <si>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</si>
  <si>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</si>
  <si>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</si>
  <si>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</si>
  <si>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</si>
  <si>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</si>
  <si>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</si>
  <si>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</si>
  <si>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</si>
  <si>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</si>
  <si>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</si>
  <si>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</si>
  <si>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</si>
  <si>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</si>
  <si>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</si>
  <si>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</si>
  <si>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</si>
  <si>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</si>
  <si>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</si>
  <si>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</si>
  <si>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</si>
  <si>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Joe Gqabi(DC14)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</si>
  <si>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</si>
  <si>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</si>
  <si>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</si>
  <si>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</si>
  <si>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</si>
  <si>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</si>
  <si>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</si>
  <si>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</si>
  <si>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</si>
  <si>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</si>
  <si>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</si>
  <si>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</si>
  <si>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</si>
  <si>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</si>
  <si>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</si>
  <si>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</si>
  <si>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</si>
  <si>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</si>
  <si>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</si>
  <si>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</si>
  <si>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</si>
  <si>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</si>
  <si>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</si>
  <si>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</si>
  <si>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</si>
  <si>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Joe Gqabi(DC14)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</si>
  <si>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</si>
  <si>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</si>
  <si>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</si>
  <si>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</si>
  <si>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</si>
  <si>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</si>
  <si>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</si>
  <si>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</si>
  <si>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</si>
  <si>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</si>
  <si>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</si>
  <si>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</si>
  <si>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</si>
  <si>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</si>
  <si>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</si>
  <si>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</si>
  <si>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</si>
  <si>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</si>
  <si>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</si>
  <si>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</si>
  <si>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</si>
  <si>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</si>
  <si>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</si>
  <si>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</si>
  <si>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</si>
  <si>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</si>
  <si>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</si>
  <si>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</si>
  <si>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</si>
  <si>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</si>
  <si>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</si>
  <si>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</si>
  <si>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</si>
  <si>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</si>
  <si>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</si>
  <si>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Joe Gqabi(DC14)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</si>
  <si>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</si>
  <si>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</si>
  <si>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Eastern Cape: Joe Gqabi(DC14)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</si>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</sst>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77137650</v>
      </c>
      <c r="C6" s="19">
        <v>0</v>
      </c>
      <c r="D6" s="59">
        <v>159854419</v>
      </c>
      <c r="E6" s="60">
        <v>159854419</v>
      </c>
      <c r="F6" s="60">
        <v>13178456</v>
      </c>
      <c r="G6" s="60">
        <v>13884810</v>
      </c>
      <c r="H6" s="60">
        <v>13633294</v>
      </c>
      <c r="I6" s="60">
        <v>40696560</v>
      </c>
      <c r="J6" s="60">
        <v>13810299</v>
      </c>
      <c r="K6" s="60">
        <v>14338090</v>
      </c>
      <c r="L6" s="60">
        <v>13633294</v>
      </c>
      <c r="M6" s="60">
        <v>41781683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82478243</v>
      </c>
      <c r="W6" s="60">
        <v>80004000</v>
      </c>
      <c r="X6" s="60">
        <v>2474243</v>
      </c>
      <c r="Y6" s="61">
        <v>3.09</v>
      </c>
      <c r="Z6" s="62">
        <v>159854419</v>
      </c>
    </row>
    <row r="7" spans="1:26" ht="12.75">
      <c r="A7" s="58" t="s">
        <v>33</v>
      </c>
      <c r="B7" s="19">
        <v>4620844</v>
      </c>
      <c r="C7" s="19">
        <v>0</v>
      </c>
      <c r="D7" s="59">
        <v>4030000</v>
      </c>
      <c r="E7" s="60">
        <v>4030000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2015000</v>
      </c>
      <c r="X7" s="60">
        <v>-2015000</v>
      </c>
      <c r="Y7" s="61">
        <v>-100</v>
      </c>
      <c r="Z7" s="62">
        <v>4030000</v>
      </c>
    </row>
    <row r="8" spans="1:26" ht="12.75">
      <c r="A8" s="58" t="s">
        <v>34</v>
      </c>
      <c r="B8" s="19">
        <v>409661004</v>
      </c>
      <c r="C8" s="19">
        <v>0</v>
      </c>
      <c r="D8" s="59">
        <v>368285922</v>
      </c>
      <c r="E8" s="60">
        <v>368285922</v>
      </c>
      <c r="F8" s="60">
        <v>399203</v>
      </c>
      <c r="G8" s="60">
        <v>17972642</v>
      </c>
      <c r="H8" s="60">
        <v>6753659</v>
      </c>
      <c r="I8" s="60">
        <v>25125504</v>
      </c>
      <c r="J8" s="60">
        <v>29373368</v>
      </c>
      <c r="K8" s="60">
        <v>55991259</v>
      </c>
      <c r="L8" s="60">
        <v>65368623</v>
      </c>
      <c r="M8" s="60">
        <v>150733250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175858754</v>
      </c>
      <c r="W8" s="60">
        <v>283679536</v>
      </c>
      <c r="X8" s="60">
        <v>-107820782</v>
      </c>
      <c r="Y8" s="61">
        <v>-38.01</v>
      </c>
      <c r="Z8" s="62">
        <v>368285922</v>
      </c>
    </row>
    <row r="9" spans="1:26" ht="12.75">
      <c r="A9" s="58" t="s">
        <v>35</v>
      </c>
      <c r="B9" s="19">
        <v>23838420</v>
      </c>
      <c r="C9" s="19">
        <v>0</v>
      </c>
      <c r="D9" s="59">
        <v>26844606</v>
      </c>
      <c r="E9" s="60">
        <v>26844606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12547068</v>
      </c>
      <c r="X9" s="60">
        <v>-12547068</v>
      </c>
      <c r="Y9" s="61">
        <v>-100</v>
      </c>
      <c r="Z9" s="62">
        <v>26844606</v>
      </c>
    </row>
    <row r="10" spans="1:26" ht="22.5">
      <c r="A10" s="63" t="s">
        <v>279</v>
      </c>
      <c r="B10" s="64">
        <f>SUM(B5:B9)</f>
        <v>515257918</v>
      </c>
      <c r="C10" s="64">
        <f>SUM(C5:C9)</f>
        <v>0</v>
      </c>
      <c r="D10" s="65">
        <f aca="true" t="shared" si="0" ref="D10:Z10">SUM(D5:D9)</f>
        <v>559014947</v>
      </c>
      <c r="E10" s="66">
        <f t="shared" si="0"/>
        <v>559014947</v>
      </c>
      <c r="F10" s="66">
        <f t="shared" si="0"/>
        <v>13577659</v>
      </c>
      <c r="G10" s="66">
        <f t="shared" si="0"/>
        <v>31857452</v>
      </c>
      <c r="H10" s="66">
        <f t="shared" si="0"/>
        <v>20386953</v>
      </c>
      <c r="I10" s="66">
        <f t="shared" si="0"/>
        <v>65822064</v>
      </c>
      <c r="J10" s="66">
        <f t="shared" si="0"/>
        <v>43183667</v>
      </c>
      <c r="K10" s="66">
        <f t="shared" si="0"/>
        <v>70329349</v>
      </c>
      <c r="L10" s="66">
        <f t="shared" si="0"/>
        <v>79001917</v>
      </c>
      <c r="M10" s="66">
        <f t="shared" si="0"/>
        <v>192514933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258336997</v>
      </c>
      <c r="W10" s="66">
        <f t="shared" si="0"/>
        <v>378245604</v>
      </c>
      <c r="X10" s="66">
        <f t="shared" si="0"/>
        <v>-119908607</v>
      </c>
      <c r="Y10" s="67">
        <f>+IF(W10&lt;&gt;0,(X10/W10)*100,0)</f>
        <v>-31.701255938456324</v>
      </c>
      <c r="Z10" s="68">
        <f t="shared" si="0"/>
        <v>559014947</v>
      </c>
    </row>
    <row r="11" spans="1:26" ht="12.75">
      <c r="A11" s="58" t="s">
        <v>37</v>
      </c>
      <c r="B11" s="19">
        <v>210133486</v>
      </c>
      <c r="C11" s="19">
        <v>0</v>
      </c>
      <c r="D11" s="59">
        <v>204357707</v>
      </c>
      <c r="E11" s="60">
        <v>204357707</v>
      </c>
      <c r="F11" s="60">
        <v>17027990</v>
      </c>
      <c r="G11" s="60">
        <v>16992218</v>
      </c>
      <c r="H11" s="60">
        <v>21037604</v>
      </c>
      <c r="I11" s="60">
        <v>55057812</v>
      </c>
      <c r="J11" s="60">
        <v>19456703</v>
      </c>
      <c r="K11" s="60">
        <v>19196059</v>
      </c>
      <c r="L11" s="60">
        <v>30298832</v>
      </c>
      <c r="M11" s="60">
        <v>68951594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124009406</v>
      </c>
      <c r="W11" s="60">
        <v>102179833</v>
      </c>
      <c r="X11" s="60">
        <v>21829573</v>
      </c>
      <c r="Y11" s="61">
        <v>21.36</v>
      </c>
      <c r="Z11" s="62">
        <v>204357707</v>
      </c>
    </row>
    <row r="12" spans="1:26" ht="12.75">
      <c r="A12" s="58" t="s">
        <v>38</v>
      </c>
      <c r="B12" s="19">
        <v>5953332</v>
      </c>
      <c r="C12" s="19">
        <v>0</v>
      </c>
      <c r="D12" s="59">
        <v>6304647</v>
      </c>
      <c r="E12" s="60">
        <v>6304647</v>
      </c>
      <c r="F12" s="60">
        <v>553478</v>
      </c>
      <c r="G12" s="60">
        <v>553478</v>
      </c>
      <c r="H12" s="60">
        <v>620466</v>
      </c>
      <c r="I12" s="60">
        <v>1727422</v>
      </c>
      <c r="J12" s="60">
        <v>600381</v>
      </c>
      <c r="K12" s="60">
        <v>0</v>
      </c>
      <c r="L12" s="60">
        <v>562446</v>
      </c>
      <c r="M12" s="60">
        <v>1162827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2890249</v>
      </c>
      <c r="W12" s="60">
        <v>3150417</v>
      </c>
      <c r="X12" s="60">
        <v>-260168</v>
      </c>
      <c r="Y12" s="61">
        <v>-8.26</v>
      </c>
      <c r="Z12" s="62">
        <v>6304647</v>
      </c>
    </row>
    <row r="13" spans="1:26" ht="12.75">
      <c r="A13" s="58" t="s">
        <v>280</v>
      </c>
      <c r="B13" s="19">
        <v>49158583</v>
      </c>
      <c r="C13" s="19">
        <v>0</v>
      </c>
      <c r="D13" s="59">
        <v>49456515</v>
      </c>
      <c r="E13" s="60">
        <v>49456515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24726417</v>
      </c>
      <c r="X13" s="60">
        <v>-24726417</v>
      </c>
      <c r="Y13" s="61">
        <v>-100</v>
      </c>
      <c r="Z13" s="62">
        <v>49456515</v>
      </c>
    </row>
    <row r="14" spans="1:26" ht="12.75">
      <c r="A14" s="58" t="s">
        <v>40</v>
      </c>
      <c r="B14" s="19">
        <v>5645687</v>
      </c>
      <c r="C14" s="19">
        <v>0</v>
      </c>
      <c r="D14" s="59">
        <v>3378000</v>
      </c>
      <c r="E14" s="60">
        <v>3378000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1784000</v>
      </c>
      <c r="X14" s="60">
        <v>-1784000</v>
      </c>
      <c r="Y14" s="61">
        <v>-100</v>
      </c>
      <c r="Z14" s="62">
        <v>3378000</v>
      </c>
    </row>
    <row r="15" spans="1:26" ht="12.75">
      <c r="A15" s="58" t="s">
        <v>41</v>
      </c>
      <c r="B15" s="19">
        <v>30360775</v>
      </c>
      <c r="C15" s="19">
        <v>0</v>
      </c>
      <c r="D15" s="59">
        <v>10000000</v>
      </c>
      <c r="E15" s="60">
        <v>10000000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10000000</v>
      </c>
      <c r="X15" s="60">
        <v>-10000000</v>
      </c>
      <c r="Y15" s="61">
        <v>-100</v>
      </c>
      <c r="Z15" s="62">
        <v>10000000</v>
      </c>
    </row>
    <row r="16" spans="1:26" ht="12.75">
      <c r="A16" s="69" t="s">
        <v>42</v>
      </c>
      <c r="B16" s="19">
        <v>8495130</v>
      </c>
      <c r="C16" s="19">
        <v>0</v>
      </c>
      <c r="D16" s="59">
        <v>9305000</v>
      </c>
      <c r="E16" s="60">
        <v>9305000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4650417</v>
      </c>
      <c r="X16" s="60">
        <v>-4650417</v>
      </c>
      <c r="Y16" s="61">
        <v>-100</v>
      </c>
      <c r="Z16" s="62">
        <v>9305000</v>
      </c>
    </row>
    <row r="17" spans="1:26" ht="12.75">
      <c r="A17" s="58" t="s">
        <v>43</v>
      </c>
      <c r="B17" s="19">
        <v>255420541</v>
      </c>
      <c r="C17" s="19">
        <v>0</v>
      </c>
      <c r="D17" s="59">
        <v>286022619</v>
      </c>
      <c r="E17" s="60">
        <v>286022619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143010250</v>
      </c>
      <c r="X17" s="60">
        <v>-143010250</v>
      </c>
      <c r="Y17" s="61">
        <v>-100</v>
      </c>
      <c r="Z17" s="62">
        <v>286022619</v>
      </c>
    </row>
    <row r="18" spans="1:26" ht="12.75">
      <c r="A18" s="70" t="s">
        <v>44</v>
      </c>
      <c r="B18" s="71">
        <f>SUM(B11:B17)</f>
        <v>565167534</v>
      </c>
      <c r="C18" s="71">
        <f>SUM(C11:C17)</f>
        <v>0</v>
      </c>
      <c r="D18" s="72">
        <f aca="true" t="shared" si="1" ref="D18:Z18">SUM(D11:D17)</f>
        <v>568824488</v>
      </c>
      <c r="E18" s="73">
        <f t="shared" si="1"/>
        <v>568824488</v>
      </c>
      <c r="F18" s="73">
        <f t="shared" si="1"/>
        <v>17581468</v>
      </c>
      <c r="G18" s="73">
        <f t="shared" si="1"/>
        <v>17545696</v>
      </c>
      <c r="H18" s="73">
        <f t="shared" si="1"/>
        <v>21658070</v>
      </c>
      <c r="I18" s="73">
        <f t="shared" si="1"/>
        <v>56785234</v>
      </c>
      <c r="J18" s="73">
        <f t="shared" si="1"/>
        <v>20057084</v>
      </c>
      <c r="K18" s="73">
        <f t="shared" si="1"/>
        <v>19196059</v>
      </c>
      <c r="L18" s="73">
        <f t="shared" si="1"/>
        <v>30861278</v>
      </c>
      <c r="M18" s="73">
        <f t="shared" si="1"/>
        <v>70114421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126899655</v>
      </c>
      <c r="W18" s="73">
        <f t="shared" si="1"/>
        <v>289501334</v>
      </c>
      <c r="X18" s="73">
        <f t="shared" si="1"/>
        <v>-162601679</v>
      </c>
      <c r="Y18" s="67">
        <f>+IF(W18&lt;&gt;0,(X18/W18)*100,0)</f>
        <v>-56.16612426386954</v>
      </c>
      <c r="Z18" s="74">
        <f t="shared" si="1"/>
        <v>568824488</v>
      </c>
    </row>
    <row r="19" spans="1:26" ht="12.75">
      <c r="A19" s="70" t="s">
        <v>45</v>
      </c>
      <c r="B19" s="75">
        <f>+B10-B18</f>
        <v>-49909616</v>
      </c>
      <c r="C19" s="75">
        <f>+C10-C18</f>
        <v>0</v>
      </c>
      <c r="D19" s="76">
        <f aca="true" t="shared" si="2" ref="D19:Z19">+D10-D18</f>
        <v>-9809541</v>
      </c>
      <c r="E19" s="77">
        <f t="shared" si="2"/>
        <v>-9809541</v>
      </c>
      <c r="F19" s="77">
        <f t="shared" si="2"/>
        <v>-4003809</v>
      </c>
      <c r="G19" s="77">
        <f t="shared" si="2"/>
        <v>14311756</v>
      </c>
      <c r="H19" s="77">
        <f t="shared" si="2"/>
        <v>-1271117</v>
      </c>
      <c r="I19" s="77">
        <f t="shared" si="2"/>
        <v>9036830</v>
      </c>
      <c r="J19" s="77">
        <f t="shared" si="2"/>
        <v>23126583</v>
      </c>
      <c r="K19" s="77">
        <f t="shared" si="2"/>
        <v>51133290</v>
      </c>
      <c r="L19" s="77">
        <f t="shared" si="2"/>
        <v>48140639</v>
      </c>
      <c r="M19" s="77">
        <f t="shared" si="2"/>
        <v>122400512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131437342</v>
      </c>
      <c r="W19" s="77">
        <f>IF(E10=E18,0,W10-W18)</f>
        <v>88744270</v>
      </c>
      <c r="X19" s="77">
        <f t="shared" si="2"/>
        <v>42693072</v>
      </c>
      <c r="Y19" s="78">
        <f>+IF(W19&lt;&gt;0,(X19/W19)*100,0)</f>
        <v>48.10797587269578</v>
      </c>
      <c r="Z19" s="79">
        <f t="shared" si="2"/>
        <v>-9809541</v>
      </c>
    </row>
    <row r="20" spans="1:26" ht="12.75">
      <c r="A20" s="58" t="s">
        <v>46</v>
      </c>
      <c r="B20" s="19">
        <v>132635749</v>
      </c>
      <c r="C20" s="19">
        <v>0</v>
      </c>
      <c r="D20" s="59">
        <v>209500000</v>
      </c>
      <c r="E20" s="60">
        <v>209500000</v>
      </c>
      <c r="F20" s="60">
        <v>0</v>
      </c>
      <c r="G20" s="60">
        <v>14922709</v>
      </c>
      <c r="H20" s="60">
        <v>601004</v>
      </c>
      <c r="I20" s="60">
        <v>15523713</v>
      </c>
      <c r="J20" s="60">
        <v>7814949</v>
      </c>
      <c r="K20" s="60">
        <v>3174157</v>
      </c>
      <c r="L20" s="60">
        <v>9616699</v>
      </c>
      <c r="M20" s="60">
        <v>20605805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36129518</v>
      </c>
      <c r="W20" s="60">
        <v>167600000</v>
      </c>
      <c r="X20" s="60">
        <v>-131470482</v>
      </c>
      <c r="Y20" s="61">
        <v>-78.44</v>
      </c>
      <c r="Z20" s="62">
        <v>209500000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82726133</v>
      </c>
      <c r="C22" s="86">
        <f>SUM(C19:C21)</f>
        <v>0</v>
      </c>
      <c r="D22" s="87">
        <f aca="true" t="shared" si="3" ref="D22:Z22">SUM(D19:D21)</f>
        <v>199690459</v>
      </c>
      <c r="E22" s="88">
        <f t="shared" si="3"/>
        <v>199690459</v>
      </c>
      <c r="F22" s="88">
        <f t="shared" si="3"/>
        <v>-4003809</v>
      </c>
      <c r="G22" s="88">
        <f t="shared" si="3"/>
        <v>29234465</v>
      </c>
      <c r="H22" s="88">
        <f t="shared" si="3"/>
        <v>-670113</v>
      </c>
      <c r="I22" s="88">
        <f t="shared" si="3"/>
        <v>24560543</v>
      </c>
      <c r="J22" s="88">
        <f t="shared" si="3"/>
        <v>30941532</v>
      </c>
      <c r="K22" s="88">
        <f t="shared" si="3"/>
        <v>54307447</v>
      </c>
      <c r="L22" s="88">
        <f t="shared" si="3"/>
        <v>57757338</v>
      </c>
      <c r="M22" s="88">
        <f t="shared" si="3"/>
        <v>143006317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167566860</v>
      </c>
      <c r="W22" s="88">
        <f t="shared" si="3"/>
        <v>256344270</v>
      </c>
      <c r="X22" s="88">
        <f t="shared" si="3"/>
        <v>-88777410</v>
      </c>
      <c r="Y22" s="89">
        <f>+IF(W22&lt;&gt;0,(X22/W22)*100,0)</f>
        <v>-34.632102367648</v>
      </c>
      <c r="Z22" s="90">
        <f t="shared" si="3"/>
        <v>199690459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82726133</v>
      </c>
      <c r="C24" s="75">
        <f>SUM(C22:C23)</f>
        <v>0</v>
      </c>
      <c r="D24" s="76">
        <f aca="true" t="shared" si="4" ref="D24:Z24">SUM(D22:D23)</f>
        <v>199690459</v>
      </c>
      <c r="E24" s="77">
        <f t="shared" si="4"/>
        <v>199690459</v>
      </c>
      <c r="F24" s="77">
        <f t="shared" si="4"/>
        <v>-4003809</v>
      </c>
      <c r="G24" s="77">
        <f t="shared" si="4"/>
        <v>29234465</v>
      </c>
      <c r="H24" s="77">
        <f t="shared" si="4"/>
        <v>-670113</v>
      </c>
      <c r="I24" s="77">
        <f t="shared" si="4"/>
        <v>24560543</v>
      </c>
      <c r="J24" s="77">
        <f t="shared" si="4"/>
        <v>30941532</v>
      </c>
      <c r="K24" s="77">
        <f t="shared" si="4"/>
        <v>54307447</v>
      </c>
      <c r="L24" s="77">
        <f t="shared" si="4"/>
        <v>57757338</v>
      </c>
      <c r="M24" s="77">
        <f t="shared" si="4"/>
        <v>143006317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167566860</v>
      </c>
      <c r="W24" s="77">
        <f t="shared" si="4"/>
        <v>256344270</v>
      </c>
      <c r="X24" s="77">
        <f t="shared" si="4"/>
        <v>-88777410</v>
      </c>
      <c r="Y24" s="78">
        <f>+IF(W24&lt;&gt;0,(X24/W24)*100,0)</f>
        <v>-34.632102367648</v>
      </c>
      <c r="Z24" s="79">
        <f t="shared" si="4"/>
        <v>199690459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125091318</v>
      </c>
      <c r="C27" s="22">
        <v>0</v>
      </c>
      <c r="D27" s="99">
        <v>225522134</v>
      </c>
      <c r="E27" s="100">
        <v>225522134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112761067</v>
      </c>
      <c r="X27" s="100">
        <v>-112761067</v>
      </c>
      <c r="Y27" s="101">
        <v>-100</v>
      </c>
      <c r="Z27" s="102">
        <v>225522134</v>
      </c>
    </row>
    <row r="28" spans="1:26" ht="12.75">
      <c r="A28" s="103" t="s">
        <v>46</v>
      </c>
      <c r="B28" s="19">
        <v>123300985</v>
      </c>
      <c r="C28" s="19">
        <v>0</v>
      </c>
      <c r="D28" s="59">
        <v>219085416</v>
      </c>
      <c r="E28" s="60">
        <v>219085416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109542708</v>
      </c>
      <c r="X28" s="60">
        <v>-109542708</v>
      </c>
      <c r="Y28" s="61">
        <v>-100</v>
      </c>
      <c r="Z28" s="62">
        <v>219085416</v>
      </c>
    </row>
    <row r="29" spans="1:26" ht="12.75">
      <c r="A29" s="58" t="s">
        <v>284</v>
      </c>
      <c r="B29" s="19">
        <v>1790333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6436718</v>
      </c>
      <c r="E31" s="60">
        <v>6436718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3218359</v>
      </c>
      <c r="X31" s="60">
        <v>-3218359</v>
      </c>
      <c r="Y31" s="61">
        <v>-100</v>
      </c>
      <c r="Z31" s="62">
        <v>6436718</v>
      </c>
    </row>
    <row r="32" spans="1:26" ht="12.75">
      <c r="A32" s="70" t="s">
        <v>54</v>
      </c>
      <c r="B32" s="22">
        <f>SUM(B28:B31)</f>
        <v>125091318</v>
      </c>
      <c r="C32" s="22">
        <f>SUM(C28:C31)</f>
        <v>0</v>
      </c>
      <c r="D32" s="99">
        <f aca="true" t="shared" si="5" ref="D32:Z32">SUM(D28:D31)</f>
        <v>225522134</v>
      </c>
      <c r="E32" s="100">
        <f t="shared" si="5"/>
        <v>225522134</v>
      </c>
      <c r="F32" s="100">
        <f t="shared" si="5"/>
        <v>0</v>
      </c>
      <c r="G32" s="100">
        <f t="shared" si="5"/>
        <v>0</v>
      </c>
      <c r="H32" s="100">
        <f t="shared" si="5"/>
        <v>0</v>
      </c>
      <c r="I32" s="100">
        <f t="shared" si="5"/>
        <v>0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0</v>
      </c>
      <c r="W32" s="100">
        <f t="shared" si="5"/>
        <v>112761067</v>
      </c>
      <c r="X32" s="100">
        <f t="shared" si="5"/>
        <v>-112761067</v>
      </c>
      <c r="Y32" s="101">
        <f>+IF(W32&lt;&gt;0,(X32/W32)*100,0)</f>
        <v>-100</v>
      </c>
      <c r="Z32" s="102">
        <f t="shared" si="5"/>
        <v>225522134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192808700</v>
      </c>
      <c r="C35" s="19">
        <v>0</v>
      </c>
      <c r="D35" s="59">
        <v>154963233</v>
      </c>
      <c r="E35" s="60">
        <v>154963233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77481617</v>
      </c>
      <c r="X35" s="60">
        <v>-77481617</v>
      </c>
      <c r="Y35" s="61">
        <v>-100</v>
      </c>
      <c r="Z35" s="62">
        <v>154963233</v>
      </c>
    </row>
    <row r="36" spans="1:26" ht="12.75">
      <c r="A36" s="58" t="s">
        <v>57</v>
      </c>
      <c r="B36" s="19">
        <v>1687526348</v>
      </c>
      <c r="C36" s="19">
        <v>0</v>
      </c>
      <c r="D36" s="59">
        <v>1831273225</v>
      </c>
      <c r="E36" s="60">
        <v>1831273225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915636613</v>
      </c>
      <c r="X36" s="60">
        <v>-915636613</v>
      </c>
      <c r="Y36" s="61">
        <v>-100</v>
      </c>
      <c r="Z36" s="62">
        <v>1831273225</v>
      </c>
    </row>
    <row r="37" spans="1:26" ht="12.75">
      <c r="A37" s="58" t="s">
        <v>58</v>
      </c>
      <c r="B37" s="19">
        <v>144928085</v>
      </c>
      <c r="C37" s="19">
        <v>0</v>
      </c>
      <c r="D37" s="59">
        <v>41059454</v>
      </c>
      <c r="E37" s="60">
        <v>41059454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20529727</v>
      </c>
      <c r="X37" s="60">
        <v>-20529727</v>
      </c>
      <c r="Y37" s="61">
        <v>-100</v>
      </c>
      <c r="Z37" s="62">
        <v>41059454</v>
      </c>
    </row>
    <row r="38" spans="1:26" ht="12.75">
      <c r="A38" s="58" t="s">
        <v>59</v>
      </c>
      <c r="B38" s="19">
        <v>41782598</v>
      </c>
      <c r="C38" s="19">
        <v>0</v>
      </c>
      <c r="D38" s="59">
        <v>59843107</v>
      </c>
      <c r="E38" s="60">
        <v>59843107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29921554</v>
      </c>
      <c r="X38" s="60">
        <v>-29921554</v>
      </c>
      <c r="Y38" s="61">
        <v>-100</v>
      </c>
      <c r="Z38" s="62">
        <v>59843107</v>
      </c>
    </row>
    <row r="39" spans="1:26" ht="12.75">
      <c r="A39" s="58" t="s">
        <v>60</v>
      </c>
      <c r="B39" s="19">
        <v>1693624365</v>
      </c>
      <c r="C39" s="19">
        <v>0</v>
      </c>
      <c r="D39" s="59">
        <v>1885333897</v>
      </c>
      <c r="E39" s="60">
        <v>1885333897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942666949</v>
      </c>
      <c r="X39" s="60">
        <v>-942666949</v>
      </c>
      <c r="Y39" s="61">
        <v>-100</v>
      </c>
      <c r="Z39" s="62">
        <v>1885333897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144734829</v>
      </c>
      <c r="C42" s="19">
        <v>0</v>
      </c>
      <c r="D42" s="59">
        <v>233234219</v>
      </c>
      <c r="E42" s="60">
        <v>233234219</v>
      </c>
      <c r="F42" s="60">
        <v>174243737</v>
      </c>
      <c r="G42" s="60">
        <v>-7234774</v>
      </c>
      <c r="H42" s="60">
        <v>-15827618</v>
      </c>
      <c r="I42" s="60">
        <v>151181345</v>
      </c>
      <c r="J42" s="60">
        <v>-16363141</v>
      </c>
      <c r="K42" s="60">
        <v>6266338</v>
      </c>
      <c r="L42" s="60">
        <v>114685802</v>
      </c>
      <c r="M42" s="60">
        <v>104588999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255770344</v>
      </c>
      <c r="W42" s="60">
        <v>235551651</v>
      </c>
      <c r="X42" s="60">
        <v>20218693</v>
      </c>
      <c r="Y42" s="61">
        <v>8.58</v>
      </c>
      <c r="Z42" s="62">
        <v>233234219</v>
      </c>
    </row>
    <row r="43" spans="1:26" ht="12.75">
      <c r="A43" s="58" t="s">
        <v>63</v>
      </c>
      <c r="B43" s="19">
        <v>-125091318</v>
      </c>
      <c r="C43" s="19">
        <v>0</v>
      </c>
      <c r="D43" s="59">
        <v>-225522134</v>
      </c>
      <c r="E43" s="60">
        <v>-225522134</v>
      </c>
      <c r="F43" s="60">
        <v>-7118579</v>
      </c>
      <c r="G43" s="60">
        <v>0</v>
      </c>
      <c r="H43" s="60">
        <v>0</v>
      </c>
      <c r="I43" s="60">
        <v>-7118579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-7118579</v>
      </c>
      <c r="W43" s="60">
        <v>-150000000</v>
      </c>
      <c r="X43" s="60">
        <v>142881421</v>
      </c>
      <c r="Y43" s="61">
        <v>-95.25</v>
      </c>
      <c r="Z43" s="62">
        <v>-225522134</v>
      </c>
    </row>
    <row r="44" spans="1:26" ht="12.75">
      <c r="A44" s="58" t="s">
        <v>64</v>
      </c>
      <c r="B44" s="19">
        <v>-3501150</v>
      </c>
      <c r="C44" s="19">
        <v>0</v>
      </c>
      <c r="D44" s="59">
        <v>-5904892</v>
      </c>
      <c r="E44" s="60">
        <v>-5904892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-3200000</v>
      </c>
      <c r="X44" s="60">
        <v>3200000</v>
      </c>
      <c r="Y44" s="61">
        <v>-100</v>
      </c>
      <c r="Z44" s="62">
        <v>-5904892</v>
      </c>
    </row>
    <row r="45" spans="1:26" ht="12.75">
      <c r="A45" s="70" t="s">
        <v>65</v>
      </c>
      <c r="B45" s="22">
        <v>12654580</v>
      </c>
      <c r="C45" s="22">
        <v>0</v>
      </c>
      <c r="D45" s="99">
        <v>5015816</v>
      </c>
      <c r="E45" s="100">
        <v>5015816</v>
      </c>
      <c r="F45" s="100">
        <v>170255070</v>
      </c>
      <c r="G45" s="100">
        <v>163020296</v>
      </c>
      <c r="H45" s="100">
        <v>147192678</v>
      </c>
      <c r="I45" s="100">
        <v>147192678</v>
      </c>
      <c r="J45" s="100">
        <v>130829537</v>
      </c>
      <c r="K45" s="100">
        <v>137095875</v>
      </c>
      <c r="L45" s="100">
        <v>251781677</v>
      </c>
      <c r="M45" s="100">
        <v>251781677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251781677</v>
      </c>
      <c r="W45" s="100">
        <v>85560274</v>
      </c>
      <c r="X45" s="100">
        <v>166221403</v>
      </c>
      <c r="Y45" s="101">
        <v>194.27</v>
      </c>
      <c r="Z45" s="102">
        <v>5015816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16087687</v>
      </c>
      <c r="C49" s="52">
        <v>0</v>
      </c>
      <c r="D49" s="129">
        <v>15919351</v>
      </c>
      <c r="E49" s="54">
        <v>14556420</v>
      </c>
      <c r="F49" s="54">
        <v>0</v>
      </c>
      <c r="G49" s="54">
        <v>0</v>
      </c>
      <c r="H49" s="54">
        <v>0</v>
      </c>
      <c r="I49" s="54">
        <v>20120083</v>
      </c>
      <c r="J49" s="54">
        <v>0</v>
      </c>
      <c r="K49" s="54">
        <v>0</v>
      </c>
      <c r="L49" s="54">
        <v>0</v>
      </c>
      <c r="M49" s="54">
        <v>13772127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12725656</v>
      </c>
      <c r="W49" s="54">
        <v>54437148</v>
      </c>
      <c r="X49" s="54">
        <v>234450636</v>
      </c>
      <c r="Y49" s="54">
        <v>382069108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6243380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6243380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36.03118916040924</v>
      </c>
      <c r="C58" s="5">
        <f>IF(C67=0,0,+(C76/C67)*100)</f>
        <v>0</v>
      </c>
      <c r="D58" s="6">
        <f aca="true" t="shared" si="6" ref="D58:Z58">IF(D67=0,0,+(D76/D67)*100)</f>
        <v>40.00000478592352</v>
      </c>
      <c r="E58" s="7">
        <f t="shared" si="6"/>
        <v>40.00000478592352</v>
      </c>
      <c r="F58" s="7">
        <f t="shared" si="6"/>
        <v>0</v>
      </c>
      <c r="G58" s="7">
        <f t="shared" si="6"/>
        <v>0</v>
      </c>
      <c r="H58" s="7">
        <f t="shared" si="6"/>
        <v>17.798787292344755</v>
      </c>
      <c r="I58" s="7">
        <f t="shared" si="6"/>
        <v>5.962570300782179</v>
      </c>
      <c r="J58" s="7">
        <f t="shared" si="6"/>
        <v>26.74774818416314</v>
      </c>
      <c r="K58" s="7">
        <f t="shared" si="6"/>
        <v>18.157850871350366</v>
      </c>
      <c r="L58" s="7">
        <f t="shared" si="6"/>
        <v>16.098281163745167</v>
      </c>
      <c r="M58" s="7">
        <f t="shared" si="6"/>
        <v>20.325076421646298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13.238303342616064</v>
      </c>
      <c r="W58" s="7">
        <f t="shared" si="6"/>
        <v>40.35043887481461</v>
      </c>
      <c r="X58" s="7">
        <f t="shared" si="6"/>
        <v>0</v>
      </c>
      <c r="Y58" s="7">
        <f t="shared" si="6"/>
        <v>0</v>
      </c>
      <c r="Z58" s="8">
        <f t="shared" si="6"/>
        <v>40.00000478592352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46.36555171177758</v>
      </c>
      <c r="C60" s="12">
        <f t="shared" si="7"/>
        <v>0</v>
      </c>
      <c r="D60" s="3">
        <f t="shared" si="7"/>
        <v>40.00000275250446</v>
      </c>
      <c r="E60" s="13">
        <f t="shared" si="7"/>
        <v>40.00000275250446</v>
      </c>
      <c r="F60" s="13">
        <f t="shared" si="7"/>
        <v>0</v>
      </c>
      <c r="G60" s="13">
        <f t="shared" si="7"/>
        <v>0</v>
      </c>
      <c r="H60" s="13">
        <f t="shared" si="7"/>
        <v>17.798787292344755</v>
      </c>
      <c r="I60" s="13">
        <f t="shared" si="7"/>
        <v>5.962570300782179</v>
      </c>
      <c r="J60" s="13">
        <f t="shared" si="7"/>
        <v>26.74774818416314</v>
      </c>
      <c r="K60" s="13">
        <f t="shared" si="7"/>
        <v>18.157850871350366</v>
      </c>
      <c r="L60" s="13">
        <f t="shared" si="7"/>
        <v>16.098281163745167</v>
      </c>
      <c r="M60" s="13">
        <f t="shared" si="7"/>
        <v>20.325076421646298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13.238303342616064</v>
      </c>
      <c r="W60" s="13">
        <f t="shared" si="7"/>
        <v>39.961609419529026</v>
      </c>
      <c r="X60" s="13">
        <f t="shared" si="7"/>
        <v>0</v>
      </c>
      <c r="Y60" s="13">
        <f t="shared" si="7"/>
        <v>0</v>
      </c>
      <c r="Z60" s="14">
        <f t="shared" si="7"/>
        <v>40.00000275250446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46.181452320005214</v>
      </c>
      <c r="C62" s="12">
        <f t="shared" si="7"/>
        <v>0</v>
      </c>
      <c r="D62" s="3">
        <f t="shared" si="7"/>
        <v>40.00000173528196</v>
      </c>
      <c r="E62" s="13">
        <f t="shared" si="7"/>
        <v>40.00000173528196</v>
      </c>
      <c r="F62" s="13">
        <f t="shared" si="7"/>
        <v>0</v>
      </c>
      <c r="G62" s="13">
        <f t="shared" si="7"/>
        <v>0</v>
      </c>
      <c r="H62" s="13">
        <f t="shared" si="7"/>
        <v>18.31530909676279</v>
      </c>
      <c r="I62" s="13">
        <f t="shared" si="7"/>
        <v>6.133905410665781</v>
      </c>
      <c r="J62" s="13">
        <f t="shared" si="7"/>
        <v>27.184195720129694</v>
      </c>
      <c r="K62" s="13">
        <f t="shared" si="7"/>
        <v>18.63449386307434</v>
      </c>
      <c r="L62" s="13">
        <f t="shared" si="7"/>
        <v>16.97008492956552</v>
      </c>
      <c r="M62" s="13">
        <f t="shared" si="7"/>
        <v>20.921865922296565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13.6437494235564</v>
      </c>
      <c r="W62" s="13">
        <f t="shared" si="7"/>
        <v>39.94837267339087</v>
      </c>
      <c r="X62" s="13">
        <f t="shared" si="7"/>
        <v>0</v>
      </c>
      <c r="Y62" s="13">
        <f t="shared" si="7"/>
        <v>0</v>
      </c>
      <c r="Z62" s="14">
        <f t="shared" si="7"/>
        <v>40.00000173528196</v>
      </c>
    </row>
    <row r="63" spans="1:26" ht="12.75">
      <c r="A63" s="39" t="s">
        <v>105</v>
      </c>
      <c r="B63" s="12">
        <f t="shared" si="7"/>
        <v>46.761678116130604</v>
      </c>
      <c r="C63" s="12">
        <f t="shared" si="7"/>
        <v>0</v>
      </c>
      <c r="D63" s="3">
        <f t="shared" si="7"/>
        <v>40.00000538124145</v>
      </c>
      <c r="E63" s="13">
        <f t="shared" si="7"/>
        <v>40.00000538124145</v>
      </c>
      <c r="F63" s="13">
        <f t="shared" si="7"/>
        <v>0</v>
      </c>
      <c r="G63" s="13">
        <f t="shared" si="7"/>
        <v>0</v>
      </c>
      <c r="H63" s="13">
        <f t="shared" si="7"/>
        <v>15.499954822516457</v>
      </c>
      <c r="I63" s="13">
        <f t="shared" si="7"/>
        <v>5.198873415614991</v>
      </c>
      <c r="J63" s="13">
        <f t="shared" si="7"/>
        <v>24.74119919181111</v>
      </c>
      <c r="K63" s="13">
        <f t="shared" si="7"/>
        <v>15.917740715976336</v>
      </c>
      <c r="L63" s="13">
        <f t="shared" si="7"/>
        <v>12.21823043395172</v>
      </c>
      <c r="M63" s="13">
        <f t="shared" si="7"/>
        <v>17.590130689951387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11.405622543717806</v>
      </c>
      <c r="W63" s="13">
        <f t="shared" si="7"/>
        <v>39.99585687382298</v>
      </c>
      <c r="X63" s="13">
        <f t="shared" si="7"/>
        <v>0</v>
      </c>
      <c r="Y63" s="13">
        <f t="shared" si="7"/>
        <v>0</v>
      </c>
      <c r="Z63" s="14">
        <f t="shared" si="7"/>
        <v>40.00000538124145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40.000018319487616</v>
      </c>
      <c r="E66" s="16">
        <f t="shared" si="7"/>
        <v>40.000018319487616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43.144437037591906</v>
      </c>
      <c r="X66" s="16">
        <f t="shared" si="7"/>
        <v>0</v>
      </c>
      <c r="Y66" s="16">
        <f t="shared" si="7"/>
        <v>0</v>
      </c>
      <c r="Z66" s="17">
        <f t="shared" si="7"/>
        <v>40.000018319487616</v>
      </c>
    </row>
    <row r="67" spans="1:26" ht="12.75" hidden="1">
      <c r="A67" s="41" t="s">
        <v>287</v>
      </c>
      <c r="B67" s="24">
        <v>99262050</v>
      </c>
      <c r="C67" s="24"/>
      <c r="D67" s="25">
        <v>183872558</v>
      </c>
      <c r="E67" s="26">
        <v>183872558</v>
      </c>
      <c r="F67" s="26">
        <v>13178456</v>
      </c>
      <c r="G67" s="26">
        <v>13884810</v>
      </c>
      <c r="H67" s="26">
        <v>13633294</v>
      </c>
      <c r="I67" s="26">
        <v>40696560</v>
      </c>
      <c r="J67" s="26">
        <v>13810299</v>
      </c>
      <c r="K67" s="26">
        <v>14338090</v>
      </c>
      <c r="L67" s="26">
        <v>13633294</v>
      </c>
      <c r="M67" s="26">
        <v>41781683</v>
      </c>
      <c r="N67" s="26"/>
      <c r="O67" s="26"/>
      <c r="P67" s="26"/>
      <c r="Q67" s="26"/>
      <c r="R67" s="26"/>
      <c r="S67" s="26"/>
      <c r="T67" s="26"/>
      <c r="U67" s="26"/>
      <c r="V67" s="26">
        <v>82478243</v>
      </c>
      <c r="W67" s="26">
        <v>91137834</v>
      </c>
      <c r="X67" s="26"/>
      <c r="Y67" s="25"/>
      <c r="Z67" s="27">
        <v>183872558</v>
      </c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>
        <v>77137650</v>
      </c>
      <c r="C69" s="19"/>
      <c r="D69" s="20">
        <v>159854419</v>
      </c>
      <c r="E69" s="21">
        <v>159854419</v>
      </c>
      <c r="F69" s="21">
        <v>13178456</v>
      </c>
      <c r="G69" s="21">
        <v>13884810</v>
      </c>
      <c r="H69" s="21">
        <v>13633294</v>
      </c>
      <c r="I69" s="21">
        <v>40696560</v>
      </c>
      <c r="J69" s="21">
        <v>13810299</v>
      </c>
      <c r="K69" s="21">
        <v>14338090</v>
      </c>
      <c r="L69" s="21">
        <v>13633294</v>
      </c>
      <c r="M69" s="21">
        <v>41781683</v>
      </c>
      <c r="N69" s="21"/>
      <c r="O69" s="21"/>
      <c r="P69" s="21"/>
      <c r="Q69" s="21"/>
      <c r="R69" s="21"/>
      <c r="S69" s="21"/>
      <c r="T69" s="21"/>
      <c r="U69" s="21"/>
      <c r="V69" s="21">
        <v>82478243</v>
      </c>
      <c r="W69" s="21">
        <v>80004000</v>
      </c>
      <c r="X69" s="21"/>
      <c r="Y69" s="20"/>
      <c r="Z69" s="23">
        <v>159854419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>
        <v>52662705</v>
      </c>
      <c r="C71" s="19"/>
      <c r="D71" s="20">
        <v>115255045</v>
      </c>
      <c r="E71" s="21">
        <v>115255045</v>
      </c>
      <c r="F71" s="21">
        <v>10773092</v>
      </c>
      <c r="G71" s="21">
        <v>11334189</v>
      </c>
      <c r="H71" s="21">
        <v>11132048</v>
      </c>
      <c r="I71" s="21">
        <v>33239329</v>
      </c>
      <c r="J71" s="21">
        <v>11343054</v>
      </c>
      <c r="K71" s="21">
        <v>11822532</v>
      </c>
      <c r="L71" s="21">
        <v>11132048</v>
      </c>
      <c r="M71" s="21">
        <v>34297634</v>
      </c>
      <c r="N71" s="21"/>
      <c r="O71" s="21"/>
      <c r="P71" s="21"/>
      <c r="Q71" s="21"/>
      <c r="R71" s="21"/>
      <c r="S71" s="21"/>
      <c r="T71" s="21"/>
      <c r="U71" s="21"/>
      <c r="V71" s="21">
        <v>67536963</v>
      </c>
      <c r="W71" s="21">
        <v>57702000</v>
      </c>
      <c r="X71" s="21"/>
      <c r="Y71" s="20"/>
      <c r="Z71" s="23">
        <v>115255045</v>
      </c>
    </row>
    <row r="72" spans="1:26" ht="12.75" hidden="1">
      <c r="A72" s="39" t="s">
        <v>105</v>
      </c>
      <c r="B72" s="19">
        <v>24474945</v>
      </c>
      <c r="C72" s="19"/>
      <c r="D72" s="20">
        <v>44599374</v>
      </c>
      <c r="E72" s="21">
        <v>44599374</v>
      </c>
      <c r="F72" s="21">
        <v>2405364</v>
      </c>
      <c r="G72" s="21">
        <v>2550621</v>
      </c>
      <c r="H72" s="21">
        <v>2501246</v>
      </c>
      <c r="I72" s="21">
        <v>7457231</v>
      </c>
      <c r="J72" s="21">
        <v>2467245</v>
      </c>
      <c r="K72" s="21">
        <v>2515558</v>
      </c>
      <c r="L72" s="21">
        <v>2501246</v>
      </c>
      <c r="M72" s="21">
        <v>7484049</v>
      </c>
      <c r="N72" s="21"/>
      <c r="O72" s="21"/>
      <c r="P72" s="21"/>
      <c r="Q72" s="21"/>
      <c r="R72" s="21"/>
      <c r="S72" s="21"/>
      <c r="T72" s="21"/>
      <c r="U72" s="21"/>
      <c r="V72" s="21">
        <v>14941280</v>
      </c>
      <c r="W72" s="21">
        <v>22302000</v>
      </c>
      <c r="X72" s="21"/>
      <c r="Y72" s="20"/>
      <c r="Z72" s="23">
        <v>44599374</v>
      </c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22124400</v>
      </c>
      <c r="C75" s="28"/>
      <c r="D75" s="29">
        <v>24018139</v>
      </c>
      <c r="E75" s="30">
        <v>24018139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11133834</v>
      </c>
      <c r="X75" s="30"/>
      <c r="Y75" s="29"/>
      <c r="Z75" s="31">
        <v>24018139</v>
      </c>
    </row>
    <row r="76" spans="1:26" ht="12.75" hidden="1">
      <c r="A76" s="42" t="s">
        <v>288</v>
      </c>
      <c r="B76" s="32">
        <v>35765297</v>
      </c>
      <c r="C76" s="32"/>
      <c r="D76" s="33">
        <v>73549032</v>
      </c>
      <c r="E76" s="34">
        <v>73549032</v>
      </c>
      <c r="F76" s="34"/>
      <c r="G76" s="34"/>
      <c r="H76" s="34">
        <v>2426561</v>
      </c>
      <c r="I76" s="34">
        <v>2426561</v>
      </c>
      <c r="J76" s="34">
        <v>3693944</v>
      </c>
      <c r="K76" s="34">
        <v>2603489</v>
      </c>
      <c r="L76" s="34">
        <v>2194726</v>
      </c>
      <c r="M76" s="34">
        <v>8492159</v>
      </c>
      <c r="N76" s="34"/>
      <c r="O76" s="34"/>
      <c r="P76" s="34"/>
      <c r="Q76" s="34"/>
      <c r="R76" s="34"/>
      <c r="S76" s="34"/>
      <c r="T76" s="34"/>
      <c r="U76" s="34"/>
      <c r="V76" s="34">
        <v>10918720</v>
      </c>
      <c r="W76" s="34">
        <v>36774516</v>
      </c>
      <c r="X76" s="34"/>
      <c r="Y76" s="33"/>
      <c r="Z76" s="35">
        <v>73549032</v>
      </c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>
        <v>35765297</v>
      </c>
      <c r="C78" s="19"/>
      <c r="D78" s="20">
        <v>63941772</v>
      </c>
      <c r="E78" s="21">
        <v>63941772</v>
      </c>
      <c r="F78" s="21"/>
      <c r="G78" s="21"/>
      <c r="H78" s="21">
        <v>2426561</v>
      </c>
      <c r="I78" s="21">
        <v>2426561</v>
      </c>
      <c r="J78" s="21">
        <v>3693944</v>
      </c>
      <c r="K78" s="21">
        <v>2603489</v>
      </c>
      <c r="L78" s="21">
        <v>2194726</v>
      </c>
      <c r="M78" s="21">
        <v>8492159</v>
      </c>
      <c r="N78" s="21"/>
      <c r="O78" s="21"/>
      <c r="P78" s="21"/>
      <c r="Q78" s="21"/>
      <c r="R78" s="21"/>
      <c r="S78" s="21"/>
      <c r="T78" s="21"/>
      <c r="U78" s="21"/>
      <c r="V78" s="21">
        <v>10918720</v>
      </c>
      <c r="W78" s="21">
        <v>31970886</v>
      </c>
      <c r="X78" s="21"/>
      <c r="Y78" s="20"/>
      <c r="Z78" s="23">
        <v>63941772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>
        <v>24320402</v>
      </c>
      <c r="C80" s="19"/>
      <c r="D80" s="20">
        <v>46102020</v>
      </c>
      <c r="E80" s="21">
        <v>46102020</v>
      </c>
      <c r="F80" s="21"/>
      <c r="G80" s="21"/>
      <c r="H80" s="21">
        <v>2038869</v>
      </c>
      <c r="I80" s="21">
        <v>2038869</v>
      </c>
      <c r="J80" s="21">
        <v>3083518</v>
      </c>
      <c r="K80" s="21">
        <v>2203069</v>
      </c>
      <c r="L80" s="21">
        <v>1889118</v>
      </c>
      <c r="M80" s="21">
        <v>7175705</v>
      </c>
      <c r="N80" s="21"/>
      <c r="O80" s="21"/>
      <c r="P80" s="21"/>
      <c r="Q80" s="21"/>
      <c r="R80" s="21"/>
      <c r="S80" s="21"/>
      <c r="T80" s="21"/>
      <c r="U80" s="21"/>
      <c r="V80" s="21">
        <v>9214574</v>
      </c>
      <c r="W80" s="21">
        <v>23051010</v>
      </c>
      <c r="X80" s="21"/>
      <c r="Y80" s="20"/>
      <c r="Z80" s="23">
        <v>46102020</v>
      </c>
    </row>
    <row r="81" spans="1:26" ht="12.75" hidden="1">
      <c r="A81" s="39" t="s">
        <v>105</v>
      </c>
      <c r="B81" s="19">
        <v>11444895</v>
      </c>
      <c r="C81" s="19"/>
      <c r="D81" s="20">
        <v>17839752</v>
      </c>
      <c r="E81" s="21">
        <v>17839752</v>
      </c>
      <c r="F81" s="21"/>
      <c r="G81" s="21"/>
      <c r="H81" s="21">
        <v>387692</v>
      </c>
      <c r="I81" s="21">
        <v>387692</v>
      </c>
      <c r="J81" s="21">
        <v>610426</v>
      </c>
      <c r="K81" s="21">
        <v>400420</v>
      </c>
      <c r="L81" s="21">
        <v>305608</v>
      </c>
      <c r="M81" s="21">
        <v>1316454</v>
      </c>
      <c r="N81" s="21"/>
      <c r="O81" s="21"/>
      <c r="P81" s="21"/>
      <c r="Q81" s="21"/>
      <c r="R81" s="21"/>
      <c r="S81" s="21"/>
      <c r="T81" s="21"/>
      <c r="U81" s="21"/>
      <c r="V81" s="21">
        <v>1704146</v>
      </c>
      <c r="W81" s="21">
        <v>8919876</v>
      </c>
      <c r="X81" s="21"/>
      <c r="Y81" s="20"/>
      <c r="Z81" s="23">
        <v>17839752</v>
      </c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9607260</v>
      </c>
      <c r="E84" s="30">
        <v>9607260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4803630</v>
      </c>
      <c r="X84" s="30"/>
      <c r="Y84" s="29"/>
      <c r="Z84" s="31">
        <v>9607260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4308986</v>
      </c>
      <c r="D5" s="357">
        <f t="shared" si="0"/>
        <v>0</v>
      </c>
      <c r="E5" s="356">
        <f t="shared" si="0"/>
        <v>93707928</v>
      </c>
      <c r="F5" s="358">
        <f t="shared" si="0"/>
        <v>93707928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46853964</v>
      </c>
      <c r="Y5" s="358">
        <f t="shared" si="0"/>
        <v>-46853964</v>
      </c>
      <c r="Z5" s="359">
        <f>+IF(X5&lt;&gt;0,+(Y5/X5)*100,0)</f>
        <v>-100</v>
      </c>
      <c r="AA5" s="360">
        <f>+AA6+AA8+AA11+AA13+AA15</f>
        <v>93707928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3355431</v>
      </c>
      <c r="D11" s="363">
        <f aca="true" t="shared" si="3" ref="D11:AA11">+D12</f>
        <v>0</v>
      </c>
      <c r="E11" s="362">
        <f t="shared" si="3"/>
        <v>31895342</v>
      </c>
      <c r="F11" s="364">
        <f t="shared" si="3"/>
        <v>31895342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15947671</v>
      </c>
      <c r="Y11" s="364">
        <f t="shared" si="3"/>
        <v>-15947671</v>
      </c>
      <c r="Z11" s="365">
        <f>+IF(X11&lt;&gt;0,+(Y11/X11)*100,0)</f>
        <v>-100</v>
      </c>
      <c r="AA11" s="366">
        <f t="shared" si="3"/>
        <v>31895342</v>
      </c>
    </row>
    <row r="12" spans="1:27" ht="12.75">
      <c r="A12" s="291" t="s">
        <v>233</v>
      </c>
      <c r="B12" s="136"/>
      <c r="C12" s="60">
        <v>3355431</v>
      </c>
      <c r="D12" s="340"/>
      <c r="E12" s="60">
        <v>31895342</v>
      </c>
      <c r="F12" s="59">
        <v>31895342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15947671</v>
      </c>
      <c r="Y12" s="59">
        <v>-15947671</v>
      </c>
      <c r="Z12" s="61">
        <v>-100</v>
      </c>
      <c r="AA12" s="62">
        <v>31895342</v>
      </c>
    </row>
    <row r="13" spans="1:27" ht="12.75">
      <c r="A13" s="361" t="s">
        <v>209</v>
      </c>
      <c r="B13" s="136"/>
      <c r="C13" s="275">
        <f>+C14</f>
        <v>953555</v>
      </c>
      <c r="D13" s="341">
        <f aca="true" t="shared" si="4" ref="D13:AA13">+D14</f>
        <v>0</v>
      </c>
      <c r="E13" s="275">
        <f t="shared" si="4"/>
        <v>61812586</v>
      </c>
      <c r="F13" s="342">
        <f t="shared" si="4"/>
        <v>61812586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30906293</v>
      </c>
      <c r="Y13" s="342">
        <f t="shared" si="4"/>
        <v>-30906293</v>
      </c>
      <c r="Z13" s="335">
        <f>+IF(X13&lt;&gt;0,+(Y13/X13)*100,0)</f>
        <v>-100</v>
      </c>
      <c r="AA13" s="273">
        <f t="shared" si="4"/>
        <v>61812586</v>
      </c>
    </row>
    <row r="14" spans="1:27" ht="12.75">
      <c r="A14" s="291" t="s">
        <v>234</v>
      </c>
      <c r="B14" s="136"/>
      <c r="C14" s="60">
        <v>953555</v>
      </c>
      <c r="D14" s="340"/>
      <c r="E14" s="60">
        <v>61812586</v>
      </c>
      <c r="F14" s="59">
        <v>61812586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30906293</v>
      </c>
      <c r="Y14" s="59">
        <v>-30906293</v>
      </c>
      <c r="Z14" s="61">
        <v>-100</v>
      </c>
      <c r="AA14" s="62">
        <v>61812586</v>
      </c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2666597</v>
      </c>
      <c r="D40" s="344">
        <f t="shared" si="9"/>
        <v>0</v>
      </c>
      <c r="E40" s="343">
        <f t="shared" si="9"/>
        <v>5692382</v>
      </c>
      <c r="F40" s="345">
        <f t="shared" si="9"/>
        <v>5692382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2846191</v>
      </c>
      <c r="Y40" s="345">
        <f t="shared" si="9"/>
        <v>-2846191</v>
      </c>
      <c r="Z40" s="336">
        <f>+IF(X40&lt;&gt;0,+(Y40/X40)*100,0)</f>
        <v>-100</v>
      </c>
      <c r="AA40" s="350">
        <f>SUM(AA41:AA49)</f>
        <v>5692382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>
        <v>553946</v>
      </c>
      <c r="D48" s="368"/>
      <c r="E48" s="54">
        <v>5692382</v>
      </c>
      <c r="F48" s="53">
        <v>5692382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2846191</v>
      </c>
      <c r="Y48" s="53">
        <v>-2846191</v>
      </c>
      <c r="Z48" s="94">
        <v>-100</v>
      </c>
      <c r="AA48" s="95">
        <v>5692382</v>
      </c>
    </row>
    <row r="49" spans="1:27" ht="12.75">
      <c r="A49" s="361" t="s">
        <v>93</v>
      </c>
      <c r="B49" s="136"/>
      <c r="C49" s="54">
        <v>2112651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6975583</v>
      </c>
      <c r="D60" s="346">
        <f t="shared" si="14"/>
        <v>0</v>
      </c>
      <c r="E60" s="219">
        <f t="shared" si="14"/>
        <v>99400310</v>
      </c>
      <c r="F60" s="264">
        <f t="shared" si="14"/>
        <v>99400310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49700155</v>
      </c>
      <c r="Y60" s="264">
        <f t="shared" si="14"/>
        <v>-49700155</v>
      </c>
      <c r="Z60" s="337">
        <f>+IF(X60&lt;&gt;0,+(Y60/X60)*100,0)</f>
        <v>-100</v>
      </c>
      <c r="AA60" s="232">
        <f>+AA57+AA54+AA51+AA40+AA37+AA34+AA22+AA5</f>
        <v>99400310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271764818</v>
      </c>
      <c r="D5" s="153">
        <f>SUM(D6:D8)</f>
        <v>0</v>
      </c>
      <c r="E5" s="154">
        <f t="shared" si="0"/>
        <v>265622000</v>
      </c>
      <c r="F5" s="100">
        <f t="shared" si="0"/>
        <v>265622000</v>
      </c>
      <c r="G5" s="100">
        <f t="shared" si="0"/>
        <v>0</v>
      </c>
      <c r="H5" s="100">
        <f t="shared" si="0"/>
        <v>17972642</v>
      </c>
      <c r="I5" s="100">
        <f t="shared" si="0"/>
        <v>47368</v>
      </c>
      <c r="J5" s="100">
        <f t="shared" si="0"/>
        <v>18020010</v>
      </c>
      <c r="K5" s="100">
        <f t="shared" si="0"/>
        <v>17973965</v>
      </c>
      <c r="L5" s="100">
        <f t="shared" si="0"/>
        <v>36274109</v>
      </c>
      <c r="M5" s="100">
        <f t="shared" si="0"/>
        <v>55880645</v>
      </c>
      <c r="N5" s="100">
        <f t="shared" si="0"/>
        <v>110128719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128148729</v>
      </c>
      <c r="X5" s="100">
        <f t="shared" si="0"/>
        <v>284025574</v>
      </c>
      <c r="Y5" s="100">
        <f t="shared" si="0"/>
        <v>-155876845</v>
      </c>
      <c r="Z5" s="137">
        <f>+IF(X5&lt;&gt;0,+(Y5/X5)*100,0)</f>
        <v>-54.8812710083635</v>
      </c>
      <c r="AA5" s="153">
        <f>SUM(AA6:AA8)</f>
        <v>265622000</v>
      </c>
    </row>
    <row r="6" spans="1:27" ht="12.75">
      <c r="A6" s="138" t="s">
        <v>75</v>
      </c>
      <c r="B6" s="136"/>
      <c r="C6" s="155">
        <v>3184400</v>
      </c>
      <c r="D6" s="155"/>
      <c r="E6" s="156">
        <v>1080000</v>
      </c>
      <c r="F6" s="60">
        <v>1080000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1000000</v>
      </c>
      <c r="Y6" s="60">
        <v>-1000000</v>
      </c>
      <c r="Z6" s="140">
        <v>-100</v>
      </c>
      <c r="AA6" s="155">
        <v>1080000</v>
      </c>
    </row>
    <row r="7" spans="1:27" ht="12.75">
      <c r="A7" s="138" t="s">
        <v>76</v>
      </c>
      <c r="B7" s="136"/>
      <c r="C7" s="157">
        <v>267709694</v>
      </c>
      <c r="D7" s="157"/>
      <c r="E7" s="158">
        <v>263451282</v>
      </c>
      <c r="F7" s="159">
        <v>263451282</v>
      </c>
      <c r="G7" s="159"/>
      <c r="H7" s="159">
        <v>17972642</v>
      </c>
      <c r="I7" s="159">
        <v>47368</v>
      </c>
      <c r="J7" s="159">
        <v>18020010</v>
      </c>
      <c r="K7" s="159">
        <v>17973965</v>
      </c>
      <c r="L7" s="159">
        <v>36274109</v>
      </c>
      <c r="M7" s="159">
        <v>55880645</v>
      </c>
      <c r="N7" s="159">
        <v>110128719</v>
      </c>
      <c r="O7" s="159"/>
      <c r="P7" s="159"/>
      <c r="Q7" s="159"/>
      <c r="R7" s="159"/>
      <c r="S7" s="159"/>
      <c r="T7" s="159"/>
      <c r="U7" s="159"/>
      <c r="V7" s="159"/>
      <c r="W7" s="159">
        <v>128148729</v>
      </c>
      <c r="X7" s="159">
        <v>283025574</v>
      </c>
      <c r="Y7" s="159">
        <v>-154876845</v>
      </c>
      <c r="Z7" s="141">
        <v>-54.72</v>
      </c>
      <c r="AA7" s="157">
        <v>263451282</v>
      </c>
    </row>
    <row r="8" spans="1:27" ht="12.75">
      <c r="A8" s="138" t="s">
        <v>77</v>
      </c>
      <c r="B8" s="136"/>
      <c r="C8" s="155">
        <v>870724</v>
      </c>
      <c r="D8" s="155"/>
      <c r="E8" s="156">
        <v>1090718</v>
      </c>
      <c r="F8" s="60">
        <v>1090718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>
        <v>1090718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30959458</v>
      </c>
      <c r="D15" s="153">
        <f>SUM(D16:D18)</f>
        <v>0</v>
      </c>
      <c r="E15" s="154">
        <f t="shared" si="2"/>
        <v>260020389</v>
      </c>
      <c r="F15" s="100">
        <f t="shared" si="2"/>
        <v>260020389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179357500</v>
      </c>
      <c r="Y15" s="100">
        <f t="shared" si="2"/>
        <v>-179357500</v>
      </c>
      <c r="Z15" s="137">
        <f>+IF(X15&lt;&gt;0,+(Y15/X15)*100,0)</f>
        <v>-100</v>
      </c>
      <c r="AA15" s="153">
        <f>SUM(AA16:AA18)</f>
        <v>260020389</v>
      </c>
    </row>
    <row r="16" spans="1:27" ht="12.75">
      <c r="A16" s="138" t="s">
        <v>85</v>
      </c>
      <c r="B16" s="136"/>
      <c r="C16" s="155"/>
      <c r="D16" s="155"/>
      <c r="E16" s="156">
        <v>200158000</v>
      </c>
      <c r="F16" s="60">
        <v>200158000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151643500</v>
      </c>
      <c r="Y16" s="60">
        <v>-151643500</v>
      </c>
      <c r="Z16" s="140">
        <v>-100</v>
      </c>
      <c r="AA16" s="155">
        <v>200158000</v>
      </c>
    </row>
    <row r="17" spans="1:27" ht="12.75">
      <c r="A17" s="138" t="s">
        <v>86</v>
      </c>
      <c r="B17" s="136"/>
      <c r="C17" s="155">
        <v>25906264</v>
      </c>
      <c r="D17" s="155"/>
      <c r="E17" s="156">
        <v>43189000</v>
      </c>
      <c r="F17" s="60">
        <v>43189000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21594000</v>
      </c>
      <c r="Y17" s="60">
        <v>-21594000</v>
      </c>
      <c r="Z17" s="140">
        <v>-100</v>
      </c>
      <c r="AA17" s="155">
        <v>43189000</v>
      </c>
    </row>
    <row r="18" spans="1:27" ht="12.75">
      <c r="A18" s="138" t="s">
        <v>87</v>
      </c>
      <c r="B18" s="136"/>
      <c r="C18" s="155">
        <v>5053194</v>
      </c>
      <c r="D18" s="155"/>
      <c r="E18" s="156">
        <v>16673389</v>
      </c>
      <c r="F18" s="60">
        <v>16673389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6120000</v>
      </c>
      <c r="Y18" s="60">
        <v>-6120000</v>
      </c>
      <c r="Z18" s="140">
        <v>-100</v>
      </c>
      <c r="AA18" s="155">
        <v>16673389</v>
      </c>
    </row>
    <row r="19" spans="1:27" ht="12.75">
      <c r="A19" s="135" t="s">
        <v>88</v>
      </c>
      <c r="B19" s="142"/>
      <c r="C19" s="153">
        <f aca="true" t="shared" si="3" ref="C19:Y19">SUM(C20:C23)</f>
        <v>345169391</v>
      </c>
      <c r="D19" s="153">
        <f>SUM(D20:D23)</f>
        <v>0</v>
      </c>
      <c r="E19" s="154">
        <f t="shared" si="3"/>
        <v>242872558</v>
      </c>
      <c r="F19" s="100">
        <f t="shared" si="3"/>
        <v>242872558</v>
      </c>
      <c r="G19" s="100">
        <f t="shared" si="3"/>
        <v>13577659</v>
      </c>
      <c r="H19" s="100">
        <f t="shared" si="3"/>
        <v>28807519</v>
      </c>
      <c r="I19" s="100">
        <f t="shared" si="3"/>
        <v>20940589</v>
      </c>
      <c r="J19" s="100">
        <f t="shared" si="3"/>
        <v>63325767</v>
      </c>
      <c r="K19" s="100">
        <f t="shared" si="3"/>
        <v>33024651</v>
      </c>
      <c r="L19" s="100">
        <f t="shared" si="3"/>
        <v>37229397</v>
      </c>
      <c r="M19" s="100">
        <f t="shared" si="3"/>
        <v>32737971</v>
      </c>
      <c r="N19" s="100">
        <f t="shared" si="3"/>
        <v>102992019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166317786</v>
      </c>
      <c r="X19" s="100">
        <f t="shared" si="3"/>
        <v>34220000</v>
      </c>
      <c r="Y19" s="100">
        <f t="shared" si="3"/>
        <v>132097786</v>
      </c>
      <c r="Z19" s="137">
        <f>+IF(X19&lt;&gt;0,+(Y19/X19)*100,0)</f>
        <v>386.0250905902981</v>
      </c>
      <c r="AA19" s="153">
        <f>SUM(AA20:AA23)</f>
        <v>242872558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>
        <v>268564639</v>
      </c>
      <c r="D21" s="155"/>
      <c r="E21" s="156">
        <v>154255045</v>
      </c>
      <c r="F21" s="60">
        <v>154255045</v>
      </c>
      <c r="G21" s="60">
        <v>11172295</v>
      </c>
      <c r="H21" s="60">
        <v>19347137</v>
      </c>
      <c r="I21" s="60">
        <v>11733052</v>
      </c>
      <c r="J21" s="60">
        <v>42252484</v>
      </c>
      <c r="K21" s="60">
        <v>19158003</v>
      </c>
      <c r="L21" s="60">
        <v>14996689</v>
      </c>
      <c r="M21" s="60">
        <v>20748747</v>
      </c>
      <c r="N21" s="60">
        <v>54903439</v>
      </c>
      <c r="O21" s="60"/>
      <c r="P21" s="60"/>
      <c r="Q21" s="60"/>
      <c r="R21" s="60"/>
      <c r="S21" s="60"/>
      <c r="T21" s="60"/>
      <c r="U21" s="60"/>
      <c r="V21" s="60"/>
      <c r="W21" s="60">
        <v>97155923</v>
      </c>
      <c r="X21" s="60">
        <v>22620000</v>
      </c>
      <c r="Y21" s="60">
        <v>74535923</v>
      </c>
      <c r="Z21" s="140">
        <v>329.51</v>
      </c>
      <c r="AA21" s="155">
        <v>154255045</v>
      </c>
    </row>
    <row r="22" spans="1:27" ht="12.75">
      <c r="A22" s="138" t="s">
        <v>91</v>
      </c>
      <c r="B22" s="136"/>
      <c r="C22" s="157">
        <v>76604752</v>
      </c>
      <c r="D22" s="157"/>
      <c r="E22" s="158">
        <v>88617513</v>
      </c>
      <c r="F22" s="159">
        <v>88617513</v>
      </c>
      <c r="G22" s="159">
        <v>2405364</v>
      </c>
      <c r="H22" s="159">
        <v>9460382</v>
      </c>
      <c r="I22" s="159">
        <v>9207537</v>
      </c>
      <c r="J22" s="159">
        <v>21073283</v>
      </c>
      <c r="K22" s="159">
        <v>13866648</v>
      </c>
      <c r="L22" s="159">
        <v>22232708</v>
      </c>
      <c r="M22" s="159">
        <v>11989224</v>
      </c>
      <c r="N22" s="159">
        <v>48088580</v>
      </c>
      <c r="O22" s="159"/>
      <c r="P22" s="159"/>
      <c r="Q22" s="159"/>
      <c r="R22" s="159"/>
      <c r="S22" s="159"/>
      <c r="T22" s="159"/>
      <c r="U22" s="159"/>
      <c r="V22" s="159"/>
      <c r="W22" s="159">
        <v>69161863</v>
      </c>
      <c r="X22" s="159">
        <v>11600000</v>
      </c>
      <c r="Y22" s="159">
        <v>57561863</v>
      </c>
      <c r="Z22" s="141">
        <v>496.22</v>
      </c>
      <c r="AA22" s="157">
        <v>88617513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647893667</v>
      </c>
      <c r="D25" s="168">
        <f>+D5+D9+D15+D19+D24</f>
        <v>0</v>
      </c>
      <c r="E25" s="169">
        <f t="shared" si="4"/>
        <v>768514947</v>
      </c>
      <c r="F25" s="73">
        <f t="shared" si="4"/>
        <v>768514947</v>
      </c>
      <c r="G25" s="73">
        <f t="shared" si="4"/>
        <v>13577659</v>
      </c>
      <c r="H25" s="73">
        <f t="shared" si="4"/>
        <v>46780161</v>
      </c>
      <c r="I25" s="73">
        <f t="shared" si="4"/>
        <v>20987957</v>
      </c>
      <c r="J25" s="73">
        <f t="shared" si="4"/>
        <v>81345777</v>
      </c>
      <c r="K25" s="73">
        <f t="shared" si="4"/>
        <v>50998616</v>
      </c>
      <c r="L25" s="73">
        <f t="shared" si="4"/>
        <v>73503506</v>
      </c>
      <c r="M25" s="73">
        <f t="shared" si="4"/>
        <v>88618616</v>
      </c>
      <c r="N25" s="73">
        <f t="shared" si="4"/>
        <v>213120738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294466515</v>
      </c>
      <c r="X25" s="73">
        <f t="shared" si="4"/>
        <v>497603074</v>
      </c>
      <c r="Y25" s="73">
        <f t="shared" si="4"/>
        <v>-203136559</v>
      </c>
      <c r="Z25" s="170">
        <f>+IF(X25&lt;&gt;0,+(Y25/X25)*100,0)</f>
        <v>-40.82301127424305</v>
      </c>
      <c r="AA25" s="168">
        <f>+AA5+AA9+AA15+AA19+AA24</f>
        <v>768514947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140583430</v>
      </c>
      <c r="D28" s="153">
        <f>SUM(D29:D31)</f>
        <v>0</v>
      </c>
      <c r="E28" s="154">
        <f t="shared" si="5"/>
        <v>183570918</v>
      </c>
      <c r="F28" s="100">
        <f t="shared" si="5"/>
        <v>183570918</v>
      </c>
      <c r="G28" s="100">
        <f t="shared" si="5"/>
        <v>6219393</v>
      </c>
      <c r="H28" s="100">
        <f t="shared" si="5"/>
        <v>6444888</v>
      </c>
      <c r="I28" s="100">
        <f t="shared" si="5"/>
        <v>7620545</v>
      </c>
      <c r="J28" s="100">
        <f t="shared" si="5"/>
        <v>20284826</v>
      </c>
      <c r="K28" s="100">
        <f t="shared" si="5"/>
        <v>7074428</v>
      </c>
      <c r="L28" s="100">
        <f t="shared" si="5"/>
        <v>6387320</v>
      </c>
      <c r="M28" s="100">
        <f t="shared" si="5"/>
        <v>10644116</v>
      </c>
      <c r="N28" s="100">
        <f t="shared" si="5"/>
        <v>24105864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44390690</v>
      </c>
      <c r="X28" s="100">
        <f t="shared" si="5"/>
        <v>126224000</v>
      </c>
      <c r="Y28" s="100">
        <f t="shared" si="5"/>
        <v>-81833310</v>
      </c>
      <c r="Z28" s="137">
        <f>+IF(X28&lt;&gt;0,+(Y28/X28)*100,0)</f>
        <v>-64.83181486880466</v>
      </c>
      <c r="AA28" s="153">
        <f>SUM(AA29:AA31)</f>
        <v>183570918</v>
      </c>
    </row>
    <row r="29" spans="1:27" ht="12.75">
      <c r="A29" s="138" t="s">
        <v>75</v>
      </c>
      <c r="B29" s="136"/>
      <c r="C29" s="155">
        <v>49072812</v>
      </c>
      <c r="D29" s="155"/>
      <c r="E29" s="156">
        <v>23035956</v>
      </c>
      <c r="F29" s="60">
        <v>23035956</v>
      </c>
      <c r="G29" s="60">
        <v>3075183</v>
      </c>
      <c r="H29" s="60">
        <v>3175981</v>
      </c>
      <c r="I29" s="60">
        <v>3735962</v>
      </c>
      <c r="J29" s="60">
        <v>9987126</v>
      </c>
      <c r="K29" s="60">
        <v>3481758</v>
      </c>
      <c r="L29" s="60">
        <v>2842778</v>
      </c>
      <c r="M29" s="60">
        <v>5049453</v>
      </c>
      <c r="N29" s="60">
        <v>11373989</v>
      </c>
      <c r="O29" s="60"/>
      <c r="P29" s="60"/>
      <c r="Q29" s="60"/>
      <c r="R29" s="60"/>
      <c r="S29" s="60"/>
      <c r="T29" s="60"/>
      <c r="U29" s="60"/>
      <c r="V29" s="60"/>
      <c r="W29" s="60">
        <v>21361115</v>
      </c>
      <c r="X29" s="60">
        <v>11646000</v>
      </c>
      <c r="Y29" s="60">
        <v>9715115</v>
      </c>
      <c r="Z29" s="140">
        <v>83.42</v>
      </c>
      <c r="AA29" s="155">
        <v>23035956</v>
      </c>
    </row>
    <row r="30" spans="1:27" ht="12.75">
      <c r="A30" s="138" t="s">
        <v>76</v>
      </c>
      <c r="B30" s="136"/>
      <c r="C30" s="157">
        <v>44711504</v>
      </c>
      <c r="D30" s="157"/>
      <c r="E30" s="158">
        <v>158012038</v>
      </c>
      <c r="F30" s="159">
        <v>158012038</v>
      </c>
      <c r="G30" s="159">
        <v>1513148</v>
      </c>
      <c r="H30" s="159">
        <v>1572874</v>
      </c>
      <c r="I30" s="159">
        <v>1869452</v>
      </c>
      <c r="J30" s="159">
        <v>4955474</v>
      </c>
      <c r="K30" s="159">
        <v>1728969</v>
      </c>
      <c r="L30" s="159">
        <v>1705807</v>
      </c>
      <c r="M30" s="159">
        <v>2692426</v>
      </c>
      <c r="N30" s="159">
        <v>6127202</v>
      </c>
      <c r="O30" s="159"/>
      <c r="P30" s="159"/>
      <c r="Q30" s="159"/>
      <c r="R30" s="159"/>
      <c r="S30" s="159"/>
      <c r="T30" s="159"/>
      <c r="U30" s="159"/>
      <c r="V30" s="159"/>
      <c r="W30" s="159">
        <v>11082676</v>
      </c>
      <c r="X30" s="159">
        <v>113318000</v>
      </c>
      <c r="Y30" s="159">
        <v>-102235324</v>
      </c>
      <c r="Z30" s="141">
        <v>-90.22</v>
      </c>
      <c r="AA30" s="157">
        <v>158012038</v>
      </c>
    </row>
    <row r="31" spans="1:27" ht="12.75">
      <c r="A31" s="138" t="s">
        <v>77</v>
      </c>
      <c r="B31" s="136"/>
      <c r="C31" s="155">
        <v>46799114</v>
      </c>
      <c r="D31" s="155"/>
      <c r="E31" s="156">
        <v>2522924</v>
      </c>
      <c r="F31" s="60">
        <v>2522924</v>
      </c>
      <c r="G31" s="60">
        <v>1631062</v>
      </c>
      <c r="H31" s="60">
        <v>1696033</v>
      </c>
      <c r="I31" s="60">
        <v>2015131</v>
      </c>
      <c r="J31" s="60">
        <v>5342226</v>
      </c>
      <c r="K31" s="60">
        <v>1863701</v>
      </c>
      <c r="L31" s="60">
        <v>1838735</v>
      </c>
      <c r="M31" s="60">
        <v>2902237</v>
      </c>
      <c r="N31" s="60">
        <v>6604673</v>
      </c>
      <c r="O31" s="60"/>
      <c r="P31" s="60"/>
      <c r="Q31" s="60"/>
      <c r="R31" s="60"/>
      <c r="S31" s="60"/>
      <c r="T31" s="60"/>
      <c r="U31" s="60"/>
      <c r="V31" s="60"/>
      <c r="W31" s="60">
        <v>11946899</v>
      </c>
      <c r="X31" s="60">
        <v>1260000</v>
      </c>
      <c r="Y31" s="60">
        <v>10686899</v>
      </c>
      <c r="Z31" s="140">
        <v>848.17</v>
      </c>
      <c r="AA31" s="155">
        <v>2522924</v>
      </c>
    </row>
    <row r="32" spans="1:27" ht="12.75">
      <c r="A32" s="135" t="s">
        <v>78</v>
      </c>
      <c r="B32" s="136"/>
      <c r="C32" s="153">
        <f aca="true" t="shared" si="6" ref="C32:Y32">SUM(C33:C37)</f>
        <v>49152662</v>
      </c>
      <c r="D32" s="153">
        <f>SUM(D33:D37)</f>
        <v>0</v>
      </c>
      <c r="E32" s="154">
        <f t="shared" si="6"/>
        <v>35813312</v>
      </c>
      <c r="F32" s="100">
        <f t="shared" si="6"/>
        <v>35813312</v>
      </c>
      <c r="G32" s="100">
        <f t="shared" si="6"/>
        <v>2404805</v>
      </c>
      <c r="H32" s="100">
        <f t="shared" si="6"/>
        <v>2498653</v>
      </c>
      <c r="I32" s="100">
        <f t="shared" si="6"/>
        <v>2971069</v>
      </c>
      <c r="J32" s="100">
        <f t="shared" si="6"/>
        <v>7874527</v>
      </c>
      <c r="K32" s="100">
        <f t="shared" si="6"/>
        <v>2747804</v>
      </c>
      <c r="L32" s="100">
        <f t="shared" si="6"/>
        <v>2710995</v>
      </c>
      <c r="M32" s="100">
        <f t="shared" si="6"/>
        <v>4279002</v>
      </c>
      <c r="N32" s="100">
        <f t="shared" si="6"/>
        <v>9737801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17612328</v>
      </c>
      <c r="X32" s="100">
        <f t="shared" si="6"/>
        <v>17862000</v>
      </c>
      <c r="Y32" s="100">
        <f t="shared" si="6"/>
        <v>-249672</v>
      </c>
      <c r="Z32" s="137">
        <f>+IF(X32&lt;&gt;0,+(Y32/X32)*100,0)</f>
        <v>-1.3977830030231777</v>
      </c>
      <c r="AA32" s="153">
        <f>SUM(AA33:AA37)</f>
        <v>35813312</v>
      </c>
    </row>
    <row r="33" spans="1:27" ht="12.75">
      <c r="A33" s="138" t="s">
        <v>79</v>
      </c>
      <c r="B33" s="136"/>
      <c r="C33" s="155">
        <v>49152662</v>
      </c>
      <c r="D33" s="155"/>
      <c r="E33" s="156"/>
      <c r="F33" s="60"/>
      <c r="G33" s="60">
        <v>743980</v>
      </c>
      <c r="H33" s="60">
        <v>772378</v>
      </c>
      <c r="I33" s="60">
        <v>919166</v>
      </c>
      <c r="J33" s="60">
        <v>2435524</v>
      </c>
      <c r="K33" s="60">
        <v>850094</v>
      </c>
      <c r="L33" s="60">
        <v>838706</v>
      </c>
      <c r="M33" s="60">
        <v>1323804</v>
      </c>
      <c r="N33" s="60">
        <v>3012604</v>
      </c>
      <c r="O33" s="60"/>
      <c r="P33" s="60"/>
      <c r="Q33" s="60"/>
      <c r="R33" s="60"/>
      <c r="S33" s="60"/>
      <c r="T33" s="60"/>
      <c r="U33" s="60"/>
      <c r="V33" s="60"/>
      <c r="W33" s="60">
        <v>5448128</v>
      </c>
      <c r="X33" s="60"/>
      <c r="Y33" s="60">
        <v>5448128</v>
      </c>
      <c r="Z33" s="140">
        <v>0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>
        <v>22624911</v>
      </c>
      <c r="F35" s="60">
        <v>22624911</v>
      </c>
      <c r="G35" s="60">
        <v>637840</v>
      </c>
      <c r="H35" s="60">
        <v>662889</v>
      </c>
      <c r="I35" s="60">
        <v>788034</v>
      </c>
      <c r="J35" s="60">
        <v>2088763</v>
      </c>
      <c r="K35" s="60">
        <v>728816</v>
      </c>
      <c r="L35" s="60">
        <v>719053</v>
      </c>
      <c r="M35" s="60">
        <v>1134945</v>
      </c>
      <c r="N35" s="60">
        <v>2582814</v>
      </c>
      <c r="O35" s="60"/>
      <c r="P35" s="60"/>
      <c r="Q35" s="60"/>
      <c r="R35" s="60"/>
      <c r="S35" s="60"/>
      <c r="T35" s="60"/>
      <c r="U35" s="60"/>
      <c r="V35" s="60"/>
      <c r="W35" s="60">
        <v>4671577</v>
      </c>
      <c r="X35" s="60">
        <v>11310000</v>
      </c>
      <c r="Y35" s="60">
        <v>-6638423</v>
      </c>
      <c r="Z35" s="140">
        <v>-58.7</v>
      </c>
      <c r="AA35" s="155">
        <v>22624911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>
        <v>13188401</v>
      </c>
      <c r="F37" s="159">
        <v>13188401</v>
      </c>
      <c r="G37" s="159">
        <v>1022985</v>
      </c>
      <c r="H37" s="159">
        <v>1063386</v>
      </c>
      <c r="I37" s="159">
        <v>1263869</v>
      </c>
      <c r="J37" s="159">
        <v>3350240</v>
      </c>
      <c r="K37" s="159">
        <v>1168894</v>
      </c>
      <c r="L37" s="159">
        <v>1153236</v>
      </c>
      <c r="M37" s="159">
        <v>1820253</v>
      </c>
      <c r="N37" s="159">
        <v>4142383</v>
      </c>
      <c r="O37" s="159"/>
      <c r="P37" s="159"/>
      <c r="Q37" s="159"/>
      <c r="R37" s="159"/>
      <c r="S37" s="159"/>
      <c r="T37" s="159"/>
      <c r="U37" s="159"/>
      <c r="V37" s="159"/>
      <c r="W37" s="159">
        <v>7492623</v>
      </c>
      <c r="X37" s="159">
        <v>6552000</v>
      </c>
      <c r="Y37" s="159">
        <v>940623</v>
      </c>
      <c r="Z37" s="141">
        <v>14.36</v>
      </c>
      <c r="AA37" s="157">
        <v>13188401</v>
      </c>
    </row>
    <row r="38" spans="1:27" ht="12.75">
      <c r="A38" s="135" t="s">
        <v>84</v>
      </c>
      <c r="B38" s="142"/>
      <c r="C38" s="153">
        <f aca="true" t="shared" si="7" ref="C38:Y38">SUM(C39:C41)</f>
        <v>26819547</v>
      </c>
      <c r="D38" s="153">
        <f>SUM(D39:D41)</f>
        <v>0</v>
      </c>
      <c r="E38" s="154">
        <f t="shared" si="7"/>
        <v>129523163</v>
      </c>
      <c r="F38" s="100">
        <f t="shared" si="7"/>
        <v>129523163</v>
      </c>
      <c r="G38" s="100">
        <f t="shared" si="7"/>
        <v>2177955</v>
      </c>
      <c r="H38" s="100">
        <f t="shared" si="7"/>
        <v>2263565</v>
      </c>
      <c r="I38" s="100">
        <f t="shared" si="7"/>
        <v>2690802</v>
      </c>
      <c r="J38" s="100">
        <f t="shared" si="7"/>
        <v>7132322</v>
      </c>
      <c r="K38" s="100">
        <f t="shared" si="7"/>
        <v>2488598</v>
      </c>
      <c r="L38" s="100">
        <f t="shared" si="7"/>
        <v>2455259</v>
      </c>
      <c r="M38" s="100">
        <f t="shared" si="7"/>
        <v>3875353</v>
      </c>
      <c r="N38" s="100">
        <f t="shared" si="7"/>
        <v>8819210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15951532</v>
      </c>
      <c r="X38" s="100">
        <f t="shared" si="7"/>
        <v>65652000</v>
      </c>
      <c r="Y38" s="100">
        <f t="shared" si="7"/>
        <v>-49700468</v>
      </c>
      <c r="Z38" s="137">
        <f>+IF(X38&lt;&gt;0,+(Y38/X38)*100,0)</f>
        <v>-75.70290014013283</v>
      </c>
      <c r="AA38" s="153">
        <f>SUM(AA39:AA41)</f>
        <v>129523163</v>
      </c>
    </row>
    <row r="39" spans="1:27" ht="12.75">
      <c r="A39" s="138" t="s">
        <v>85</v>
      </c>
      <c r="B39" s="136"/>
      <c r="C39" s="155"/>
      <c r="D39" s="155"/>
      <c r="E39" s="156">
        <v>71151381</v>
      </c>
      <c r="F39" s="60">
        <v>71151381</v>
      </c>
      <c r="G39" s="60">
        <v>441653</v>
      </c>
      <c r="H39" s="60">
        <v>460168</v>
      </c>
      <c r="I39" s="60">
        <v>545651</v>
      </c>
      <c r="J39" s="60">
        <v>1447472</v>
      </c>
      <c r="K39" s="60">
        <v>504647</v>
      </c>
      <c r="L39" s="60">
        <v>497886</v>
      </c>
      <c r="M39" s="60">
        <v>785859</v>
      </c>
      <c r="N39" s="60">
        <v>1788392</v>
      </c>
      <c r="O39" s="60"/>
      <c r="P39" s="60"/>
      <c r="Q39" s="60"/>
      <c r="R39" s="60"/>
      <c r="S39" s="60"/>
      <c r="T39" s="60"/>
      <c r="U39" s="60"/>
      <c r="V39" s="60"/>
      <c r="W39" s="60">
        <v>3235864</v>
      </c>
      <c r="X39" s="60">
        <v>38046000</v>
      </c>
      <c r="Y39" s="60">
        <v>-34810136</v>
      </c>
      <c r="Z39" s="140">
        <v>-91.49</v>
      </c>
      <c r="AA39" s="155">
        <v>71151381</v>
      </c>
    </row>
    <row r="40" spans="1:27" ht="12.75">
      <c r="A40" s="138" t="s">
        <v>86</v>
      </c>
      <c r="B40" s="136"/>
      <c r="C40" s="155">
        <v>26819547</v>
      </c>
      <c r="D40" s="155"/>
      <c r="E40" s="156">
        <v>43211860</v>
      </c>
      <c r="F40" s="60">
        <v>43211860</v>
      </c>
      <c r="G40" s="60">
        <v>1642897</v>
      </c>
      <c r="H40" s="60">
        <v>1706456</v>
      </c>
      <c r="I40" s="60">
        <v>2029752</v>
      </c>
      <c r="J40" s="60">
        <v>5379105</v>
      </c>
      <c r="K40" s="60">
        <v>1877224</v>
      </c>
      <c r="L40" s="60">
        <v>1852076</v>
      </c>
      <c r="M40" s="60">
        <v>2923295</v>
      </c>
      <c r="N40" s="60">
        <v>6652595</v>
      </c>
      <c r="O40" s="60"/>
      <c r="P40" s="60"/>
      <c r="Q40" s="60"/>
      <c r="R40" s="60"/>
      <c r="S40" s="60"/>
      <c r="T40" s="60"/>
      <c r="U40" s="60"/>
      <c r="V40" s="60"/>
      <c r="W40" s="60">
        <v>12031700</v>
      </c>
      <c r="X40" s="60">
        <v>21606000</v>
      </c>
      <c r="Y40" s="60">
        <v>-9574300</v>
      </c>
      <c r="Z40" s="140">
        <v>-44.31</v>
      </c>
      <c r="AA40" s="155">
        <v>43211860</v>
      </c>
    </row>
    <row r="41" spans="1:27" ht="12.75">
      <c r="A41" s="138" t="s">
        <v>87</v>
      </c>
      <c r="B41" s="136"/>
      <c r="C41" s="155"/>
      <c r="D41" s="155"/>
      <c r="E41" s="156">
        <v>15159922</v>
      </c>
      <c r="F41" s="60">
        <v>15159922</v>
      </c>
      <c r="G41" s="60">
        <v>93405</v>
      </c>
      <c r="H41" s="60">
        <v>96941</v>
      </c>
      <c r="I41" s="60">
        <v>115399</v>
      </c>
      <c r="J41" s="60">
        <v>305745</v>
      </c>
      <c r="K41" s="60">
        <v>106727</v>
      </c>
      <c r="L41" s="60">
        <v>105297</v>
      </c>
      <c r="M41" s="60">
        <v>166199</v>
      </c>
      <c r="N41" s="60">
        <v>378223</v>
      </c>
      <c r="O41" s="60"/>
      <c r="P41" s="60"/>
      <c r="Q41" s="60"/>
      <c r="R41" s="60"/>
      <c r="S41" s="60"/>
      <c r="T41" s="60"/>
      <c r="U41" s="60"/>
      <c r="V41" s="60"/>
      <c r="W41" s="60">
        <v>683968</v>
      </c>
      <c r="X41" s="60">
        <v>6000000</v>
      </c>
      <c r="Y41" s="60">
        <v>-5316032</v>
      </c>
      <c r="Z41" s="140">
        <v>-88.6</v>
      </c>
      <c r="AA41" s="155">
        <v>15159922</v>
      </c>
    </row>
    <row r="42" spans="1:27" ht="12.75">
      <c r="A42" s="135" t="s">
        <v>88</v>
      </c>
      <c r="B42" s="142"/>
      <c r="C42" s="153">
        <f aca="true" t="shared" si="8" ref="C42:Y42">SUM(C43:C46)</f>
        <v>348611895</v>
      </c>
      <c r="D42" s="153">
        <f>SUM(D43:D46)</f>
        <v>0</v>
      </c>
      <c r="E42" s="154">
        <f t="shared" si="8"/>
        <v>219917095</v>
      </c>
      <c r="F42" s="100">
        <f t="shared" si="8"/>
        <v>219917095</v>
      </c>
      <c r="G42" s="100">
        <f t="shared" si="8"/>
        <v>6779315</v>
      </c>
      <c r="H42" s="100">
        <f t="shared" si="8"/>
        <v>6338590</v>
      </c>
      <c r="I42" s="100">
        <f t="shared" si="8"/>
        <v>8375654</v>
      </c>
      <c r="J42" s="100">
        <f t="shared" si="8"/>
        <v>21493559</v>
      </c>
      <c r="K42" s="100">
        <f t="shared" si="8"/>
        <v>7746254</v>
      </c>
      <c r="L42" s="100">
        <f t="shared" si="8"/>
        <v>7642485</v>
      </c>
      <c r="M42" s="100">
        <f t="shared" si="8"/>
        <v>12062807</v>
      </c>
      <c r="N42" s="100">
        <f t="shared" si="8"/>
        <v>27451546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48945105</v>
      </c>
      <c r="X42" s="100">
        <f t="shared" si="8"/>
        <v>70852000</v>
      </c>
      <c r="Y42" s="100">
        <f t="shared" si="8"/>
        <v>-21906895</v>
      </c>
      <c r="Z42" s="137">
        <f>+IF(X42&lt;&gt;0,+(Y42/X42)*100,0)</f>
        <v>-30.919233049172924</v>
      </c>
      <c r="AA42" s="153">
        <f>SUM(AA43:AA46)</f>
        <v>219917095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>
        <v>258814872</v>
      </c>
      <c r="D44" s="155"/>
      <c r="E44" s="156">
        <v>175352459</v>
      </c>
      <c r="F44" s="60">
        <v>175352459</v>
      </c>
      <c r="G44" s="60">
        <v>6168209</v>
      </c>
      <c r="H44" s="60">
        <v>5703792</v>
      </c>
      <c r="I44" s="60">
        <v>7620651</v>
      </c>
      <c r="J44" s="60">
        <v>19492652</v>
      </c>
      <c r="K44" s="60">
        <v>7047987</v>
      </c>
      <c r="L44" s="60">
        <v>6953571</v>
      </c>
      <c r="M44" s="60">
        <v>10975434</v>
      </c>
      <c r="N44" s="60">
        <v>24976992</v>
      </c>
      <c r="O44" s="60"/>
      <c r="P44" s="60"/>
      <c r="Q44" s="60"/>
      <c r="R44" s="60"/>
      <c r="S44" s="60"/>
      <c r="T44" s="60"/>
      <c r="U44" s="60"/>
      <c r="V44" s="60"/>
      <c r="W44" s="60">
        <v>44469644</v>
      </c>
      <c r="X44" s="60">
        <v>56770000</v>
      </c>
      <c r="Y44" s="60">
        <v>-12300356</v>
      </c>
      <c r="Z44" s="140">
        <v>-21.67</v>
      </c>
      <c r="AA44" s="155">
        <v>175352459</v>
      </c>
    </row>
    <row r="45" spans="1:27" ht="12.75">
      <c r="A45" s="138" t="s">
        <v>91</v>
      </c>
      <c r="B45" s="136"/>
      <c r="C45" s="157">
        <v>89797023</v>
      </c>
      <c r="D45" s="157"/>
      <c r="E45" s="158">
        <v>44564636</v>
      </c>
      <c r="F45" s="159">
        <v>44564636</v>
      </c>
      <c r="G45" s="159">
        <v>611106</v>
      </c>
      <c r="H45" s="159">
        <v>634798</v>
      </c>
      <c r="I45" s="159">
        <v>755003</v>
      </c>
      <c r="J45" s="159">
        <v>2000907</v>
      </c>
      <c r="K45" s="159">
        <v>698267</v>
      </c>
      <c r="L45" s="159">
        <v>688914</v>
      </c>
      <c r="M45" s="159">
        <v>1087373</v>
      </c>
      <c r="N45" s="159">
        <v>2474554</v>
      </c>
      <c r="O45" s="159"/>
      <c r="P45" s="159"/>
      <c r="Q45" s="159"/>
      <c r="R45" s="159"/>
      <c r="S45" s="159"/>
      <c r="T45" s="159"/>
      <c r="U45" s="159"/>
      <c r="V45" s="159"/>
      <c r="W45" s="159">
        <v>4475461</v>
      </c>
      <c r="X45" s="159">
        <v>14082000</v>
      </c>
      <c r="Y45" s="159">
        <v>-9606539</v>
      </c>
      <c r="Z45" s="141">
        <v>-68.22</v>
      </c>
      <c r="AA45" s="157">
        <v>44564636</v>
      </c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565167534</v>
      </c>
      <c r="D48" s="168">
        <f>+D28+D32+D38+D42+D47</f>
        <v>0</v>
      </c>
      <c r="E48" s="169">
        <f t="shared" si="9"/>
        <v>568824488</v>
      </c>
      <c r="F48" s="73">
        <f t="shared" si="9"/>
        <v>568824488</v>
      </c>
      <c r="G48" s="73">
        <f t="shared" si="9"/>
        <v>17581468</v>
      </c>
      <c r="H48" s="73">
        <f t="shared" si="9"/>
        <v>17545696</v>
      </c>
      <c r="I48" s="73">
        <f t="shared" si="9"/>
        <v>21658070</v>
      </c>
      <c r="J48" s="73">
        <f t="shared" si="9"/>
        <v>56785234</v>
      </c>
      <c r="K48" s="73">
        <f t="shared" si="9"/>
        <v>20057084</v>
      </c>
      <c r="L48" s="73">
        <f t="shared" si="9"/>
        <v>19196059</v>
      </c>
      <c r="M48" s="73">
        <f t="shared" si="9"/>
        <v>30861278</v>
      </c>
      <c r="N48" s="73">
        <f t="shared" si="9"/>
        <v>70114421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126899655</v>
      </c>
      <c r="X48" s="73">
        <f t="shared" si="9"/>
        <v>280590000</v>
      </c>
      <c r="Y48" s="73">
        <f t="shared" si="9"/>
        <v>-153690345</v>
      </c>
      <c r="Z48" s="170">
        <f>+IF(X48&lt;&gt;0,+(Y48/X48)*100,0)</f>
        <v>-54.7739923019352</v>
      </c>
      <c r="AA48" s="168">
        <f>+AA28+AA32+AA38+AA42+AA47</f>
        <v>568824488</v>
      </c>
    </row>
    <row r="49" spans="1:27" ht="12.75">
      <c r="A49" s="148" t="s">
        <v>49</v>
      </c>
      <c r="B49" s="149"/>
      <c r="C49" s="171">
        <f aca="true" t="shared" si="10" ref="C49:Y49">+C25-C48</f>
        <v>82726133</v>
      </c>
      <c r="D49" s="171">
        <f>+D25-D48</f>
        <v>0</v>
      </c>
      <c r="E49" s="172">
        <f t="shared" si="10"/>
        <v>199690459</v>
      </c>
      <c r="F49" s="173">
        <f t="shared" si="10"/>
        <v>199690459</v>
      </c>
      <c r="G49" s="173">
        <f t="shared" si="10"/>
        <v>-4003809</v>
      </c>
      <c r="H49" s="173">
        <f t="shared" si="10"/>
        <v>29234465</v>
      </c>
      <c r="I49" s="173">
        <f t="shared" si="10"/>
        <v>-670113</v>
      </c>
      <c r="J49" s="173">
        <f t="shared" si="10"/>
        <v>24560543</v>
      </c>
      <c r="K49" s="173">
        <f t="shared" si="10"/>
        <v>30941532</v>
      </c>
      <c r="L49" s="173">
        <f t="shared" si="10"/>
        <v>54307447</v>
      </c>
      <c r="M49" s="173">
        <f t="shared" si="10"/>
        <v>57757338</v>
      </c>
      <c r="N49" s="173">
        <f t="shared" si="10"/>
        <v>143006317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167566860</v>
      </c>
      <c r="X49" s="173">
        <f>IF(F25=F48,0,X25-X48)</f>
        <v>217013074</v>
      </c>
      <c r="Y49" s="173">
        <f t="shared" si="10"/>
        <v>-49446214</v>
      </c>
      <c r="Z49" s="174">
        <f>+IF(X49&lt;&gt;0,+(Y49/X49)*100,0)</f>
        <v>-22.784900968685417</v>
      </c>
      <c r="AA49" s="171">
        <f>+AA25-AA48</f>
        <v>199690459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52662705</v>
      </c>
      <c r="D8" s="155">
        <v>0</v>
      </c>
      <c r="E8" s="156">
        <v>115255045</v>
      </c>
      <c r="F8" s="60">
        <v>115255045</v>
      </c>
      <c r="G8" s="60">
        <v>10773092</v>
      </c>
      <c r="H8" s="60">
        <v>11334189</v>
      </c>
      <c r="I8" s="60">
        <v>11132048</v>
      </c>
      <c r="J8" s="60">
        <v>33239329</v>
      </c>
      <c r="K8" s="60">
        <v>11343054</v>
      </c>
      <c r="L8" s="60">
        <v>11822532</v>
      </c>
      <c r="M8" s="60">
        <v>11132048</v>
      </c>
      <c r="N8" s="60">
        <v>34297634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67536963</v>
      </c>
      <c r="X8" s="60">
        <v>57702000</v>
      </c>
      <c r="Y8" s="60">
        <v>9834963</v>
      </c>
      <c r="Z8" s="140">
        <v>17.04</v>
      </c>
      <c r="AA8" s="155">
        <v>115255045</v>
      </c>
    </row>
    <row r="9" spans="1:27" ht="12.75">
      <c r="A9" s="183" t="s">
        <v>105</v>
      </c>
      <c r="B9" s="182"/>
      <c r="C9" s="155">
        <v>24474945</v>
      </c>
      <c r="D9" s="155">
        <v>0</v>
      </c>
      <c r="E9" s="156">
        <v>44599374</v>
      </c>
      <c r="F9" s="60">
        <v>44599374</v>
      </c>
      <c r="G9" s="60">
        <v>2405364</v>
      </c>
      <c r="H9" s="60">
        <v>2550621</v>
      </c>
      <c r="I9" s="60">
        <v>2501246</v>
      </c>
      <c r="J9" s="60">
        <v>7457231</v>
      </c>
      <c r="K9" s="60">
        <v>2467245</v>
      </c>
      <c r="L9" s="60">
        <v>2515558</v>
      </c>
      <c r="M9" s="60">
        <v>2501246</v>
      </c>
      <c r="N9" s="60">
        <v>7484049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14941280</v>
      </c>
      <c r="X9" s="60">
        <v>22302000</v>
      </c>
      <c r="Y9" s="60">
        <v>-7360720</v>
      </c>
      <c r="Z9" s="140">
        <v>-33</v>
      </c>
      <c r="AA9" s="155">
        <v>44599374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690718</v>
      </c>
      <c r="F12" s="60">
        <v>690718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345000</v>
      </c>
      <c r="Y12" s="60">
        <v>-345000</v>
      </c>
      <c r="Z12" s="140">
        <v>-100</v>
      </c>
      <c r="AA12" s="155">
        <v>690718</v>
      </c>
    </row>
    <row r="13" spans="1:27" ht="12.75">
      <c r="A13" s="181" t="s">
        <v>109</v>
      </c>
      <c r="B13" s="185"/>
      <c r="C13" s="155">
        <v>4620844</v>
      </c>
      <c r="D13" s="155">
        <v>0</v>
      </c>
      <c r="E13" s="156">
        <v>4030000</v>
      </c>
      <c r="F13" s="60">
        <v>4030000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2015000</v>
      </c>
      <c r="Y13" s="60">
        <v>-2015000</v>
      </c>
      <c r="Z13" s="140">
        <v>-100</v>
      </c>
      <c r="AA13" s="155">
        <v>4030000</v>
      </c>
    </row>
    <row r="14" spans="1:27" ht="12.75">
      <c r="A14" s="181" t="s">
        <v>110</v>
      </c>
      <c r="B14" s="185"/>
      <c r="C14" s="155">
        <v>22124400</v>
      </c>
      <c r="D14" s="155">
        <v>0</v>
      </c>
      <c r="E14" s="156">
        <v>24018139</v>
      </c>
      <c r="F14" s="60">
        <v>24018139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11133834</v>
      </c>
      <c r="Y14" s="60">
        <v>-11133834</v>
      </c>
      <c r="Z14" s="140">
        <v>-100</v>
      </c>
      <c r="AA14" s="155">
        <v>24018139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1635749</v>
      </c>
      <c r="F18" s="60">
        <v>1635749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817872</v>
      </c>
      <c r="Y18" s="60">
        <v>-817872</v>
      </c>
      <c r="Z18" s="140">
        <v>-100</v>
      </c>
      <c r="AA18" s="155">
        <v>1635749</v>
      </c>
    </row>
    <row r="19" spans="1:27" ht="12.75">
      <c r="A19" s="181" t="s">
        <v>34</v>
      </c>
      <c r="B19" s="185"/>
      <c r="C19" s="155">
        <v>409661004</v>
      </c>
      <c r="D19" s="155">
        <v>0</v>
      </c>
      <c r="E19" s="156">
        <v>368285922</v>
      </c>
      <c r="F19" s="60">
        <v>368285922</v>
      </c>
      <c r="G19" s="60">
        <v>399203</v>
      </c>
      <c r="H19" s="60">
        <v>17972642</v>
      </c>
      <c r="I19" s="60">
        <v>6753659</v>
      </c>
      <c r="J19" s="60">
        <v>25125504</v>
      </c>
      <c r="K19" s="60">
        <v>29373368</v>
      </c>
      <c r="L19" s="60">
        <v>55991259</v>
      </c>
      <c r="M19" s="60">
        <v>65368623</v>
      </c>
      <c r="N19" s="60">
        <v>150733250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175858754</v>
      </c>
      <c r="X19" s="60">
        <v>283679536</v>
      </c>
      <c r="Y19" s="60">
        <v>-107820782</v>
      </c>
      <c r="Z19" s="140">
        <v>-38.01</v>
      </c>
      <c r="AA19" s="155">
        <v>368285922</v>
      </c>
    </row>
    <row r="20" spans="1:27" ht="12.75">
      <c r="A20" s="181" t="s">
        <v>35</v>
      </c>
      <c r="B20" s="185"/>
      <c r="C20" s="155">
        <v>1714020</v>
      </c>
      <c r="D20" s="155">
        <v>0</v>
      </c>
      <c r="E20" s="156">
        <v>500000</v>
      </c>
      <c r="F20" s="54">
        <v>500000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250362</v>
      </c>
      <c r="Y20" s="54">
        <v>-250362</v>
      </c>
      <c r="Z20" s="184">
        <v>-100</v>
      </c>
      <c r="AA20" s="130">
        <v>500000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515257918</v>
      </c>
      <c r="D22" s="188">
        <f>SUM(D5:D21)</f>
        <v>0</v>
      </c>
      <c r="E22" s="189">
        <f t="shared" si="0"/>
        <v>559014947</v>
      </c>
      <c r="F22" s="190">
        <f t="shared" si="0"/>
        <v>559014947</v>
      </c>
      <c r="G22" s="190">
        <f t="shared" si="0"/>
        <v>13577659</v>
      </c>
      <c r="H22" s="190">
        <f t="shared" si="0"/>
        <v>31857452</v>
      </c>
      <c r="I22" s="190">
        <f t="shared" si="0"/>
        <v>20386953</v>
      </c>
      <c r="J22" s="190">
        <f t="shared" si="0"/>
        <v>65822064</v>
      </c>
      <c r="K22" s="190">
        <f t="shared" si="0"/>
        <v>43183667</v>
      </c>
      <c r="L22" s="190">
        <f t="shared" si="0"/>
        <v>70329349</v>
      </c>
      <c r="M22" s="190">
        <f t="shared" si="0"/>
        <v>79001917</v>
      </c>
      <c r="N22" s="190">
        <f t="shared" si="0"/>
        <v>192514933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258336997</v>
      </c>
      <c r="X22" s="190">
        <f t="shared" si="0"/>
        <v>378245604</v>
      </c>
      <c r="Y22" s="190">
        <f t="shared" si="0"/>
        <v>-119908607</v>
      </c>
      <c r="Z22" s="191">
        <f>+IF(X22&lt;&gt;0,+(Y22/X22)*100,0)</f>
        <v>-31.701255938456324</v>
      </c>
      <c r="AA22" s="188">
        <f>SUM(AA5:AA21)</f>
        <v>559014947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210133486</v>
      </c>
      <c r="D25" s="155">
        <v>0</v>
      </c>
      <c r="E25" s="156">
        <v>204357707</v>
      </c>
      <c r="F25" s="60">
        <v>204357707</v>
      </c>
      <c r="G25" s="60">
        <v>17027990</v>
      </c>
      <c r="H25" s="60">
        <v>16992218</v>
      </c>
      <c r="I25" s="60">
        <v>21037604</v>
      </c>
      <c r="J25" s="60">
        <v>55057812</v>
      </c>
      <c r="K25" s="60">
        <v>19456703</v>
      </c>
      <c r="L25" s="60">
        <v>19196059</v>
      </c>
      <c r="M25" s="60">
        <v>30298832</v>
      </c>
      <c r="N25" s="60">
        <v>68951594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124009406</v>
      </c>
      <c r="X25" s="60">
        <v>102179833</v>
      </c>
      <c r="Y25" s="60">
        <v>21829573</v>
      </c>
      <c r="Z25" s="140">
        <v>21.36</v>
      </c>
      <c r="AA25" s="155">
        <v>204357707</v>
      </c>
    </row>
    <row r="26" spans="1:27" ht="12.75">
      <c r="A26" s="183" t="s">
        <v>38</v>
      </c>
      <c r="B26" s="182"/>
      <c r="C26" s="155">
        <v>5953332</v>
      </c>
      <c r="D26" s="155">
        <v>0</v>
      </c>
      <c r="E26" s="156">
        <v>6304647</v>
      </c>
      <c r="F26" s="60">
        <v>6304647</v>
      </c>
      <c r="G26" s="60">
        <v>553478</v>
      </c>
      <c r="H26" s="60">
        <v>553478</v>
      </c>
      <c r="I26" s="60">
        <v>620466</v>
      </c>
      <c r="J26" s="60">
        <v>1727422</v>
      </c>
      <c r="K26" s="60">
        <v>600381</v>
      </c>
      <c r="L26" s="60">
        <v>0</v>
      </c>
      <c r="M26" s="60">
        <v>562446</v>
      </c>
      <c r="N26" s="60">
        <v>1162827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2890249</v>
      </c>
      <c r="X26" s="60">
        <v>3150417</v>
      </c>
      <c r="Y26" s="60">
        <v>-260168</v>
      </c>
      <c r="Z26" s="140">
        <v>-8.26</v>
      </c>
      <c r="AA26" s="155">
        <v>6304647</v>
      </c>
    </row>
    <row r="27" spans="1:27" ht="12.75">
      <c r="A27" s="183" t="s">
        <v>118</v>
      </c>
      <c r="B27" s="182"/>
      <c r="C27" s="155">
        <v>32991006</v>
      </c>
      <c r="D27" s="155">
        <v>0</v>
      </c>
      <c r="E27" s="156">
        <v>75020004</v>
      </c>
      <c r="F27" s="60">
        <v>75020004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37511667</v>
      </c>
      <c r="Y27" s="60">
        <v>-37511667</v>
      </c>
      <c r="Z27" s="140">
        <v>-100</v>
      </c>
      <c r="AA27" s="155">
        <v>75020004</v>
      </c>
    </row>
    <row r="28" spans="1:27" ht="12.75">
      <c r="A28" s="183" t="s">
        <v>39</v>
      </c>
      <c r="B28" s="182"/>
      <c r="C28" s="155">
        <v>49158583</v>
      </c>
      <c r="D28" s="155">
        <v>0</v>
      </c>
      <c r="E28" s="156">
        <v>49456515</v>
      </c>
      <c r="F28" s="60">
        <v>49456515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24726417</v>
      </c>
      <c r="Y28" s="60">
        <v>-24726417</v>
      </c>
      <c r="Z28" s="140">
        <v>-100</v>
      </c>
      <c r="AA28" s="155">
        <v>49456515</v>
      </c>
    </row>
    <row r="29" spans="1:27" ht="12.75">
      <c r="A29" s="183" t="s">
        <v>40</v>
      </c>
      <c r="B29" s="182"/>
      <c r="C29" s="155">
        <v>5645687</v>
      </c>
      <c r="D29" s="155">
        <v>0</v>
      </c>
      <c r="E29" s="156">
        <v>3378000</v>
      </c>
      <c r="F29" s="60">
        <v>3378000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1784000</v>
      </c>
      <c r="Y29" s="60">
        <v>-1784000</v>
      </c>
      <c r="Z29" s="140">
        <v>-100</v>
      </c>
      <c r="AA29" s="155">
        <v>3378000</v>
      </c>
    </row>
    <row r="30" spans="1:27" ht="12.75">
      <c r="A30" s="183" t="s">
        <v>119</v>
      </c>
      <c r="B30" s="182"/>
      <c r="C30" s="155">
        <v>4458788</v>
      </c>
      <c r="D30" s="155">
        <v>0</v>
      </c>
      <c r="E30" s="156">
        <v>10000000</v>
      </c>
      <c r="F30" s="60">
        <v>10000000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10000000</v>
      </c>
      <c r="Y30" s="60">
        <v>-10000000</v>
      </c>
      <c r="Z30" s="140">
        <v>-100</v>
      </c>
      <c r="AA30" s="155">
        <v>10000000</v>
      </c>
    </row>
    <row r="31" spans="1:27" ht="12.75">
      <c r="A31" s="183" t="s">
        <v>120</v>
      </c>
      <c r="B31" s="182"/>
      <c r="C31" s="155">
        <v>25901987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14872932</v>
      </c>
      <c r="D32" s="155">
        <v>0</v>
      </c>
      <c r="E32" s="156">
        <v>100683943</v>
      </c>
      <c r="F32" s="60">
        <v>100683943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50340333</v>
      </c>
      <c r="Y32" s="60">
        <v>-50340333</v>
      </c>
      <c r="Z32" s="140">
        <v>-100</v>
      </c>
      <c r="AA32" s="155">
        <v>100683943</v>
      </c>
    </row>
    <row r="33" spans="1:27" ht="12.75">
      <c r="A33" s="183" t="s">
        <v>42</v>
      </c>
      <c r="B33" s="182"/>
      <c r="C33" s="155">
        <v>8495130</v>
      </c>
      <c r="D33" s="155">
        <v>0</v>
      </c>
      <c r="E33" s="156">
        <v>9305000</v>
      </c>
      <c r="F33" s="60">
        <v>9305000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4650417</v>
      </c>
      <c r="Y33" s="60">
        <v>-4650417</v>
      </c>
      <c r="Z33" s="140">
        <v>-100</v>
      </c>
      <c r="AA33" s="155">
        <v>9305000</v>
      </c>
    </row>
    <row r="34" spans="1:27" ht="12.75">
      <c r="A34" s="183" t="s">
        <v>43</v>
      </c>
      <c r="B34" s="182"/>
      <c r="C34" s="155">
        <v>206114318</v>
      </c>
      <c r="D34" s="155">
        <v>0</v>
      </c>
      <c r="E34" s="156">
        <v>110318672</v>
      </c>
      <c r="F34" s="60">
        <v>110318672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0">
        <v>55158250</v>
      </c>
      <c r="Y34" s="60">
        <v>-55158250</v>
      </c>
      <c r="Z34" s="140">
        <v>-100</v>
      </c>
      <c r="AA34" s="155">
        <v>110318672</v>
      </c>
    </row>
    <row r="35" spans="1:27" ht="12.75">
      <c r="A35" s="181" t="s">
        <v>122</v>
      </c>
      <c r="B35" s="185"/>
      <c r="C35" s="155">
        <v>1442285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565167534</v>
      </c>
      <c r="D36" s="188">
        <f>SUM(D25:D35)</f>
        <v>0</v>
      </c>
      <c r="E36" s="189">
        <f t="shared" si="1"/>
        <v>568824488</v>
      </c>
      <c r="F36" s="190">
        <f t="shared" si="1"/>
        <v>568824488</v>
      </c>
      <c r="G36" s="190">
        <f t="shared" si="1"/>
        <v>17581468</v>
      </c>
      <c r="H36" s="190">
        <f t="shared" si="1"/>
        <v>17545696</v>
      </c>
      <c r="I36" s="190">
        <f t="shared" si="1"/>
        <v>21658070</v>
      </c>
      <c r="J36" s="190">
        <f t="shared" si="1"/>
        <v>56785234</v>
      </c>
      <c r="K36" s="190">
        <f t="shared" si="1"/>
        <v>20057084</v>
      </c>
      <c r="L36" s="190">
        <f t="shared" si="1"/>
        <v>19196059</v>
      </c>
      <c r="M36" s="190">
        <f t="shared" si="1"/>
        <v>30861278</v>
      </c>
      <c r="N36" s="190">
        <f t="shared" si="1"/>
        <v>70114421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126899655</v>
      </c>
      <c r="X36" s="190">
        <f t="shared" si="1"/>
        <v>289501334</v>
      </c>
      <c r="Y36" s="190">
        <f t="shared" si="1"/>
        <v>-162601679</v>
      </c>
      <c r="Z36" s="191">
        <f>+IF(X36&lt;&gt;0,+(Y36/X36)*100,0)</f>
        <v>-56.16612426386954</v>
      </c>
      <c r="AA36" s="188">
        <f>SUM(AA25:AA35)</f>
        <v>568824488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-49909616</v>
      </c>
      <c r="D38" s="199">
        <f>+D22-D36</f>
        <v>0</v>
      </c>
      <c r="E38" s="200">
        <f t="shared" si="2"/>
        <v>-9809541</v>
      </c>
      <c r="F38" s="106">
        <f t="shared" si="2"/>
        <v>-9809541</v>
      </c>
      <c r="G38" s="106">
        <f t="shared" si="2"/>
        <v>-4003809</v>
      </c>
      <c r="H38" s="106">
        <f t="shared" si="2"/>
        <v>14311756</v>
      </c>
      <c r="I38" s="106">
        <f t="shared" si="2"/>
        <v>-1271117</v>
      </c>
      <c r="J38" s="106">
        <f t="shared" si="2"/>
        <v>9036830</v>
      </c>
      <c r="K38" s="106">
        <f t="shared" si="2"/>
        <v>23126583</v>
      </c>
      <c r="L38" s="106">
        <f t="shared" si="2"/>
        <v>51133290</v>
      </c>
      <c r="M38" s="106">
        <f t="shared" si="2"/>
        <v>48140639</v>
      </c>
      <c r="N38" s="106">
        <f t="shared" si="2"/>
        <v>122400512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131437342</v>
      </c>
      <c r="X38" s="106">
        <f>IF(F22=F36,0,X22-X36)</f>
        <v>88744270</v>
      </c>
      <c r="Y38" s="106">
        <f t="shared" si="2"/>
        <v>42693072</v>
      </c>
      <c r="Z38" s="201">
        <f>+IF(X38&lt;&gt;0,+(Y38/X38)*100,0)</f>
        <v>48.10797587269578</v>
      </c>
      <c r="AA38" s="199">
        <f>+AA22-AA36</f>
        <v>-9809541</v>
      </c>
    </row>
    <row r="39" spans="1:27" ht="12.75">
      <c r="A39" s="181" t="s">
        <v>46</v>
      </c>
      <c r="B39" s="185"/>
      <c r="C39" s="155">
        <v>132635749</v>
      </c>
      <c r="D39" s="155">
        <v>0</v>
      </c>
      <c r="E39" s="156">
        <v>209500000</v>
      </c>
      <c r="F39" s="60">
        <v>209500000</v>
      </c>
      <c r="G39" s="60">
        <v>0</v>
      </c>
      <c r="H39" s="60">
        <v>14922709</v>
      </c>
      <c r="I39" s="60">
        <v>601004</v>
      </c>
      <c r="J39" s="60">
        <v>15523713</v>
      </c>
      <c r="K39" s="60">
        <v>7814949</v>
      </c>
      <c r="L39" s="60">
        <v>3174157</v>
      </c>
      <c r="M39" s="60">
        <v>9616699</v>
      </c>
      <c r="N39" s="60">
        <v>20605805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36129518</v>
      </c>
      <c r="X39" s="60">
        <v>167600000</v>
      </c>
      <c r="Y39" s="60">
        <v>-131470482</v>
      </c>
      <c r="Z39" s="140">
        <v>-78.44</v>
      </c>
      <c r="AA39" s="155">
        <v>209500000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82726133</v>
      </c>
      <c r="D42" s="206">
        <f>SUM(D38:D41)</f>
        <v>0</v>
      </c>
      <c r="E42" s="207">
        <f t="shared" si="3"/>
        <v>199690459</v>
      </c>
      <c r="F42" s="88">
        <f t="shared" si="3"/>
        <v>199690459</v>
      </c>
      <c r="G42" s="88">
        <f t="shared" si="3"/>
        <v>-4003809</v>
      </c>
      <c r="H42" s="88">
        <f t="shared" si="3"/>
        <v>29234465</v>
      </c>
      <c r="I42" s="88">
        <f t="shared" si="3"/>
        <v>-670113</v>
      </c>
      <c r="J42" s="88">
        <f t="shared" si="3"/>
        <v>24560543</v>
      </c>
      <c r="K42" s="88">
        <f t="shared" si="3"/>
        <v>30941532</v>
      </c>
      <c r="L42" s="88">
        <f t="shared" si="3"/>
        <v>54307447</v>
      </c>
      <c r="M42" s="88">
        <f t="shared" si="3"/>
        <v>57757338</v>
      </c>
      <c r="N42" s="88">
        <f t="shared" si="3"/>
        <v>143006317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167566860</v>
      </c>
      <c r="X42" s="88">
        <f t="shared" si="3"/>
        <v>256344270</v>
      </c>
      <c r="Y42" s="88">
        <f t="shared" si="3"/>
        <v>-88777410</v>
      </c>
      <c r="Z42" s="208">
        <f>+IF(X42&lt;&gt;0,+(Y42/X42)*100,0)</f>
        <v>-34.632102367648</v>
      </c>
      <c r="AA42" s="206">
        <f>SUM(AA38:AA41)</f>
        <v>199690459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82726133</v>
      </c>
      <c r="D44" s="210">
        <f>+D42-D43</f>
        <v>0</v>
      </c>
      <c r="E44" s="211">
        <f t="shared" si="4"/>
        <v>199690459</v>
      </c>
      <c r="F44" s="77">
        <f t="shared" si="4"/>
        <v>199690459</v>
      </c>
      <c r="G44" s="77">
        <f t="shared" si="4"/>
        <v>-4003809</v>
      </c>
      <c r="H44" s="77">
        <f t="shared" si="4"/>
        <v>29234465</v>
      </c>
      <c r="I44" s="77">
        <f t="shared" si="4"/>
        <v>-670113</v>
      </c>
      <c r="J44" s="77">
        <f t="shared" si="4"/>
        <v>24560543</v>
      </c>
      <c r="K44" s="77">
        <f t="shared" si="4"/>
        <v>30941532</v>
      </c>
      <c r="L44" s="77">
        <f t="shared" si="4"/>
        <v>54307447</v>
      </c>
      <c r="M44" s="77">
        <f t="shared" si="4"/>
        <v>57757338</v>
      </c>
      <c r="N44" s="77">
        <f t="shared" si="4"/>
        <v>143006317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167566860</v>
      </c>
      <c r="X44" s="77">
        <f t="shared" si="4"/>
        <v>256344270</v>
      </c>
      <c r="Y44" s="77">
        <f t="shared" si="4"/>
        <v>-88777410</v>
      </c>
      <c r="Z44" s="212">
        <f>+IF(X44&lt;&gt;0,+(Y44/X44)*100,0)</f>
        <v>-34.632102367648</v>
      </c>
      <c r="AA44" s="210">
        <f>+AA42-AA43</f>
        <v>199690459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82726133</v>
      </c>
      <c r="D46" s="206">
        <f>SUM(D44:D45)</f>
        <v>0</v>
      </c>
      <c r="E46" s="207">
        <f t="shared" si="5"/>
        <v>199690459</v>
      </c>
      <c r="F46" s="88">
        <f t="shared" si="5"/>
        <v>199690459</v>
      </c>
      <c r="G46" s="88">
        <f t="shared" si="5"/>
        <v>-4003809</v>
      </c>
      <c r="H46" s="88">
        <f t="shared" si="5"/>
        <v>29234465</v>
      </c>
      <c r="I46" s="88">
        <f t="shared" si="5"/>
        <v>-670113</v>
      </c>
      <c r="J46" s="88">
        <f t="shared" si="5"/>
        <v>24560543</v>
      </c>
      <c r="K46" s="88">
        <f t="shared" si="5"/>
        <v>30941532</v>
      </c>
      <c r="L46" s="88">
        <f t="shared" si="5"/>
        <v>54307447</v>
      </c>
      <c r="M46" s="88">
        <f t="shared" si="5"/>
        <v>57757338</v>
      </c>
      <c r="N46" s="88">
        <f t="shared" si="5"/>
        <v>143006317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167566860</v>
      </c>
      <c r="X46" s="88">
        <f t="shared" si="5"/>
        <v>256344270</v>
      </c>
      <c r="Y46" s="88">
        <f t="shared" si="5"/>
        <v>-88777410</v>
      </c>
      <c r="Z46" s="208">
        <f>+IF(X46&lt;&gt;0,+(Y46/X46)*100,0)</f>
        <v>-34.632102367648</v>
      </c>
      <c r="AA46" s="206">
        <f>SUM(AA44:AA45)</f>
        <v>199690459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82726133</v>
      </c>
      <c r="D48" s="217">
        <f>SUM(D46:D47)</f>
        <v>0</v>
      </c>
      <c r="E48" s="218">
        <f t="shared" si="6"/>
        <v>199690459</v>
      </c>
      <c r="F48" s="219">
        <f t="shared" si="6"/>
        <v>199690459</v>
      </c>
      <c r="G48" s="219">
        <f t="shared" si="6"/>
        <v>-4003809</v>
      </c>
      <c r="H48" s="220">
        <f t="shared" si="6"/>
        <v>29234465</v>
      </c>
      <c r="I48" s="220">
        <f t="shared" si="6"/>
        <v>-670113</v>
      </c>
      <c r="J48" s="220">
        <f t="shared" si="6"/>
        <v>24560543</v>
      </c>
      <c r="K48" s="220">
        <f t="shared" si="6"/>
        <v>30941532</v>
      </c>
      <c r="L48" s="220">
        <f t="shared" si="6"/>
        <v>54307447</v>
      </c>
      <c r="M48" s="219">
        <f t="shared" si="6"/>
        <v>57757338</v>
      </c>
      <c r="N48" s="219">
        <f t="shared" si="6"/>
        <v>143006317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167566860</v>
      </c>
      <c r="X48" s="220">
        <f t="shared" si="6"/>
        <v>256344270</v>
      </c>
      <c r="Y48" s="220">
        <f t="shared" si="6"/>
        <v>-88777410</v>
      </c>
      <c r="Z48" s="221">
        <f>+IF(X48&lt;&gt;0,+(Y48/X48)*100,0)</f>
        <v>-34.632102367648</v>
      </c>
      <c r="AA48" s="222">
        <f>SUM(AA46:AA47)</f>
        <v>199690459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1790333</v>
      </c>
      <c r="D5" s="153">
        <f>SUM(D6:D8)</f>
        <v>0</v>
      </c>
      <c r="E5" s="154">
        <f t="shared" si="0"/>
        <v>2670000</v>
      </c>
      <c r="F5" s="100">
        <f t="shared" si="0"/>
        <v>2670000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1020000</v>
      </c>
      <c r="Y5" s="100">
        <f t="shared" si="0"/>
        <v>-1020000</v>
      </c>
      <c r="Z5" s="137">
        <f>+IF(X5&lt;&gt;0,+(Y5/X5)*100,0)</f>
        <v>-100</v>
      </c>
      <c r="AA5" s="153">
        <f>SUM(AA6:AA8)</f>
        <v>2670000</v>
      </c>
    </row>
    <row r="6" spans="1:27" ht="12.75">
      <c r="A6" s="138" t="s">
        <v>75</v>
      </c>
      <c r="B6" s="136"/>
      <c r="C6" s="155"/>
      <c r="D6" s="155"/>
      <c r="E6" s="156">
        <v>500000</v>
      </c>
      <c r="F6" s="60">
        <v>500000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>
        <v>500000</v>
      </c>
    </row>
    <row r="7" spans="1:27" ht="12.75">
      <c r="A7" s="138" t="s">
        <v>76</v>
      </c>
      <c r="B7" s="136"/>
      <c r="C7" s="157"/>
      <c r="D7" s="157"/>
      <c r="E7" s="158">
        <v>2170000</v>
      </c>
      <c r="F7" s="159">
        <v>2170000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1020000</v>
      </c>
      <c r="Y7" s="159">
        <v>-1020000</v>
      </c>
      <c r="Z7" s="141">
        <v>-100</v>
      </c>
      <c r="AA7" s="225">
        <v>2170000</v>
      </c>
    </row>
    <row r="8" spans="1:27" ht="12.75">
      <c r="A8" s="138" t="s">
        <v>77</v>
      </c>
      <c r="B8" s="136"/>
      <c r="C8" s="155">
        <v>1790333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3055000</v>
      </c>
      <c r="F9" s="100">
        <f t="shared" si="1"/>
        <v>3055000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3055000</v>
      </c>
      <c r="Y9" s="100">
        <f t="shared" si="1"/>
        <v>-3055000</v>
      </c>
      <c r="Z9" s="137">
        <f>+IF(X9&lt;&gt;0,+(Y9/X9)*100,0)</f>
        <v>-100</v>
      </c>
      <c r="AA9" s="102">
        <f>SUM(AA10:AA14)</f>
        <v>3055000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>
        <v>3000000</v>
      </c>
      <c r="F12" s="60">
        <v>3000000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3000000</v>
      </c>
      <c r="Y12" s="60">
        <v>-3000000</v>
      </c>
      <c r="Z12" s="140">
        <v>-100</v>
      </c>
      <c r="AA12" s="62">
        <v>3000000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>
        <v>55000</v>
      </c>
      <c r="F14" s="159">
        <v>55000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55000</v>
      </c>
      <c r="Y14" s="159">
        <v>-55000</v>
      </c>
      <c r="Z14" s="141">
        <v>-100</v>
      </c>
      <c r="AA14" s="225">
        <v>55000</v>
      </c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151477134</v>
      </c>
      <c r="F15" s="100">
        <f t="shared" si="2"/>
        <v>151477134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85943916</v>
      </c>
      <c r="Y15" s="100">
        <f t="shared" si="2"/>
        <v>-85943916</v>
      </c>
      <c r="Z15" s="137">
        <f>+IF(X15&lt;&gt;0,+(Y15/X15)*100,0)</f>
        <v>-100</v>
      </c>
      <c r="AA15" s="102">
        <f>SUM(AA16:AA18)</f>
        <v>151477134</v>
      </c>
    </row>
    <row r="16" spans="1:27" ht="12.75">
      <c r="A16" s="138" t="s">
        <v>85</v>
      </c>
      <c r="B16" s="136"/>
      <c r="C16" s="155"/>
      <c r="D16" s="155"/>
      <c r="E16" s="156">
        <v>150795416</v>
      </c>
      <c r="F16" s="60">
        <v>150795416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85943916</v>
      </c>
      <c r="Y16" s="60">
        <v>-85943916</v>
      </c>
      <c r="Z16" s="140">
        <v>-100</v>
      </c>
      <c r="AA16" s="62">
        <v>150795416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>
        <v>681718</v>
      </c>
      <c r="F18" s="60">
        <v>681718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>
        <v>681718</v>
      </c>
    </row>
    <row r="19" spans="1:27" ht="12.75">
      <c r="A19" s="135" t="s">
        <v>88</v>
      </c>
      <c r="B19" s="142"/>
      <c r="C19" s="153">
        <f aca="true" t="shared" si="3" ref="C19:Y19">SUM(C20:C23)</f>
        <v>123300985</v>
      </c>
      <c r="D19" s="153">
        <f>SUM(D20:D23)</f>
        <v>0</v>
      </c>
      <c r="E19" s="154">
        <f t="shared" si="3"/>
        <v>68320000</v>
      </c>
      <c r="F19" s="100">
        <f t="shared" si="3"/>
        <v>68320000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34209000</v>
      </c>
      <c r="Y19" s="100">
        <f t="shared" si="3"/>
        <v>-34209000</v>
      </c>
      <c r="Z19" s="137">
        <f>+IF(X19&lt;&gt;0,+(Y19/X19)*100,0)</f>
        <v>-100</v>
      </c>
      <c r="AA19" s="102">
        <f>SUM(AA20:AA23)</f>
        <v>68320000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>
        <v>96015149</v>
      </c>
      <c r="D21" s="155"/>
      <c r="E21" s="156">
        <v>48320000</v>
      </c>
      <c r="F21" s="60">
        <v>48320000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22612731</v>
      </c>
      <c r="Y21" s="60">
        <v>-22612731</v>
      </c>
      <c r="Z21" s="140">
        <v>-100</v>
      </c>
      <c r="AA21" s="62">
        <v>48320000</v>
      </c>
    </row>
    <row r="22" spans="1:27" ht="12.75">
      <c r="A22" s="138" t="s">
        <v>91</v>
      </c>
      <c r="B22" s="136"/>
      <c r="C22" s="157">
        <v>27285836</v>
      </c>
      <c r="D22" s="157"/>
      <c r="E22" s="158">
        <v>20000000</v>
      </c>
      <c r="F22" s="159">
        <v>20000000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11596269</v>
      </c>
      <c r="Y22" s="159">
        <v>-11596269</v>
      </c>
      <c r="Z22" s="141">
        <v>-100</v>
      </c>
      <c r="AA22" s="225">
        <v>20000000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125091318</v>
      </c>
      <c r="D25" s="217">
        <f>+D5+D9+D15+D19+D24</f>
        <v>0</v>
      </c>
      <c r="E25" s="230">
        <f t="shared" si="4"/>
        <v>225522134</v>
      </c>
      <c r="F25" s="219">
        <f t="shared" si="4"/>
        <v>225522134</v>
      </c>
      <c r="G25" s="219">
        <f t="shared" si="4"/>
        <v>0</v>
      </c>
      <c r="H25" s="219">
        <f t="shared" si="4"/>
        <v>0</v>
      </c>
      <c r="I25" s="219">
        <f t="shared" si="4"/>
        <v>0</v>
      </c>
      <c r="J25" s="219">
        <f t="shared" si="4"/>
        <v>0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0</v>
      </c>
      <c r="X25" s="219">
        <f t="shared" si="4"/>
        <v>124227916</v>
      </c>
      <c r="Y25" s="219">
        <f t="shared" si="4"/>
        <v>-124227916</v>
      </c>
      <c r="Z25" s="231">
        <f>+IF(X25&lt;&gt;0,+(Y25/X25)*100,0)</f>
        <v>-100</v>
      </c>
      <c r="AA25" s="232">
        <f>+AA5+AA9+AA15+AA19+AA24</f>
        <v>225522134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123300985</v>
      </c>
      <c r="D28" s="155"/>
      <c r="E28" s="156">
        <v>179085416</v>
      </c>
      <c r="F28" s="60">
        <v>179085416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>
        <v>90154000</v>
      </c>
      <c r="Y28" s="60">
        <v>-90154000</v>
      </c>
      <c r="Z28" s="140">
        <v>-100</v>
      </c>
      <c r="AA28" s="155">
        <v>179085416</v>
      </c>
    </row>
    <row r="29" spans="1:27" ht="12.75">
      <c r="A29" s="234" t="s">
        <v>134</v>
      </c>
      <c r="B29" s="136"/>
      <c r="C29" s="155"/>
      <c r="D29" s="155"/>
      <c r="E29" s="156">
        <v>40000000</v>
      </c>
      <c r="F29" s="60">
        <v>40000000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30000000</v>
      </c>
      <c r="Y29" s="60">
        <v>-30000000</v>
      </c>
      <c r="Z29" s="140">
        <v>-100</v>
      </c>
      <c r="AA29" s="62">
        <v>40000000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123300985</v>
      </c>
      <c r="D32" s="210">
        <f>SUM(D28:D31)</f>
        <v>0</v>
      </c>
      <c r="E32" s="211">
        <f t="shared" si="5"/>
        <v>219085416</v>
      </c>
      <c r="F32" s="77">
        <f t="shared" si="5"/>
        <v>219085416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120154000</v>
      </c>
      <c r="Y32" s="77">
        <f t="shared" si="5"/>
        <v>-120154000</v>
      </c>
      <c r="Z32" s="212">
        <f>+IF(X32&lt;&gt;0,+(Y32/X32)*100,0)</f>
        <v>-100</v>
      </c>
      <c r="AA32" s="79">
        <f>SUM(AA28:AA31)</f>
        <v>219085416</v>
      </c>
    </row>
    <row r="33" spans="1:27" ht="12.75">
      <c r="A33" s="237" t="s">
        <v>51</v>
      </c>
      <c r="B33" s="136" t="s">
        <v>137</v>
      </c>
      <c r="C33" s="155">
        <v>1790333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6436718</v>
      </c>
      <c r="F35" s="60">
        <v>6436718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4075000</v>
      </c>
      <c r="Y35" s="60">
        <v>-4075000</v>
      </c>
      <c r="Z35" s="140">
        <v>-100</v>
      </c>
      <c r="AA35" s="62">
        <v>6436718</v>
      </c>
    </row>
    <row r="36" spans="1:27" ht="12.75">
      <c r="A36" s="238" t="s">
        <v>139</v>
      </c>
      <c r="B36" s="149"/>
      <c r="C36" s="222">
        <f aca="true" t="shared" si="6" ref="C36:Y36">SUM(C32:C35)</f>
        <v>125091318</v>
      </c>
      <c r="D36" s="222">
        <f>SUM(D32:D35)</f>
        <v>0</v>
      </c>
      <c r="E36" s="218">
        <f t="shared" si="6"/>
        <v>225522134</v>
      </c>
      <c r="F36" s="220">
        <f t="shared" si="6"/>
        <v>225522134</v>
      </c>
      <c r="G36" s="220">
        <f t="shared" si="6"/>
        <v>0</v>
      </c>
      <c r="H36" s="220">
        <f t="shared" si="6"/>
        <v>0</v>
      </c>
      <c r="I36" s="220">
        <f t="shared" si="6"/>
        <v>0</v>
      </c>
      <c r="J36" s="220">
        <f t="shared" si="6"/>
        <v>0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0</v>
      </c>
      <c r="X36" s="220">
        <f t="shared" si="6"/>
        <v>124229000</v>
      </c>
      <c r="Y36" s="220">
        <f t="shared" si="6"/>
        <v>-124229000</v>
      </c>
      <c r="Z36" s="221">
        <f>+IF(X36&lt;&gt;0,+(Y36/X36)*100,0)</f>
        <v>-100</v>
      </c>
      <c r="AA36" s="239">
        <f>SUM(AA32:AA35)</f>
        <v>225522134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686707</v>
      </c>
      <c r="D6" s="155"/>
      <c r="E6" s="59">
        <v>672650</v>
      </c>
      <c r="F6" s="60">
        <v>672650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336325</v>
      </c>
      <c r="Y6" s="60">
        <v>-336325</v>
      </c>
      <c r="Z6" s="140">
        <v>-100</v>
      </c>
      <c r="AA6" s="62">
        <v>672650</v>
      </c>
    </row>
    <row r="7" spans="1:27" ht="12.75">
      <c r="A7" s="249" t="s">
        <v>144</v>
      </c>
      <c r="B7" s="182"/>
      <c r="C7" s="155">
        <v>11967873</v>
      </c>
      <c r="D7" s="155"/>
      <c r="E7" s="59">
        <v>4343174</v>
      </c>
      <c r="F7" s="60">
        <v>4343174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2171587</v>
      </c>
      <c r="Y7" s="60">
        <v>-2171587</v>
      </c>
      <c r="Z7" s="140">
        <v>-100</v>
      </c>
      <c r="AA7" s="62">
        <v>4343174</v>
      </c>
    </row>
    <row r="8" spans="1:27" ht="12.75">
      <c r="A8" s="249" t="s">
        <v>145</v>
      </c>
      <c r="B8" s="182"/>
      <c r="C8" s="155">
        <v>154075734</v>
      </c>
      <c r="D8" s="155"/>
      <c r="E8" s="59">
        <v>121294506</v>
      </c>
      <c r="F8" s="60">
        <v>121294506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60647253</v>
      </c>
      <c r="Y8" s="60">
        <v>-60647253</v>
      </c>
      <c r="Z8" s="140">
        <v>-100</v>
      </c>
      <c r="AA8" s="62">
        <v>121294506</v>
      </c>
    </row>
    <row r="9" spans="1:27" ht="12.75">
      <c r="A9" s="249" t="s">
        <v>146</v>
      </c>
      <c r="B9" s="182"/>
      <c r="C9" s="155">
        <v>23437688</v>
      </c>
      <c r="D9" s="155"/>
      <c r="E9" s="59">
        <v>26275063</v>
      </c>
      <c r="F9" s="60">
        <v>26275063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13137532</v>
      </c>
      <c r="Y9" s="60">
        <v>-13137532</v>
      </c>
      <c r="Z9" s="140">
        <v>-100</v>
      </c>
      <c r="AA9" s="62">
        <v>26275063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2640698</v>
      </c>
      <c r="D11" s="155"/>
      <c r="E11" s="59">
        <v>2377840</v>
      </c>
      <c r="F11" s="60">
        <v>2377840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1188920</v>
      </c>
      <c r="Y11" s="60">
        <v>-1188920</v>
      </c>
      <c r="Z11" s="140">
        <v>-100</v>
      </c>
      <c r="AA11" s="62">
        <v>2377840</v>
      </c>
    </row>
    <row r="12" spans="1:27" ht="12.75">
      <c r="A12" s="250" t="s">
        <v>56</v>
      </c>
      <c r="B12" s="251"/>
      <c r="C12" s="168">
        <f aca="true" t="shared" si="0" ref="C12:Y12">SUM(C6:C11)</f>
        <v>192808700</v>
      </c>
      <c r="D12" s="168">
        <f>SUM(D6:D11)</f>
        <v>0</v>
      </c>
      <c r="E12" s="72">
        <f t="shared" si="0"/>
        <v>154963233</v>
      </c>
      <c r="F12" s="73">
        <f t="shared" si="0"/>
        <v>154963233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77481617</v>
      </c>
      <c r="Y12" s="73">
        <f t="shared" si="0"/>
        <v>-77481617</v>
      </c>
      <c r="Z12" s="170">
        <f>+IF(X12&lt;&gt;0,+(Y12/X12)*100,0)</f>
        <v>-100</v>
      </c>
      <c r="AA12" s="74">
        <f>SUM(AA6:AA11)</f>
        <v>154963233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>
        <v>3571508</v>
      </c>
      <c r="D16" s="155"/>
      <c r="E16" s="59">
        <v>3305081</v>
      </c>
      <c r="F16" s="60">
        <v>3305081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1652541</v>
      </c>
      <c r="Y16" s="159">
        <v>-1652541</v>
      </c>
      <c r="Z16" s="141">
        <v>-100</v>
      </c>
      <c r="AA16" s="225">
        <v>3305081</v>
      </c>
    </row>
    <row r="17" spans="1:27" ht="12.75">
      <c r="A17" s="249" t="s">
        <v>152</v>
      </c>
      <c r="B17" s="182"/>
      <c r="C17" s="155">
        <v>2438848</v>
      </c>
      <c r="D17" s="155"/>
      <c r="E17" s="59">
        <v>2533755</v>
      </c>
      <c r="F17" s="60">
        <v>2533755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1266878</v>
      </c>
      <c r="Y17" s="60">
        <v>-1266878</v>
      </c>
      <c r="Z17" s="140">
        <v>-100</v>
      </c>
      <c r="AA17" s="62">
        <v>2533755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1681063170</v>
      </c>
      <c r="D19" s="155"/>
      <c r="E19" s="59">
        <v>1825019832</v>
      </c>
      <c r="F19" s="60">
        <v>1825019832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912509916</v>
      </c>
      <c r="Y19" s="60">
        <v>-912509916</v>
      </c>
      <c r="Z19" s="140">
        <v>-100</v>
      </c>
      <c r="AA19" s="62">
        <v>1825019832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452822</v>
      </c>
      <c r="D22" s="155"/>
      <c r="E22" s="59">
        <v>414557</v>
      </c>
      <c r="F22" s="60">
        <v>414557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207279</v>
      </c>
      <c r="Y22" s="60">
        <v>-207279</v>
      </c>
      <c r="Z22" s="140">
        <v>-100</v>
      </c>
      <c r="AA22" s="62">
        <v>414557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1687526348</v>
      </c>
      <c r="D24" s="168">
        <f>SUM(D15:D23)</f>
        <v>0</v>
      </c>
      <c r="E24" s="76">
        <f t="shared" si="1"/>
        <v>1831273225</v>
      </c>
      <c r="F24" s="77">
        <f t="shared" si="1"/>
        <v>1831273225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915636614</v>
      </c>
      <c r="Y24" s="77">
        <f t="shared" si="1"/>
        <v>-915636614</v>
      </c>
      <c r="Z24" s="212">
        <f>+IF(X24&lt;&gt;0,+(Y24/X24)*100,0)</f>
        <v>-100</v>
      </c>
      <c r="AA24" s="79">
        <f>SUM(AA15:AA23)</f>
        <v>1831273225</v>
      </c>
    </row>
    <row r="25" spans="1:27" ht="12.75">
      <c r="A25" s="250" t="s">
        <v>159</v>
      </c>
      <c r="B25" s="251"/>
      <c r="C25" s="168">
        <f aca="true" t="shared" si="2" ref="C25:Y25">+C12+C24</f>
        <v>1880335048</v>
      </c>
      <c r="D25" s="168">
        <f>+D12+D24</f>
        <v>0</v>
      </c>
      <c r="E25" s="72">
        <f t="shared" si="2"/>
        <v>1986236458</v>
      </c>
      <c r="F25" s="73">
        <f t="shared" si="2"/>
        <v>1986236458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993118231</v>
      </c>
      <c r="Y25" s="73">
        <f t="shared" si="2"/>
        <v>-993118231</v>
      </c>
      <c r="Z25" s="170">
        <f>+IF(X25&lt;&gt;0,+(Y25/X25)*100,0)</f>
        <v>-100</v>
      </c>
      <c r="AA25" s="74">
        <f>+AA12+AA24</f>
        <v>1986236458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1584875</v>
      </c>
      <c r="D30" s="155"/>
      <c r="E30" s="59">
        <v>2147234</v>
      </c>
      <c r="F30" s="60">
        <v>2147234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1073617</v>
      </c>
      <c r="Y30" s="60">
        <v>-1073617</v>
      </c>
      <c r="Z30" s="140">
        <v>-100</v>
      </c>
      <c r="AA30" s="62">
        <v>2147234</v>
      </c>
    </row>
    <row r="31" spans="1:27" ht="12.75">
      <c r="A31" s="249" t="s">
        <v>163</v>
      </c>
      <c r="B31" s="182"/>
      <c r="C31" s="155">
        <v>957847</v>
      </c>
      <c r="D31" s="155"/>
      <c r="E31" s="59">
        <v>900255</v>
      </c>
      <c r="F31" s="60">
        <v>900255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450128</v>
      </c>
      <c r="Y31" s="60">
        <v>-450128</v>
      </c>
      <c r="Z31" s="140">
        <v>-100</v>
      </c>
      <c r="AA31" s="62">
        <v>900255</v>
      </c>
    </row>
    <row r="32" spans="1:27" ht="12.75">
      <c r="A32" s="249" t="s">
        <v>164</v>
      </c>
      <c r="B32" s="182"/>
      <c r="C32" s="155">
        <v>111526757</v>
      </c>
      <c r="D32" s="155"/>
      <c r="E32" s="59">
        <v>15089710</v>
      </c>
      <c r="F32" s="60">
        <v>15089710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7544855</v>
      </c>
      <c r="Y32" s="60">
        <v>-7544855</v>
      </c>
      <c r="Z32" s="140">
        <v>-100</v>
      </c>
      <c r="AA32" s="62">
        <v>15089710</v>
      </c>
    </row>
    <row r="33" spans="1:27" ht="12.75">
      <c r="A33" s="249" t="s">
        <v>165</v>
      </c>
      <c r="B33" s="182"/>
      <c r="C33" s="155">
        <v>30858606</v>
      </c>
      <c r="D33" s="155"/>
      <c r="E33" s="59">
        <v>22922255</v>
      </c>
      <c r="F33" s="60">
        <v>22922255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11461128</v>
      </c>
      <c r="Y33" s="60">
        <v>-11461128</v>
      </c>
      <c r="Z33" s="140">
        <v>-100</v>
      </c>
      <c r="AA33" s="62">
        <v>22922255</v>
      </c>
    </row>
    <row r="34" spans="1:27" ht="12.75">
      <c r="A34" s="250" t="s">
        <v>58</v>
      </c>
      <c r="B34" s="251"/>
      <c r="C34" s="168">
        <f aca="true" t="shared" si="3" ref="C34:Y34">SUM(C29:C33)</f>
        <v>144928085</v>
      </c>
      <c r="D34" s="168">
        <f>SUM(D29:D33)</f>
        <v>0</v>
      </c>
      <c r="E34" s="72">
        <f t="shared" si="3"/>
        <v>41059454</v>
      </c>
      <c r="F34" s="73">
        <f t="shared" si="3"/>
        <v>41059454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20529728</v>
      </c>
      <c r="Y34" s="73">
        <f t="shared" si="3"/>
        <v>-20529728</v>
      </c>
      <c r="Z34" s="170">
        <f>+IF(X34&lt;&gt;0,+(Y34/X34)*100,0)</f>
        <v>-100</v>
      </c>
      <c r="AA34" s="74">
        <f>SUM(AA29:AA33)</f>
        <v>41059454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7506318</v>
      </c>
      <c r="D37" s="155"/>
      <c r="E37" s="59">
        <v>9562207</v>
      </c>
      <c r="F37" s="60">
        <v>9562207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4781104</v>
      </c>
      <c r="Y37" s="60">
        <v>-4781104</v>
      </c>
      <c r="Z37" s="140">
        <v>-100</v>
      </c>
      <c r="AA37" s="62">
        <v>9562207</v>
      </c>
    </row>
    <row r="38" spans="1:27" ht="12.75">
      <c r="A38" s="249" t="s">
        <v>165</v>
      </c>
      <c r="B38" s="182"/>
      <c r="C38" s="155">
        <v>34276280</v>
      </c>
      <c r="D38" s="155"/>
      <c r="E38" s="59">
        <v>50280900</v>
      </c>
      <c r="F38" s="60">
        <v>50280900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25140450</v>
      </c>
      <c r="Y38" s="60">
        <v>-25140450</v>
      </c>
      <c r="Z38" s="140">
        <v>-100</v>
      </c>
      <c r="AA38" s="62">
        <v>50280900</v>
      </c>
    </row>
    <row r="39" spans="1:27" ht="12.75">
      <c r="A39" s="250" t="s">
        <v>59</v>
      </c>
      <c r="B39" s="253"/>
      <c r="C39" s="168">
        <f aca="true" t="shared" si="4" ref="C39:Y39">SUM(C37:C38)</f>
        <v>41782598</v>
      </c>
      <c r="D39" s="168">
        <f>SUM(D37:D38)</f>
        <v>0</v>
      </c>
      <c r="E39" s="76">
        <f t="shared" si="4"/>
        <v>59843107</v>
      </c>
      <c r="F39" s="77">
        <f t="shared" si="4"/>
        <v>59843107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29921554</v>
      </c>
      <c r="Y39" s="77">
        <f t="shared" si="4"/>
        <v>-29921554</v>
      </c>
      <c r="Z39" s="212">
        <f>+IF(X39&lt;&gt;0,+(Y39/X39)*100,0)</f>
        <v>-100</v>
      </c>
      <c r="AA39" s="79">
        <f>SUM(AA37:AA38)</f>
        <v>59843107</v>
      </c>
    </row>
    <row r="40" spans="1:27" ht="12.75">
      <c r="A40" s="250" t="s">
        <v>167</v>
      </c>
      <c r="B40" s="251"/>
      <c r="C40" s="168">
        <f aca="true" t="shared" si="5" ref="C40:Y40">+C34+C39</f>
        <v>186710683</v>
      </c>
      <c r="D40" s="168">
        <f>+D34+D39</f>
        <v>0</v>
      </c>
      <c r="E40" s="72">
        <f t="shared" si="5"/>
        <v>100902561</v>
      </c>
      <c r="F40" s="73">
        <f t="shared" si="5"/>
        <v>100902561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50451282</v>
      </c>
      <c r="Y40" s="73">
        <f t="shared" si="5"/>
        <v>-50451282</v>
      </c>
      <c r="Z40" s="170">
        <f>+IF(X40&lt;&gt;0,+(Y40/X40)*100,0)</f>
        <v>-100</v>
      </c>
      <c r="AA40" s="74">
        <f>+AA34+AA39</f>
        <v>100902561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1693624365</v>
      </c>
      <c r="D42" s="257">
        <f>+D25-D40</f>
        <v>0</v>
      </c>
      <c r="E42" s="258">
        <f t="shared" si="6"/>
        <v>1885333897</v>
      </c>
      <c r="F42" s="259">
        <f t="shared" si="6"/>
        <v>1885333897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942666949</v>
      </c>
      <c r="Y42" s="259">
        <f t="shared" si="6"/>
        <v>-942666949</v>
      </c>
      <c r="Z42" s="260">
        <f>+IF(X42&lt;&gt;0,+(Y42/X42)*100,0)</f>
        <v>-100</v>
      </c>
      <c r="AA42" s="261">
        <f>+AA25-AA40</f>
        <v>1885333897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1693624365</v>
      </c>
      <c r="D45" s="155"/>
      <c r="E45" s="59">
        <v>1885333897</v>
      </c>
      <c r="F45" s="60">
        <v>1885333897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942666949</v>
      </c>
      <c r="Y45" s="60">
        <v>-942666949</v>
      </c>
      <c r="Z45" s="139">
        <v>-100</v>
      </c>
      <c r="AA45" s="62">
        <v>1885333897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1693624365</v>
      </c>
      <c r="D48" s="217">
        <f>SUM(D45:D47)</f>
        <v>0</v>
      </c>
      <c r="E48" s="264">
        <f t="shared" si="7"/>
        <v>1885333897</v>
      </c>
      <c r="F48" s="219">
        <f t="shared" si="7"/>
        <v>1885333897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942666949</v>
      </c>
      <c r="Y48" s="219">
        <f t="shared" si="7"/>
        <v>-942666949</v>
      </c>
      <c r="Z48" s="265">
        <f>+IF(X48&lt;&gt;0,+(Y48/X48)*100,0)</f>
        <v>-100</v>
      </c>
      <c r="AA48" s="232">
        <f>SUM(AA45:AA47)</f>
        <v>1885333897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>
        <v>35765297</v>
      </c>
      <c r="D7" s="155"/>
      <c r="E7" s="59">
        <v>63941772</v>
      </c>
      <c r="F7" s="60">
        <v>63941772</v>
      </c>
      <c r="G7" s="60"/>
      <c r="H7" s="60"/>
      <c r="I7" s="60">
        <v>2426561</v>
      </c>
      <c r="J7" s="60">
        <v>2426561</v>
      </c>
      <c r="K7" s="60">
        <v>3693944</v>
      </c>
      <c r="L7" s="60">
        <v>2603489</v>
      </c>
      <c r="M7" s="60">
        <v>2194726</v>
      </c>
      <c r="N7" s="60">
        <v>8492159</v>
      </c>
      <c r="O7" s="60"/>
      <c r="P7" s="60"/>
      <c r="Q7" s="60"/>
      <c r="R7" s="60"/>
      <c r="S7" s="60"/>
      <c r="T7" s="60"/>
      <c r="U7" s="60"/>
      <c r="V7" s="60"/>
      <c r="W7" s="60">
        <v>10918720</v>
      </c>
      <c r="X7" s="60">
        <v>31970886</v>
      </c>
      <c r="Y7" s="60">
        <v>-21052166</v>
      </c>
      <c r="Z7" s="140">
        <v>-65.85</v>
      </c>
      <c r="AA7" s="62">
        <v>63941772</v>
      </c>
    </row>
    <row r="8" spans="1:27" ht="12.75">
      <c r="A8" s="249" t="s">
        <v>178</v>
      </c>
      <c r="B8" s="182"/>
      <c r="C8" s="155"/>
      <c r="D8" s="155"/>
      <c r="E8" s="59">
        <v>2826467</v>
      </c>
      <c r="F8" s="60">
        <v>2826467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2231105</v>
      </c>
      <c r="Y8" s="60">
        <v>-2231105</v>
      </c>
      <c r="Z8" s="140">
        <v>-100</v>
      </c>
      <c r="AA8" s="62">
        <v>2826467</v>
      </c>
    </row>
    <row r="9" spans="1:27" ht="12.75">
      <c r="A9" s="249" t="s">
        <v>179</v>
      </c>
      <c r="B9" s="182"/>
      <c r="C9" s="155">
        <v>410223865</v>
      </c>
      <c r="D9" s="155"/>
      <c r="E9" s="59">
        <v>368285922</v>
      </c>
      <c r="F9" s="60">
        <v>368285922</v>
      </c>
      <c r="G9" s="60">
        <v>109266291</v>
      </c>
      <c r="H9" s="60">
        <v>8821823</v>
      </c>
      <c r="I9" s="60">
        <v>3403890</v>
      </c>
      <c r="J9" s="60">
        <v>121492004</v>
      </c>
      <c r="K9" s="60"/>
      <c r="L9" s="60">
        <v>3480007</v>
      </c>
      <c r="M9" s="60">
        <v>86787526</v>
      </c>
      <c r="N9" s="60">
        <v>90267533</v>
      </c>
      <c r="O9" s="60"/>
      <c r="P9" s="60"/>
      <c r="Q9" s="60"/>
      <c r="R9" s="60"/>
      <c r="S9" s="60"/>
      <c r="T9" s="60"/>
      <c r="U9" s="60"/>
      <c r="V9" s="60"/>
      <c r="W9" s="60">
        <v>211759537</v>
      </c>
      <c r="X9" s="60">
        <v>257800146</v>
      </c>
      <c r="Y9" s="60">
        <v>-46040609</v>
      </c>
      <c r="Z9" s="140">
        <v>-17.86</v>
      </c>
      <c r="AA9" s="62">
        <v>368285922</v>
      </c>
    </row>
    <row r="10" spans="1:27" ht="12.75">
      <c r="A10" s="249" t="s">
        <v>180</v>
      </c>
      <c r="B10" s="182"/>
      <c r="C10" s="155">
        <v>132635748</v>
      </c>
      <c r="D10" s="155"/>
      <c r="E10" s="59">
        <v>209500000</v>
      </c>
      <c r="F10" s="60">
        <v>209500000</v>
      </c>
      <c r="G10" s="60">
        <v>82558914</v>
      </c>
      <c r="H10" s="60">
        <v>2085580</v>
      </c>
      <c r="I10" s="60"/>
      <c r="J10" s="60">
        <v>84644494</v>
      </c>
      <c r="K10" s="60"/>
      <c r="L10" s="60">
        <v>20000000</v>
      </c>
      <c r="M10" s="60">
        <v>56564829</v>
      </c>
      <c r="N10" s="60">
        <v>76564829</v>
      </c>
      <c r="O10" s="60"/>
      <c r="P10" s="60"/>
      <c r="Q10" s="60"/>
      <c r="R10" s="60"/>
      <c r="S10" s="60"/>
      <c r="T10" s="60"/>
      <c r="U10" s="60"/>
      <c r="V10" s="60"/>
      <c r="W10" s="60">
        <v>161209323</v>
      </c>
      <c r="X10" s="60">
        <v>157125000</v>
      </c>
      <c r="Y10" s="60">
        <v>4084323</v>
      </c>
      <c r="Z10" s="140">
        <v>2.6</v>
      </c>
      <c r="AA10" s="62">
        <v>209500000</v>
      </c>
    </row>
    <row r="11" spans="1:27" ht="12.75">
      <c r="A11" s="249" t="s">
        <v>181</v>
      </c>
      <c r="B11" s="182"/>
      <c r="C11" s="155">
        <v>26745244</v>
      </c>
      <c r="D11" s="155"/>
      <c r="E11" s="59">
        <v>13637260</v>
      </c>
      <c r="F11" s="60">
        <v>13637260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7624630</v>
      </c>
      <c r="Y11" s="60">
        <v>-7624630</v>
      </c>
      <c r="Z11" s="140">
        <v>-100</v>
      </c>
      <c r="AA11" s="62">
        <v>13637260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-459521994</v>
      </c>
      <c r="D14" s="155"/>
      <c r="E14" s="59">
        <v>-412555698</v>
      </c>
      <c r="F14" s="60">
        <v>-412555698</v>
      </c>
      <c r="G14" s="60">
        <v>-17581468</v>
      </c>
      <c r="H14" s="60">
        <v>-18142177</v>
      </c>
      <c r="I14" s="60">
        <v>-21658069</v>
      </c>
      <c r="J14" s="60">
        <v>-57381714</v>
      </c>
      <c r="K14" s="60">
        <v>-20057085</v>
      </c>
      <c r="L14" s="60">
        <v>-19817158</v>
      </c>
      <c r="M14" s="60">
        <v>-30861279</v>
      </c>
      <c r="N14" s="60">
        <v>-70735522</v>
      </c>
      <c r="O14" s="60"/>
      <c r="P14" s="60"/>
      <c r="Q14" s="60"/>
      <c r="R14" s="60"/>
      <c r="S14" s="60"/>
      <c r="T14" s="60"/>
      <c r="U14" s="60"/>
      <c r="V14" s="60"/>
      <c r="W14" s="60">
        <v>-128117236</v>
      </c>
      <c r="X14" s="60">
        <v>-213451114</v>
      </c>
      <c r="Y14" s="60">
        <v>85333878</v>
      </c>
      <c r="Z14" s="140">
        <v>-39.98</v>
      </c>
      <c r="AA14" s="62">
        <v>-412555698</v>
      </c>
    </row>
    <row r="15" spans="1:27" ht="12.75">
      <c r="A15" s="249" t="s">
        <v>40</v>
      </c>
      <c r="B15" s="182"/>
      <c r="C15" s="155">
        <v>-1113331</v>
      </c>
      <c r="D15" s="155"/>
      <c r="E15" s="59">
        <v>-3096500</v>
      </c>
      <c r="F15" s="60">
        <v>-3096500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-3096500</v>
      </c>
      <c r="Y15" s="60">
        <v>3096500</v>
      </c>
      <c r="Z15" s="140">
        <v>-100</v>
      </c>
      <c r="AA15" s="62">
        <v>-3096500</v>
      </c>
    </row>
    <row r="16" spans="1:27" ht="12.75">
      <c r="A16" s="249" t="s">
        <v>42</v>
      </c>
      <c r="B16" s="182"/>
      <c r="C16" s="155"/>
      <c r="D16" s="155"/>
      <c r="E16" s="59">
        <v>-9305004</v>
      </c>
      <c r="F16" s="60">
        <v>-9305004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-4652502</v>
      </c>
      <c r="Y16" s="60">
        <v>4652502</v>
      </c>
      <c r="Z16" s="140">
        <v>-100</v>
      </c>
      <c r="AA16" s="62">
        <v>-9305004</v>
      </c>
    </row>
    <row r="17" spans="1:27" ht="12.75">
      <c r="A17" s="250" t="s">
        <v>185</v>
      </c>
      <c r="B17" s="251"/>
      <c r="C17" s="168">
        <f aca="true" t="shared" si="0" ref="C17:Y17">SUM(C6:C16)</f>
        <v>144734829</v>
      </c>
      <c r="D17" s="168">
        <f t="shared" si="0"/>
        <v>0</v>
      </c>
      <c r="E17" s="72">
        <f t="shared" si="0"/>
        <v>233234219</v>
      </c>
      <c r="F17" s="73">
        <f t="shared" si="0"/>
        <v>233234219</v>
      </c>
      <c r="G17" s="73">
        <f t="shared" si="0"/>
        <v>174243737</v>
      </c>
      <c r="H17" s="73">
        <f t="shared" si="0"/>
        <v>-7234774</v>
      </c>
      <c r="I17" s="73">
        <f t="shared" si="0"/>
        <v>-15827618</v>
      </c>
      <c r="J17" s="73">
        <f t="shared" si="0"/>
        <v>151181345</v>
      </c>
      <c r="K17" s="73">
        <f t="shared" si="0"/>
        <v>-16363141</v>
      </c>
      <c r="L17" s="73">
        <f t="shared" si="0"/>
        <v>6266338</v>
      </c>
      <c r="M17" s="73">
        <f t="shared" si="0"/>
        <v>114685802</v>
      </c>
      <c r="N17" s="73">
        <f t="shared" si="0"/>
        <v>104588999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255770344</v>
      </c>
      <c r="X17" s="73">
        <f t="shared" si="0"/>
        <v>235551651</v>
      </c>
      <c r="Y17" s="73">
        <f t="shared" si="0"/>
        <v>20218693</v>
      </c>
      <c r="Z17" s="170">
        <f>+IF(X17&lt;&gt;0,+(Y17/X17)*100,0)</f>
        <v>8.583549686094113</v>
      </c>
      <c r="AA17" s="74">
        <f>SUM(AA6:AA16)</f>
        <v>233234219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-125091318</v>
      </c>
      <c r="D26" s="155"/>
      <c r="E26" s="59">
        <v>-225522134</v>
      </c>
      <c r="F26" s="60">
        <v>-225522134</v>
      </c>
      <c r="G26" s="60">
        <v>-7118579</v>
      </c>
      <c r="H26" s="60"/>
      <c r="I26" s="60"/>
      <c r="J26" s="60">
        <v>-7118579</v>
      </c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>
        <v>-7118579</v>
      </c>
      <c r="X26" s="60">
        <v>-150000000</v>
      </c>
      <c r="Y26" s="60">
        <v>142881421</v>
      </c>
      <c r="Z26" s="140">
        <v>-95.25</v>
      </c>
      <c r="AA26" s="62">
        <v>-225522134</v>
      </c>
    </row>
    <row r="27" spans="1:27" ht="12.75">
      <c r="A27" s="250" t="s">
        <v>192</v>
      </c>
      <c r="B27" s="251"/>
      <c r="C27" s="168">
        <f aca="true" t="shared" si="1" ref="C27:Y27">SUM(C21:C26)</f>
        <v>-125091318</v>
      </c>
      <c r="D27" s="168">
        <f>SUM(D21:D26)</f>
        <v>0</v>
      </c>
      <c r="E27" s="72">
        <f t="shared" si="1"/>
        <v>-225522134</v>
      </c>
      <c r="F27" s="73">
        <f t="shared" si="1"/>
        <v>-225522134</v>
      </c>
      <c r="G27" s="73">
        <f t="shared" si="1"/>
        <v>-7118579</v>
      </c>
      <c r="H27" s="73">
        <f t="shared" si="1"/>
        <v>0</v>
      </c>
      <c r="I27" s="73">
        <f t="shared" si="1"/>
        <v>0</v>
      </c>
      <c r="J27" s="73">
        <f t="shared" si="1"/>
        <v>-7118579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-7118579</v>
      </c>
      <c r="X27" s="73">
        <f t="shared" si="1"/>
        <v>-150000000</v>
      </c>
      <c r="Y27" s="73">
        <f t="shared" si="1"/>
        <v>142881421</v>
      </c>
      <c r="Z27" s="170">
        <f>+IF(X27&lt;&gt;0,+(Y27/X27)*100,0)</f>
        <v>-95.25428066666667</v>
      </c>
      <c r="AA27" s="74">
        <f>SUM(AA21:AA26)</f>
        <v>-225522134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>
        <v>23311</v>
      </c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-3524461</v>
      </c>
      <c r="D35" s="155"/>
      <c r="E35" s="59">
        <v>-5904892</v>
      </c>
      <c r="F35" s="60">
        <v>-5904892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-3200000</v>
      </c>
      <c r="Y35" s="60">
        <v>3200000</v>
      </c>
      <c r="Z35" s="140">
        <v>-100</v>
      </c>
      <c r="AA35" s="62">
        <v>-5904892</v>
      </c>
    </row>
    <row r="36" spans="1:27" ht="12.75">
      <c r="A36" s="250" t="s">
        <v>198</v>
      </c>
      <c r="B36" s="251"/>
      <c r="C36" s="168">
        <f aca="true" t="shared" si="2" ref="C36:Y36">SUM(C31:C35)</f>
        <v>-3501150</v>
      </c>
      <c r="D36" s="168">
        <f>SUM(D31:D35)</f>
        <v>0</v>
      </c>
      <c r="E36" s="72">
        <f t="shared" si="2"/>
        <v>-5904892</v>
      </c>
      <c r="F36" s="73">
        <f t="shared" si="2"/>
        <v>-5904892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-3200000</v>
      </c>
      <c r="Y36" s="73">
        <f t="shared" si="2"/>
        <v>3200000</v>
      </c>
      <c r="Z36" s="170">
        <f>+IF(X36&lt;&gt;0,+(Y36/X36)*100,0)</f>
        <v>-100</v>
      </c>
      <c r="AA36" s="74">
        <f>SUM(AA31:AA35)</f>
        <v>-5904892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16142361</v>
      </c>
      <c r="D38" s="153">
        <f>+D17+D27+D36</f>
        <v>0</v>
      </c>
      <c r="E38" s="99">
        <f t="shared" si="3"/>
        <v>1807193</v>
      </c>
      <c r="F38" s="100">
        <f t="shared" si="3"/>
        <v>1807193</v>
      </c>
      <c r="G38" s="100">
        <f t="shared" si="3"/>
        <v>167125158</v>
      </c>
      <c r="H38" s="100">
        <f t="shared" si="3"/>
        <v>-7234774</v>
      </c>
      <c r="I38" s="100">
        <f t="shared" si="3"/>
        <v>-15827618</v>
      </c>
      <c r="J38" s="100">
        <f t="shared" si="3"/>
        <v>144062766</v>
      </c>
      <c r="K38" s="100">
        <f t="shared" si="3"/>
        <v>-16363141</v>
      </c>
      <c r="L38" s="100">
        <f t="shared" si="3"/>
        <v>6266338</v>
      </c>
      <c r="M38" s="100">
        <f t="shared" si="3"/>
        <v>114685802</v>
      </c>
      <c r="N38" s="100">
        <f t="shared" si="3"/>
        <v>104588999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248651765</v>
      </c>
      <c r="X38" s="100">
        <f t="shared" si="3"/>
        <v>82351651</v>
      </c>
      <c r="Y38" s="100">
        <f t="shared" si="3"/>
        <v>166300114</v>
      </c>
      <c r="Z38" s="137">
        <f>+IF(X38&lt;&gt;0,+(Y38/X38)*100,0)</f>
        <v>201.93901637746157</v>
      </c>
      <c r="AA38" s="102">
        <f>+AA17+AA27+AA36</f>
        <v>1807193</v>
      </c>
    </row>
    <row r="39" spans="1:27" ht="12.75">
      <c r="A39" s="249" t="s">
        <v>200</v>
      </c>
      <c r="B39" s="182"/>
      <c r="C39" s="153">
        <v>-3487782</v>
      </c>
      <c r="D39" s="153"/>
      <c r="E39" s="99">
        <v>3208623</v>
      </c>
      <c r="F39" s="100">
        <v>3208623</v>
      </c>
      <c r="G39" s="100">
        <v>3129912</v>
      </c>
      <c r="H39" s="100">
        <v>170255070</v>
      </c>
      <c r="I39" s="100">
        <v>163020296</v>
      </c>
      <c r="J39" s="100">
        <v>3129912</v>
      </c>
      <c r="K39" s="100">
        <v>147192678</v>
      </c>
      <c r="L39" s="100">
        <v>130829537</v>
      </c>
      <c r="M39" s="100">
        <v>137095875</v>
      </c>
      <c r="N39" s="100">
        <v>147192678</v>
      </c>
      <c r="O39" s="100"/>
      <c r="P39" s="100"/>
      <c r="Q39" s="100"/>
      <c r="R39" s="100"/>
      <c r="S39" s="100"/>
      <c r="T39" s="100"/>
      <c r="U39" s="100"/>
      <c r="V39" s="100"/>
      <c r="W39" s="100">
        <v>3129912</v>
      </c>
      <c r="X39" s="100">
        <v>3208623</v>
      </c>
      <c r="Y39" s="100">
        <v>-78711</v>
      </c>
      <c r="Z39" s="137">
        <v>-2.45</v>
      </c>
      <c r="AA39" s="102">
        <v>3208623</v>
      </c>
    </row>
    <row r="40" spans="1:27" ht="12.75">
      <c r="A40" s="269" t="s">
        <v>201</v>
      </c>
      <c r="B40" s="256"/>
      <c r="C40" s="257">
        <v>12654580</v>
      </c>
      <c r="D40" s="257"/>
      <c r="E40" s="258">
        <v>5015816</v>
      </c>
      <c r="F40" s="259">
        <v>5015816</v>
      </c>
      <c r="G40" s="259">
        <v>170255070</v>
      </c>
      <c r="H40" s="259">
        <v>163020296</v>
      </c>
      <c r="I40" s="259">
        <v>147192678</v>
      </c>
      <c r="J40" s="259">
        <v>147192678</v>
      </c>
      <c r="K40" s="259">
        <v>130829537</v>
      </c>
      <c r="L40" s="259">
        <v>137095875</v>
      </c>
      <c r="M40" s="259">
        <v>251781677</v>
      </c>
      <c r="N40" s="259">
        <v>251781677</v>
      </c>
      <c r="O40" s="259"/>
      <c r="P40" s="259"/>
      <c r="Q40" s="259"/>
      <c r="R40" s="259"/>
      <c r="S40" s="259"/>
      <c r="T40" s="259"/>
      <c r="U40" s="259"/>
      <c r="V40" s="259"/>
      <c r="W40" s="259">
        <v>251781677</v>
      </c>
      <c r="X40" s="259">
        <v>85560274</v>
      </c>
      <c r="Y40" s="259">
        <v>166221403</v>
      </c>
      <c r="Z40" s="260">
        <v>194.27</v>
      </c>
      <c r="AA40" s="261">
        <v>5015816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125091318</v>
      </c>
      <c r="D5" s="200">
        <f t="shared" si="0"/>
        <v>0</v>
      </c>
      <c r="E5" s="106">
        <f t="shared" si="0"/>
        <v>74422134</v>
      </c>
      <c r="F5" s="106">
        <f t="shared" si="0"/>
        <v>74422134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0</v>
      </c>
      <c r="X5" s="106">
        <f t="shared" si="0"/>
        <v>37211067</v>
      </c>
      <c r="Y5" s="106">
        <f t="shared" si="0"/>
        <v>-37211067</v>
      </c>
      <c r="Z5" s="201">
        <f>+IF(X5&lt;&gt;0,+(Y5/X5)*100,0)</f>
        <v>-100</v>
      </c>
      <c r="AA5" s="199">
        <f>SUM(AA11:AA18)</f>
        <v>74422134</v>
      </c>
    </row>
    <row r="6" spans="1:27" ht="12.75">
      <c r="A6" s="291" t="s">
        <v>206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207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208</v>
      </c>
      <c r="B8" s="142"/>
      <c r="C8" s="62">
        <v>96015149</v>
      </c>
      <c r="D8" s="156"/>
      <c r="E8" s="60">
        <v>68290000</v>
      </c>
      <c r="F8" s="60">
        <v>68290000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34145000</v>
      </c>
      <c r="Y8" s="60">
        <v>-34145000</v>
      </c>
      <c r="Z8" s="140">
        <v>-100</v>
      </c>
      <c r="AA8" s="155">
        <v>68290000</v>
      </c>
    </row>
    <row r="9" spans="1:27" ht="12.75">
      <c r="A9" s="291" t="s">
        <v>209</v>
      </c>
      <c r="B9" s="142"/>
      <c r="C9" s="62">
        <v>27285836</v>
      </c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123300985</v>
      </c>
      <c r="D11" s="294">
        <f t="shared" si="1"/>
        <v>0</v>
      </c>
      <c r="E11" s="295">
        <f t="shared" si="1"/>
        <v>68290000</v>
      </c>
      <c r="F11" s="295">
        <f t="shared" si="1"/>
        <v>68290000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34145000</v>
      </c>
      <c r="Y11" s="295">
        <f t="shared" si="1"/>
        <v>-34145000</v>
      </c>
      <c r="Z11" s="296">
        <f>+IF(X11&lt;&gt;0,+(Y11/X11)*100,0)</f>
        <v>-100</v>
      </c>
      <c r="AA11" s="297">
        <f>SUM(AA6:AA10)</f>
        <v>68290000</v>
      </c>
    </row>
    <row r="12" spans="1:27" ht="12.75">
      <c r="A12" s="298" t="s">
        <v>212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1790333</v>
      </c>
      <c r="D15" s="156"/>
      <c r="E15" s="60">
        <v>5802134</v>
      </c>
      <c r="F15" s="60">
        <v>5802134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2901067</v>
      </c>
      <c r="Y15" s="60">
        <v>-2901067</v>
      </c>
      <c r="Z15" s="140">
        <v>-100</v>
      </c>
      <c r="AA15" s="155">
        <v>5802134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>
        <v>330000</v>
      </c>
      <c r="F18" s="82">
        <v>330000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165000</v>
      </c>
      <c r="Y18" s="82">
        <v>-165000</v>
      </c>
      <c r="Z18" s="270">
        <v>-100</v>
      </c>
      <c r="AA18" s="278">
        <v>330000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151100000</v>
      </c>
      <c r="F20" s="100">
        <f t="shared" si="2"/>
        <v>151100000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75550000</v>
      </c>
      <c r="Y20" s="100">
        <f t="shared" si="2"/>
        <v>-75550000</v>
      </c>
      <c r="Z20" s="137">
        <f>+IF(X20&lt;&gt;0,+(Y20/X20)*100,0)</f>
        <v>-100</v>
      </c>
      <c r="AA20" s="153">
        <f>SUM(AA26:AA33)</f>
        <v>151100000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>
        <v>89567198</v>
      </c>
      <c r="F23" s="60">
        <v>89567198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44783599</v>
      </c>
      <c r="Y23" s="60">
        <v>-44783599</v>
      </c>
      <c r="Z23" s="140">
        <v>-100</v>
      </c>
      <c r="AA23" s="155">
        <v>89567198</v>
      </c>
    </row>
    <row r="24" spans="1:27" ht="12.75">
      <c r="A24" s="291" t="s">
        <v>209</v>
      </c>
      <c r="B24" s="142"/>
      <c r="C24" s="62"/>
      <c r="D24" s="156"/>
      <c r="E24" s="60">
        <v>60932802</v>
      </c>
      <c r="F24" s="60">
        <v>60932802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30466401</v>
      </c>
      <c r="Y24" s="60">
        <v>-30466401</v>
      </c>
      <c r="Z24" s="140">
        <v>-100</v>
      </c>
      <c r="AA24" s="155">
        <v>60932802</v>
      </c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150500000</v>
      </c>
      <c r="F26" s="295">
        <f t="shared" si="3"/>
        <v>150500000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75250000</v>
      </c>
      <c r="Y26" s="295">
        <f t="shared" si="3"/>
        <v>-75250000</v>
      </c>
      <c r="Z26" s="296">
        <f>+IF(X26&lt;&gt;0,+(Y26/X26)*100,0)</f>
        <v>-100</v>
      </c>
      <c r="AA26" s="297">
        <f>SUM(AA21:AA25)</f>
        <v>150500000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>
        <v>600000</v>
      </c>
      <c r="F30" s="60">
        <v>600000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300000</v>
      </c>
      <c r="Y30" s="60">
        <v>-300000</v>
      </c>
      <c r="Z30" s="140">
        <v>-100</v>
      </c>
      <c r="AA30" s="155">
        <v>600000</v>
      </c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208</v>
      </c>
      <c r="B38" s="142"/>
      <c r="C38" s="62">
        <f t="shared" si="4"/>
        <v>96015149</v>
      </c>
      <c r="D38" s="156">
        <f t="shared" si="4"/>
        <v>0</v>
      </c>
      <c r="E38" s="60">
        <f t="shared" si="4"/>
        <v>157857198</v>
      </c>
      <c r="F38" s="60">
        <f t="shared" si="4"/>
        <v>157857198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78928599</v>
      </c>
      <c r="Y38" s="60">
        <f t="shared" si="4"/>
        <v>-78928599</v>
      </c>
      <c r="Z38" s="140">
        <f t="shared" si="5"/>
        <v>-100</v>
      </c>
      <c r="AA38" s="155">
        <f>AA8+AA23</f>
        <v>157857198</v>
      </c>
    </row>
    <row r="39" spans="1:27" ht="12.75">
      <c r="A39" s="291" t="s">
        <v>209</v>
      </c>
      <c r="B39" s="142"/>
      <c r="C39" s="62">
        <f t="shared" si="4"/>
        <v>27285836</v>
      </c>
      <c r="D39" s="156">
        <f t="shared" si="4"/>
        <v>0</v>
      </c>
      <c r="E39" s="60">
        <f t="shared" si="4"/>
        <v>60932802</v>
      </c>
      <c r="F39" s="60">
        <f t="shared" si="4"/>
        <v>60932802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30466401</v>
      </c>
      <c r="Y39" s="60">
        <f t="shared" si="4"/>
        <v>-30466401</v>
      </c>
      <c r="Z39" s="140">
        <f t="shared" si="5"/>
        <v>-100</v>
      </c>
      <c r="AA39" s="155">
        <f>AA9+AA24</f>
        <v>60932802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123300985</v>
      </c>
      <c r="D41" s="294">
        <f t="shared" si="6"/>
        <v>0</v>
      </c>
      <c r="E41" s="295">
        <f t="shared" si="6"/>
        <v>218790000</v>
      </c>
      <c r="F41" s="295">
        <f t="shared" si="6"/>
        <v>218790000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109395000</v>
      </c>
      <c r="Y41" s="295">
        <f t="shared" si="6"/>
        <v>-109395000</v>
      </c>
      <c r="Z41" s="296">
        <f t="shared" si="5"/>
        <v>-100</v>
      </c>
      <c r="AA41" s="297">
        <f>SUM(AA36:AA40)</f>
        <v>218790000</v>
      </c>
    </row>
    <row r="42" spans="1:27" ht="12.75">
      <c r="A42" s="298" t="s">
        <v>212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1790333</v>
      </c>
      <c r="D45" s="129">
        <f t="shared" si="7"/>
        <v>0</v>
      </c>
      <c r="E45" s="54">
        <f t="shared" si="7"/>
        <v>6402134</v>
      </c>
      <c r="F45" s="54">
        <f t="shared" si="7"/>
        <v>6402134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3201067</v>
      </c>
      <c r="Y45" s="54">
        <f t="shared" si="7"/>
        <v>-3201067</v>
      </c>
      <c r="Z45" s="184">
        <f t="shared" si="5"/>
        <v>-100</v>
      </c>
      <c r="AA45" s="130">
        <f t="shared" si="8"/>
        <v>6402134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330000</v>
      </c>
      <c r="F48" s="54">
        <f t="shared" si="7"/>
        <v>330000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165000</v>
      </c>
      <c r="Y48" s="54">
        <f t="shared" si="7"/>
        <v>-165000</v>
      </c>
      <c r="Z48" s="184">
        <f t="shared" si="5"/>
        <v>-100</v>
      </c>
      <c r="AA48" s="130">
        <f t="shared" si="8"/>
        <v>330000</v>
      </c>
    </row>
    <row r="49" spans="1:27" ht="12.75">
      <c r="A49" s="308" t="s">
        <v>221</v>
      </c>
      <c r="B49" s="149"/>
      <c r="C49" s="239">
        <f aca="true" t="shared" si="9" ref="C49:Y49">SUM(C41:C48)</f>
        <v>125091318</v>
      </c>
      <c r="D49" s="218">
        <f t="shared" si="9"/>
        <v>0</v>
      </c>
      <c r="E49" s="220">
        <f t="shared" si="9"/>
        <v>225522134</v>
      </c>
      <c r="F49" s="220">
        <f t="shared" si="9"/>
        <v>225522134</v>
      </c>
      <c r="G49" s="220">
        <f t="shared" si="9"/>
        <v>0</v>
      </c>
      <c r="H49" s="220">
        <f t="shared" si="9"/>
        <v>0</v>
      </c>
      <c r="I49" s="220">
        <f t="shared" si="9"/>
        <v>0</v>
      </c>
      <c r="J49" s="220">
        <f t="shared" si="9"/>
        <v>0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0</v>
      </c>
      <c r="X49" s="220">
        <f t="shared" si="9"/>
        <v>112761067</v>
      </c>
      <c r="Y49" s="220">
        <f t="shared" si="9"/>
        <v>-112761067</v>
      </c>
      <c r="Z49" s="221">
        <f t="shared" si="5"/>
        <v>-100</v>
      </c>
      <c r="AA49" s="222">
        <f>SUM(AA41:AA48)</f>
        <v>225522134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6975583</v>
      </c>
      <c r="D51" s="129">
        <f t="shared" si="10"/>
        <v>0</v>
      </c>
      <c r="E51" s="54">
        <f t="shared" si="10"/>
        <v>99400310</v>
      </c>
      <c r="F51" s="54">
        <f t="shared" si="10"/>
        <v>99400310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49700155</v>
      </c>
      <c r="Y51" s="54">
        <f t="shared" si="10"/>
        <v>-49700155</v>
      </c>
      <c r="Z51" s="184">
        <f>+IF(X51&lt;&gt;0,+(Y51/X51)*100,0)</f>
        <v>-100</v>
      </c>
      <c r="AA51" s="130">
        <f>SUM(AA57:AA61)</f>
        <v>99400310</v>
      </c>
    </row>
    <row r="52" spans="1:27" ht="12.75">
      <c r="A52" s="310" t="s">
        <v>206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207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>
        <v>3355431</v>
      </c>
      <c r="D54" s="156"/>
      <c r="E54" s="60">
        <v>31895342</v>
      </c>
      <c r="F54" s="60">
        <v>31895342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15947671</v>
      </c>
      <c r="Y54" s="60">
        <v>-15947671</v>
      </c>
      <c r="Z54" s="140">
        <v>-100</v>
      </c>
      <c r="AA54" s="155">
        <v>31895342</v>
      </c>
    </row>
    <row r="55" spans="1:27" ht="12.75">
      <c r="A55" s="310" t="s">
        <v>209</v>
      </c>
      <c r="B55" s="142"/>
      <c r="C55" s="62">
        <v>953555</v>
      </c>
      <c r="D55" s="156"/>
      <c r="E55" s="60">
        <v>61812586</v>
      </c>
      <c r="F55" s="60">
        <v>61812586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30906293</v>
      </c>
      <c r="Y55" s="60">
        <v>-30906293</v>
      </c>
      <c r="Z55" s="140">
        <v>-100</v>
      </c>
      <c r="AA55" s="155">
        <v>61812586</v>
      </c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4308986</v>
      </c>
      <c r="D57" s="294">
        <f t="shared" si="11"/>
        <v>0</v>
      </c>
      <c r="E57" s="295">
        <f t="shared" si="11"/>
        <v>93707928</v>
      </c>
      <c r="F57" s="295">
        <f t="shared" si="11"/>
        <v>93707928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46853964</v>
      </c>
      <c r="Y57" s="295">
        <f t="shared" si="11"/>
        <v>-46853964</v>
      </c>
      <c r="Z57" s="296">
        <f>+IF(X57&lt;&gt;0,+(Y57/X57)*100,0)</f>
        <v>-100</v>
      </c>
      <c r="AA57" s="297">
        <f>SUM(AA52:AA56)</f>
        <v>93707928</v>
      </c>
    </row>
    <row r="58" spans="1:27" ht="12.75">
      <c r="A58" s="311" t="s">
        <v>212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>
        <v>2666597</v>
      </c>
      <c r="D61" s="156"/>
      <c r="E61" s="60">
        <v>5692382</v>
      </c>
      <c r="F61" s="60">
        <v>5692382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2846191</v>
      </c>
      <c r="Y61" s="60">
        <v>-2846191</v>
      </c>
      <c r="Z61" s="140">
        <v>-100</v>
      </c>
      <c r="AA61" s="155">
        <v>5692382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53761000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>
        <v>7898751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226</v>
      </c>
      <c r="B67" s="316"/>
      <c r="C67" s="62"/>
      <c r="D67" s="156"/>
      <c r="E67" s="60">
        <v>37510559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230000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99400310</v>
      </c>
      <c r="F69" s="220">
        <f t="shared" si="12"/>
        <v>0</v>
      </c>
      <c r="G69" s="220">
        <f t="shared" si="12"/>
        <v>0</v>
      </c>
      <c r="H69" s="220">
        <f t="shared" si="12"/>
        <v>0</v>
      </c>
      <c r="I69" s="220">
        <f t="shared" si="12"/>
        <v>0</v>
      </c>
      <c r="J69" s="220">
        <f t="shared" si="12"/>
        <v>0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0</v>
      </c>
      <c r="X69" s="220">
        <f t="shared" si="12"/>
        <v>0</v>
      </c>
      <c r="Y69" s="220">
        <f t="shared" si="12"/>
        <v>0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123300985</v>
      </c>
      <c r="D5" s="357">
        <f t="shared" si="0"/>
        <v>0</v>
      </c>
      <c r="E5" s="356">
        <f t="shared" si="0"/>
        <v>68290000</v>
      </c>
      <c r="F5" s="358">
        <f t="shared" si="0"/>
        <v>68290000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34145000</v>
      </c>
      <c r="Y5" s="358">
        <f t="shared" si="0"/>
        <v>-34145000</v>
      </c>
      <c r="Z5" s="359">
        <f>+IF(X5&lt;&gt;0,+(Y5/X5)*100,0)</f>
        <v>-100</v>
      </c>
      <c r="AA5" s="360">
        <f>+AA6+AA8+AA11+AA13+AA15</f>
        <v>68290000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96015149</v>
      </c>
      <c r="D11" s="363">
        <f aca="true" t="shared" si="3" ref="D11:AA11">+D12</f>
        <v>0</v>
      </c>
      <c r="E11" s="362">
        <f t="shared" si="3"/>
        <v>68290000</v>
      </c>
      <c r="F11" s="364">
        <f t="shared" si="3"/>
        <v>68290000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34145000</v>
      </c>
      <c r="Y11" s="364">
        <f t="shared" si="3"/>
        <v>-34145000</v>
      </c>
      <c r="Z11" s="365">
        <f>+IF(X11&lt;&gt;0,+(Y11/X11)*100,0)</f>
        <v>-100</v>
      </c>
      <c r="AA11" s="366">
        <f t="shared" si="3"/>
        <v>68290000</v>
      </c>
    </row>
    <row r="12" spans="1:27" ht="12.75">
      <c r="A12" s="291" t="s">
        <v>233</v>
      </c>
      <c r="B12" s="136"/>
      <c r="C12" s="60">
        <v>96015149</v>
      </c>
      <c r="D12" s="340"/>
      <c r="E12" s="60">
        <v>68290000</v>
      </c>
      <c r="F12" s="59">
        <v>68290000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34145000</v>
      </c>
      <c r="Y12" s="59">
        <v>-34145000</v>
      </c>
      <c r="Z12" s="61">
        <v>-100</v>
      </c>
      <c r="AA12" s="62">
        <v>68290000</v>
      </c>
    </row>
    <row r="13" spans="1:27" ht="12.75">
      <c r="A13" s="361" t="s">
        <v>209</v>
      </c>
      <c r="B13" s="136"/>
      <c r="C13" s="275">
        <f>+C14</f>
        <v>27285836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>
        <v>27285836</v>
      </c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1790333</v>
      </c>
      <c r="D40" s="344">
        <f t="shared" si="9"/>
        <v>0</v>
      </c>
      <c r="E40" s="343">
        <f t="shared" si="9"/>
        <v>5802134</v>
      </c>
      <c r="F40" s="345">
        <f t="shared" si="9"/>
        <v>5802134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2901067</v>
      </c>
      <c r="Y40" s="345">
        <f t="shared" si="9"/>
        <v>-2901067</v>
      </c>
      <c r="Z40" s="336">
        <f>+IF(X40&lt;&gt;0,+(Y40/X40)*100,0)</f>
        <v>-100</v>
      </c>
      <c r="AA40" s="350">
        <f>SUM(AA41:AA49)</f>
        <v>5802134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>
        <v>1732523</v>
      </c>
      <c r="D44" s="368"/>
      <c r="E44" s="54">
        <v>5802134</v>
      </c>
      <c r="F44" s="53">
        <v>5802134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2901067</v>
      </c>
      <c r="Y44" s="53">
        <v>-2901067</v>
      </c>
      <c r="Z44" s="94">
        <v>-100</v>
      </c>
      <c r="AA44" s="95">
        <v>5802134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57810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330000</v>
      </c>
      <c r="F57" s="345">
        <f t="shared" si="13"/>
        <v>330000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165000</v>
      </c>
      <c r="Y57" s="345">
        <f t="shared" si="13"/>
        <v>-165000</v>
      </c>
      <c r="Z57" s="336">
        <f>+IF(X57&lt;&gt;0,+(Y57/X57)*100,0)</f>
        <v>-100</v>
      </c>
      <c r="AA57" s="350">
        <f t="shared" si="13"/>
        <v>330000</v>
      </c>
    </row>
    <row r="58" spans="1:27" ht="12.75">
      <c r="A58" s="361" t="s">
        <v>218</v>
      </c>
      <c r="B58" s="136"/>
      <c r="C58" s="60"/>
      <c r="D58" s="340"/>
      <c r="E58" s="60">
        <v>330000</v>
      </c>
      <c r="F58" s="59">
        <v>330000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165000</v>
      </c>
      <c r="Y58" s="59">
        <v>-165000</v>
      </c>
      <c r="Z58" s="61">
        <v>-100</v>
      </c>
      <c r="AA58" s="62">
        <v>330000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125091318</v>
      </c>
      <c r="D60" s="346">
        <f t="shared" si="14"/>
        <v>0</v>
      </c>
      <c r="E60" s="219">
        <f t="shared" si="14"/>
        <v>74422134</v>
      </c>
      <c r="F60" s="264">
        <f t="shared" si="14"/>
        <v>74422134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37211067</v>
      </c>
      <c r="Y60" s="264">
        <f t="shared" si="14"/>
        <v>-37211067</v>
      </c>
      <c r="Z60" s="337">
        <f>+IF(X60&lt;&gt;0,+(Y60/X60)*100,0)</f>
        <v>-100</v>
      </c>
      <c r="AA60" s="232">
        <f>+AA57+AA54+AA51+AA40+AA37+AA34+AA22+AA5</f>
        <v>74422134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150500000</v>
      </c>
      <c r="F5" s="358">
        <f t="shared" si="0"/>
        <v>150500000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75250000</v>
      </c>
      <c r="Y5" s="358">
        <f t="shared" si="0"/>
        <v>-75250000</v>
      </c>
      <c r="Z5" s="359">
        <f>+IF(X5&lt;&gt;0,+(Y5/X5)*100,0)</f>
        <v>-100</v>
      </c>
      <c r="AA5" s="360">
        <f>+AA6+AA8+AA11+AA13+AA15</f>
        <v>150500000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89567198</v>
      </c>
      <c r="F11" s="364">
        <f t="shared" si="3"/>
        <v>89567198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44783599</v>
      </c>
      <c r="Y11" s="364">
        <f t="shared" si="3"/>
        <v>-44783599</v>
      </c>
      <c r="Z11" s="365">
        <f>+IF(X11&lt;&gt;0,+(Y11/X11)*100,0)</f>
        <v>-100</v>
      </c>
      <c r="AA11" s="366">
        <f t="shared" si="3"/>
        <v>89567198</v>
      </c>
    </row>
    <row r="12" spans="1:27" ht="12.75">
      <c r="A12" s="291" t="s">
        <v>233</v>
      </c>
      <c r="B12" s="136"/>
      <c r="C12" s="60"/>
      <c r="D12" s="340"/>
      <c r="E12" s="60">
        <v>89567198</v>
      </c>
      <c r="F12" s="59">
        <v>89567198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44783599</v>
      </c>
      <c r="Y12" s="59">
        <v>-44783599</v>
      </c>
      <c r="Z12" s="61">
        <v>-100</v>
      </c>
      <c r="AA12" s="62">
        <v>89567198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60932802</v>
      </c>
      <c r="F13" s="342">
        <f t="shared" si="4"/>
        <v>60932802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30466401</v>
      </c>
      <c r="Y13" s="342">
        <f t="shared" si="4"/>
        <v>-30466401</v>
      </c>
      <c r="Z13" s="335">
        <f>+IF(X13&lt;&gt;0,+(Y13/X13)*100,0)</f>
        <v>-100</v>
      </c>
      <c r="AA13" s="273">
        <f t="shared" si="4"/>
        <v>60932802</v>
      </c>
    </row>
    <row r="14" spans="1:27" ht="12.75">
      <c r="A14" s="291" t="s">
        <v>234</v>
      </c>
      <c r="B14" s="136"/>
      <c r="C14" s="60"/>
      <c r="D14" s="340"/>
      <c r="E14" s="60">
        <v>60932802</v>
      </c>
      <c r="F14" s="59">
        <v>60932802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30466401</v>
      </c>
      <c r="Y14" s="59">
        <v>-30466401</v>
      </c>
      <c r="Z14" s="61">
        <v>-100</v>
      </c>
      <c r="AA14" s="62">
        <v>60932802</v>
      </c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600000</v>
      </c>
      <c r="F40" s="345">
        <f t="shared" si="9"/>
        <v>600000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300000</v>
      </c>
      <c r="Y40" s="345">
        <f t="shared" si="9"/>
        <v>-300000</v>
      </c>
      <c r="Z40" s="336">
        <f>+IF(X40&lt;&gt;0,+(Y40/X40)*100,0)</f>
        <v>-100</v>
      </c>
      <c r="AA40" s="350">
        <f>SUM(AA41:AA49)</f>
        <v>600000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>
        <v>600000</v>
      </c>
      <c r="F44" s="53">
        <v>600000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300000</v>
      </c>
      <c r="Y44" s="53">
        <v>-300000</v>
      </c>
      <c r="Z44" s="94">
        <v>-100</v>
      </c>
      <c r="AA44" s="95">
        <v>600000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151100000</v>
      </c>
      <c r="F60" s="264">
        <f t="shared" si="14"/>
        <v>151100000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75550000</v>
      </c>
      <c r="Y60" s="264">
        <f t="shared" si="14"/>
        <v>-75550000</v>
      </c>
      <c r="Z60" s="337">
        <f>+IF(X60&lt;&gt;0,+(Y60/X60)*100,0)</f>
        <v>-100</v>
      </c>
      <c r="AA60" s="232">
        <f>+AA57+AA54+AA51+AA40+AA37+AA34+AA22+AA5</f>
        <v>151100000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2019-01-31T12:17:26Z</dcterms:created>
  <dcterms:modified xsi:type="dcterms:W3CDTF">2019-01-31T12:17:30Z</dcterms:modified>
  <cp:category/>
  <cp:version/>
  <cp:contentType/>
  <cp:contentStatus/>
</cp:coreProperties>
</file>