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<sst xmlns="http://schemas.openxmlformats.org/spreadsheetml/2006/main" count="859" uniqueCount="304">
  <si>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Free State: Lejweleputswa(DC18)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</si>
  <si>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</si>
  <si>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</si>
  <si>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</si>
  <si>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</si>
  <si>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</si>
  <si>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</si>
  <si>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</si>
  <si>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</si>
  <si>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</si>
  <si>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</si>
  <si>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</si>
  <si>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</si>
  <si>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</si>
  <si>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</si>
  <si>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</si>
  <si>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</si>
  <si>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</si>
  <si>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</si>
  <si>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</si>
  <si>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</si>
  <si>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</si>
  <si>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</si>
  <si>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</si>
  <si>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</si>
  <si>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</si>
  <si>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</si>
  <si>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</si>
  <si>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</si>
  <si>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</si>
  <si>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</si>
  <si>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</si>
  <si>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</si>
  <si>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</si>
  <si>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</si>
  <si>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</si>
  <si>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</si>
  <si>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</si>
  <si>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</si>
  <si>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</si>
  <si>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</si>
  <si>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</si>
  <si>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</si>
  <si>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</si>
  <si>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</si>
  <si>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</si>
  <si>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</si>
  <si>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</si>
  <si>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</si>
  <si>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</si>
  <si>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</si>
  <si>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</si>
  <si>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</si>
  <si>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</si>
  <si>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</si>
  <si>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</si>
  <si>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</si>
  <si>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</si>
  <si>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</si>
  <si>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</si>
  <si>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</si>
  <si>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</si>
  <si>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</si>
  <si>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</si>
  <si>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</si>
  <si>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</si>
  <si>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</si>
  <si>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</si>
  <si>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</si>
  <si>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</si>
  <si>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Lejweleputswa(DC18)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</si>
  <si>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</si>
  <si>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</si>
  <si>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</si>
  <si>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</si>
  <si>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</si>
  <si>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</si>
  <si>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</si>
  <si>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</si>
  <si>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</si>
  <si>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</si>
  <si>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</si>
  <si>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</si>
  <si>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</si>
  <si>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</si>
  <si>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</si>
  <si>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</si>
  <si>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</si>
  <si>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</si>
  <si>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</si>
  <si>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</si>
  <si>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</si>
  <si>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</si>
  <si>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</si>
  <si>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</si>
  <si>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</si>
  <si>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</si>
  <si>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</si>
  <si>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</si>
  <si>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</si>
  <si>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Lejweleputswa(DC18)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</si>
  <si>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</si>
  <si>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</si>
  <si>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</si>
  <si>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</si>
  <si>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</si>
  <si>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</si>
  <si>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</si>
  <si>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</si>
  <si>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</si>
  <si>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</si>
  <si>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</si>
  <si>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</si>
  <si>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</si>
  <si>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</si>
  <si>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</si>
  <si>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</si>
  <si>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</si>
  <si>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</si>
  <si>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</si>
  <si>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</si>
  <si>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</si>
  <si>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</si>
  <si>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</si>
  <si>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</si>
  <si>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</si>
  <si>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</si>
  <si>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</si>
  <si>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</si>
  <si>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Lejweleputswa(DC18)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</si>
  <si>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</si>
  <si>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</si>
  <si>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</si>
  <si>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</si>
  <si>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</si>
  <si>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</si>
  <si>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</si>
  <si>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</si>
  <si>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</si>
  <si>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</si>
  <si>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Lejweleputswa(DC18)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</si>
  <si>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</si>
  <si>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</si>
  <si>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</si>
  <si>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</si>
  <si>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</si>
  <si>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</si>
  <si>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</si>
  <si>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</si>
  <si>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</si>
  <si>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</si>
  <si>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</si>
  <si>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</si>
  <si>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</si>
  <si>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</si>
  <si>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</si>
  <si>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</si>
  <si>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</si>
  <si>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</si>
  <si>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</si>
  <si>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</si>
  <si>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</si>
  <si>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</si>
  <si>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</si>
  <si>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</si>
  <si>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</si>
  <si>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</si>
  <si>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</si>
  <si>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</si>
  <si>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</si>
  <si>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</si>
  <si>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</si>
  <si>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</si>
  <si>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</si>
  <si>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Lejweleputswa(DC18)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</si>
  <si>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</si>
  <si>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</si>
  <si>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</si>
  <si>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</si>
  <si>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</si>
  <si>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</si>
  <si>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</si>
  <si>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</si>
  <si>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</si>
  <si>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</si>
  <si>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</si>
  <si>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</si>
  <si>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</si>
  <si>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</si>
  <si>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</si>
  <si>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</si>
  <si>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</si>
  <si>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</si>
  <si>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</si>
  <si>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</si>
  <si>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</si>
  <si>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</si>
  <si>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</si>
  <si>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</si>
  <si>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</si>
  <si>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</si>
  <si>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</si>
  <si>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Lejweleputswa(DC18)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</si>
  <si>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</si>
  <si>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</si>
  <si>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</si>
  <si>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</si>
  <si>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</si>
  <si>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</si>
  <si>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</si>
  <si>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</si>
  <si>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</si>
  <si>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</si>
  <si>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</si>
  <si>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</si>
  <si>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</si>
  <si>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</si>
  <si>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</si>
  <si>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</si>
  <si>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</si>
  <si>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</si>
  <si>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</si>
  <si>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</si>
  <si>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</si>
  <si>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</si>
  <si>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</si>
  <si>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</si>
  <si>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</si>
  <si>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Lejweleputswa(DC18)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</si>
  <si>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</si>
  <si>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</si>
  <si>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</si>
  <si>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</si>
  <si>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</si>
  <si>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</si>
  <si>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</si>
  <si>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</si>
  <si>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</si>
  <si>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</si>
  <si>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</si>
  <si>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</si>
  <si>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</si>
  <si>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</si>
  <si>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</si>
  <si>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</si>
  <si>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</si>
  <si>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</si>
  <si>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</si>
  <si>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</si>
  <si>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</si>
  <si>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</si>
  <si>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</si>
  <si>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</si>
  <si>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</si>
  <si>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</si>
  <si>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</si>
  <si>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</si>
  <si>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</si>
  <si>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</si>
  <si>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</si>
  <si>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</si>
  <si>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</si>
  <si>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</si>
  <si>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</si>
  <si>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Lejweleputswa(DC18)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</si>
  <si>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</si>
  <si>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</si>
  <si>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Free State: Lejweleputswa(DC18)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</si>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</sst>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0</v>
      </c>
      <c r="C7" s="19">
        <v>0</v>
      </c>
      <c r="D7" s="59">
        <v>2850000</v>
      </c>
      <c r="E7" s="60">
        <v>2850000</v>
      </c>
      <c r="F7" s="60">
        <v>0</v>
      </c>
      <c r="G7" s="60">
        <v>51768</v>
      </c>
      <c r="H7" s="60">
        <v>853481</v>
      </c>
      <c r="I7" s="60">
        <v>905249</v>
      </c>
      <c r="J7" s="60">
        <v>901743</v>
      </c>
      <c r="K7" s="60">
        <v>1668921</v>
      </c>
      <c r="L7" s="60">
        <v>165556</v>
      </c>
      <c r="M7" s="60">
        <v>2736220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3641469</v>
      </c>
      <c r="W7" s="60">
        <v>1745000</v>
      </c>
      <c r="X7" s="60">
        <v>1896469</v>
      </c>
      <c r="Y7" s="61">
        <v>108.68</v>
      </c>
      <c r="Z7" s="62">
        <v>2850000</v>
      </c>
    </row>
    <row r="8" spans="1:26" ht="12.75">
      <c r="A8" s="58" t="s">
        <v>34</v>
      </c>
      <c r="B8" s="19">
        <v>0</v>
      </c>
      <c r="C8" s="19">
        <v>0</v>
      </c>
      <c r="D8" s="59">
        <v>125445000</v>
      </c>
      <c r="E8" s="60">
        <v>125445000</v>
      </c>
      <c r="F8" s="60">
        <v>50485000</v>
      </c>
      <c r="G8" s="60">
        <v>2847000</v>
      </c>
      <c r="H8" s="60">
        <v>0</v>
      </c>
      <c r="I8" s="60">
        <v>53332000</v>
      </c>
      <c r="J8" s="60">
        <v>0</v>
      </c>
      <c r="K8" s="60">
        <v>0</v>
      </c>
      <c r="L8" s="60">
        <v>40838000</v>
      </c>
      <c r="M8" s="60">
        <v>40838000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94170000</v>
      </c>
      <c r="W8" s="60">
        <v>95625000</v>
      </c>
      <c r="X8" s="60">
        <v>-1455000</v>
      </c>
      <c r="Y8" s="61">
        <v>-1.52</v>
      </c>
      <c r="Z8" s="62">
        <v>125445000</v>
      </c>
    </row>
    <row r="9" spans="1:26" ht="12.75">
      <c r="A9" s="58" t="s">
        <v>35</v>
      </c>
      <c r="B9" s="19">
        <v>0</v>
      </c>
      <c r="C9" s="19">
        <v>0</v>
      </c>
      <c r="D9" s="59">
        <v>414000</v>
      </c>
      <c r="E9" s="60">
        <v>414000</v>
      </c>
      <c r="F9" s="60">
        <v>93599</v>
      </c>
      <c r="G9" s="60">
        <v>89723</v>
      </c>
      <c r="H9" s="60">
        <v>89723</v>
      </c>
      <c r="I9" s="60">
        <v>273045</v>
      </c>
      <c r="J9" s="60">
        <v>93744</v>
      </c>
      <c r="K9" s="60">
        <v>114998</v>
      </c>
      <c r="L9" s="60">
        <v>95335</v>
      </c>
      <c r="M9" s="60">
        <v>304077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577122</v>
      </c>
      <c r="W9" s="60">
        <v>340000</v>
      </c>
      <c r="X9" s="60">
        <v>237122</v>
      </c>
      <c r="Y9" s="61">
        <v>69.74</v>
      </c>
      <c r="Z9" s="62">
        <v>414000</v>
      </c>
    </row>
    <row r="10" spans="1:26" ht="22.5">
      <c r="A10" s="63" t="s">
        <v>279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128709000</v>
      </c>
      <c r="E10" s="66">
        <f t="shared" si="0"/>
        <v>128709000</v>
      </c>
      <c r="F10" s="66">
        <f t="shared" si="0"/>
        <v>50578599</v>
      </c>
      <c r="G10" s="66">
        <f t="shared" si="0"/>
        <v>2988491</v>
      </c>
      <c r="H10" s="66">
        <f t="shared" si="0"/>
        <v>943204</v>
      </c>
      <c r="I10" s="66">
        <f t="shared" si="0"/>
        <v>54510294</v>
      </c>
      <c r="J10" s="66">
        <f t="shared" si="0"/>
        <v>995487</v>
      </c>
      <c r="K10" s="66">
        <f t="shared" si="0"/>
        <v>1783919</v>
      </c>
      <c r="L10" s="66">
        <f t="shared" si="0"/>
        <v>41098891</v>
      </c>
      <c r="M10" s="66">
        <f t="shared" si="0"/>
        <v>43878297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98388591</v>
      </c>
      <c r="W10" s="66">
        <f t="shared" si="0"/>
        <v>97710000</v>
      </c>
      <c r="X10" s="66">
        <f t="shared" si="0"/>
        <v>678591</v>
      </c>
      <c r="Y10" s="67">
        <f>+IF(W10&lt;&gt;0,(X10/W10)*100,0)</f>
        <v>0.6944949339883327</v>
      </c>
      <c r="Z10" s="68">
        <f t="shared" si="0"/>
        <v>128709000</v>
      </c>
    </row>
    <row r="11" spans="1:26" ht="12.75">
      <c r="A11" s="58" t="s">
        <v>37</v>
      </c>
      <c r="B11" s="19">
        <v>0</v>
      </c>
      <c r="C11" s="19">
        <v>0</v>
      </c>
      <c r="D11" s="59">
        <v>83176000</v>
      </c>
      <c r="E11" s="60">
        <v>83176000</v>
      </c>
      <c r="F11" s="60">
        <v>5591148</v>
      </c>
      <c r="G11" s="60">
        <v>6092959</v>
      </c>
      <c r="H11" s="60">
        <v>6092959</v>
      </c>
      <c r="I11" s="60">
        <v>17777066</v>
      </c>
      <c r="J11" s="60">
        <v>6237923</v>
      </c>
      <c r="K11" s="60">
        <v>5676761</v>
      </c>
      <c r="L11" s="60">
        <v>5668808</v>
      </c>
      <c r="M11" s="60">
        <v>17583492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35360558</v>
      </c>
      <c r="W11" s="60">
        <v>31376000</v>
      </c>
      <c r="X11" s="60">
        <v>3984558</v>
      </c>
      <c r="Y11" s="61">
        <v>12.7</v>
      </c>
      <c r="Z11" s="62">
        <v>83176000</v>
      </c>
    </row>
    <row r="12" spans="1:26" ht="12.75">
      <c r="A12" s="58" t="s">
        <v>38</v>
      </c>
      <c r="B12" s="19">
        <v>0</v>
      </c>
      <c r="C12" s="19">
        <v>0</v>
      </c>
      <c r="D12" s="59">
        <v>8609000</v>
      </c>
      <c r="E12" s="60">
        <v>8609000</v>
      </c>
      <c r="F12" s="60">
        <v>684084</v>
      </c>
      <c r="G12" s="60">
        <v>668707</v>
      </c>
      <c r="H12" s="60">
        <v>668707</v>
      </c>
      <c r="I12" s="60">
        <v>2021498</v>
      </c>
      <c r="J12" s="60">
        <v>745698</v>
      </c>
      <c r="K12" s="60">
        <v>716175</v>
      </c>
      <c r="L12" s="60">
        <v>724418</v>
      </c>
      <c r="M12" s="60">
        <v>2186291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4207789</v>
      </c>
      <c r="W12" s="60">
        <v>3719000</v>
      </c>
      <c r="X12" s="60">
        <v>488789</v>
      </c>
      <c r="Y12" s="61">
        <v>13.14</v>
      </c>
      <c r="Z12" s="62">
        <v>8609000</v>
      </c>
    </row>
    <row r="13" spans="1:26" ht="12.75">
      <c r="A13" s="58" t="s">
        <v>280</v>
      </c>
      <c r="B13" s="19">
        <v>0</v>
      </c>
      <c r="C13" s="19">
        <v>0</v>
      </c>
      <c r="D13" s="59">
        <v>5201841</v>
      </c>
      <c r="E13" s="60">
        <v>5201841</v>
      </c>
      <c r="F13" s="60">
        <v>0</v>
      </c>
      <c r="G13" s="60">
        <v>0</v>
      </c>
      <c r="H13" s="60">
        <v>0</v>
      </c>
      <c r="I13" s="60">
        <v>0</v>
      </c>
      <c r="J13" s="60">
        <v>283267</v>
      </c>
      <c r="K13" s="60">
        <v>256748</v>
      </c>
      <c r="L13" s="60">
        <v>287807</v>
      </c>
      <c r="M13" s="60">
        <v>827822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827822</v>
      </c>
      <c r="W13" s="60">
        <v>3484000</v>
      </c>
      <c r="X13" s="60">
        <v>-2656178</v>
      </c>
      <c r="Y13" s="61">
        <v>-76.24</v>
      </c>
      <c r="Z13" s="62">
        <v>5201841</v>
      </c>
    </row>
    <row r="14" spans="1:26" ht="12.75">
      <c r="A14" s="58" t="s">
        <v>40</v>
      </c>
      <c r="B14" s="19">
        <v>0</v>
      </c>
      <c r="C14" s="19">
        <v>0</v>
      </c>
      <c r="D14" s="59">
        <v>763000</v>
      </c>
      <c r="E14" s="60">
        <v>763000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499476</v>
      </c>
      <c r="X14" s="60">
        <v>-499476</v>
      </c>
      <c r="Y14" s="61">
        <v>-100</v>
      </c>
      <c r="Z14" s="62">
        <v>763000</v>
      </c>
    </row>
    <row r="15" spans="1:26" ht="12.75">
      <c r="A15" s="58" t="s">
        <v>41</v>
      </c>
      <c r="B15" s="19">
        <v>0</v>
      </c>
      <c r="C15" s="19">
        <v>0</v>
      </c>
      <c r="D15" s="59">
        <v>141000</v>
      </c>
      <c r="E15" s="60">
        <v>141000</v>
      </c>
      <c r="F15" s="60">
        <v>0</v>
      </c>
      <c r="G15" s="60">
        <v>3467</v>
      </c>
      <c r="H15" s="60">
        <v>3467</v>
      </c>
      <c r="I15" s="60">
        <v>6934</v>
      </c>
      <c r="J15" s="60">
        <v>91719</v>
      </c>
      <c r="K15" s="60">
        <v>66694</v>
      </c>
      <c r="L15" s="60">
        <v>67268</v>
      </c>
      <c r="M15" s="60">
        <v>225681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232615</v>
      </c>
      <c r="W15" s="60"/>
      <c r="X15" s="60">
        <v>232615</v>
      </c>
      <c r="Y15" s="61">
        <v>0</v>
      </c>
      <c r="Z15" s="62">
        <v>141000</v>
      </c>
    </row>
    <row r="16" spans="1:26" ht="12.75">
      <c r="A16" s="69" t="s">
        <v>42</v>
      </c>
      <c r="B16" s="19">
        <v>0</v>
      </c>
      <c r="C16" s="19">
        <v>0</v>
      </c>
      <c r="D16" s="59">
        <v>13132000</v>
      </c>
      <c r="E16" s="60">
        <v>13132000</v>
      </c>
      <c r="F16" s="60">
        <v>5952823</v>
      </c>
      <c r="G16" s="60">
        <v>129515</v>
      </c>
      <c r="H16" s="60">
        <v>129515</v>
      </c>
      <c r="I16" s="60">
        <v>6211853</v>
      </c>
      <c r="J16" s="60">
        <v>127916</v>
      </c>
      <c r="K16" s="60">
        <v>369920</v>
      </c>
      <c r="L16" s="60">
        <v>156814</v>
      </c>
      <c r="M16" s="60">
        <v>654650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6866503</v>
      </c>
      <c r="W16" s="60">
        <v>3500000</v>
      </c>
      <c r="X16" s="60">
        <v>3366503</v>
      </c>
      <c r="Y16" s="61">
        <v>96.19</v>
      </c>
      <c r="Z16" s="62">
        <v>13132000</v>
      </c>
    </row>
    <row r="17" spans="1:26" ht="12.75">
      <c r="A17" s="58" t="s">
        <v>43</v>
      </c>
      <c r="B17" s="19">
        <v>0</v>
      </c>
      <c r="C17" s="19">
        <v>0</v>
      </c>
      <c r="D17" s="59">
        <v>25590000</v>
      </c>
      <c r="E17" s="60">
        <v>25590000</v>
      </c>
      <c r="F17" s="60">
        <v>1400461</v>
      </c>
      <c r="G17" s="60">
        <v>1375931</v>
      </c>
      <c r="H17" s="60">
        <v>1375931</v>
      </c>
      <c r="I17" s="60">
        <v>4152323</v>
      </c>
      <c r="J17" s="60">
        <v>2032538</v>
      </c>
      <c r="K17" s="60">
        <v>1876424</v>
      </c>
      <c r="L17" s="60">
        <v>2580344</v>
      </c>
      <c r="M17" s="60">
        <v>6489306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10641629</v>
      </c>
      <c r="W17" s="60">
        <v>15860000</v>
      </c>
      <c r="X17" s="60">
        <v>-5218371</v>
      </c>
      <c r="Y17" s="61">
        <v>-32.9</v>
      </c>
      <c r="Z17" s="62">
        <v>25590000</v>
      </c>
    </row>
    <row r="18" spans="1:26" ht="12.7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136612841</v>
      </c>
      <c r="E18" s="73">
        <f t="shared" si="1"/>
        <v>136612841</v>
      </c>
      <c r="F18" s="73">
        <f t="shared" si="1"/>
        <v>13628516</v>
      </c>
      <c r="G18" s="73">
        <f t="shared" si="1"/>
        <v>8270579</v>
      </c>
      <c r="H18" s="73">
        <f t="shared" si="1"/>
        <v>8270579</v>
      </c>
      <c r="I18" s="73">
        <f t="shared" si="1"/>
        <v>30169674</v>
      </c>
      <c r="J18" s="73">
        <f t="shared" si="1"/>
        <v>9519061</v>
      </c>
      <c r="K18" s="73">
        <f t="shared" si="1"/>
        <v>8962722</v>
      </c>
      <c r="L18" s="73">
        <f t="shared" si="1"/>
        <v>9485459</v>
      </c>
      <c r="M18" s="73">
        <f t="shared" si="1"/>
        <v>27967242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58136916</v>
      </c>
      <c r="W18" s="73">
        <f t="shared" si="1"/>
        <v>58438476</v>
      </c>
      <c r="X18" s="73">
        <f t="shared" si="1"/>
        <v>-301560</v>
      </c>
      <c r="Y18" s="67">
        <f>+IF(W18&lt;&gt;0,(X18/W18)*100,0)</f>
        <v>-0.5160298841468761</v>
      </c>
      <c r="Z18" s="74">
        <f t="shared" si="1"/>
        <v>136612841</v>
      </c>
    </row>
    <row r="19" spans="1:26" ht="12.7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-7903841</v>
      </c>
      <c r="E19" s="77">
        <f t="shared" si="2"/>
        <v>-7903841</v>
      </c>
      <c r="F19" s="77">
        <f t="shared" si="2"/>
        <v>36950083</v>
      </c>
      <c r="G19" s="77">
        <f t="shared" si="2"/>
        <v>-5282088</v>
      </c>
      <c r="H19" s="77">
        <f t="shared" si="2"/>
        <v>-7327375</v>
      </c>
      <c r="I19" s="77">
        <f t="shared" si="2"/>
        <v>24340620</v>
      </c>
      <c r="J19" s="77">
        <f t="shared" si="2"/>
        <v>-8523574</v>
      </c>
      <c r="K19" s="77">
        <f t="shared" si="2"/>
        <v>-7178803</v>
      </c>
      <c r="L19" s="77">
        <f t="shared" si="2"/>
        <v>31613432</v>
      </c>
      <c r="M19" s="77">
        <f t="shared" si="2"/>
        <v>15911055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40251675</v>
      </c>
      <c r="W19" s="77">
        <f>IF(E10=E18,0,W10-W18)</f>
        <v>39271524</v>
      </c>
      <c r="X19" s="77">
        <f t="shared" si="2"/>
        <v>980151</v>
      </c>
      <c r="Y19" s="78">
        <f>+IF(W19&lt;&gt;0,(X19/W19)*100,0)</f>
        <v>2.495831330609935</v>
      </c>
      <c r="Z19" s="79">
        <f t="shared" si="2"/>
        <v>-7903841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-7903841</v>
      </c>
      <c r="E22" s="88">
        <f t="shared" si="3"/>
        <v>-7903841</v>
      </c>
      <c r="F22" s="88">
        <f t="shared" si="3"/>
        <v>36950083</v>
      </c>
      <c r="G22" s="88">
        <f t="shared" si="3"/>
        <v>-5282088</v>
      </c>
      <c r="H22" s="88">
        <f t="shared" si="3"/>
        <v>-7327375</v>
      </c>
      <c r="I22" s="88">
        <f t="shared" si="3"/>
        <v>24340620</v>
      </c>
      <c r="J22" s="88">
        <f t="shared" si="3"/>
        <v>-8523574</v>
      </c>
      <c r="K22" s="88">
        <f t="shared" si="3"/>
        <v>-7178803</v>
      </c>
      <c r="L22" s="88">
        <f t="shared" si="3"/>
        <v>31613432</v>
      </c>
      <c r="M22" s="88">
        <f t="shared" si="3"/>
        <v>15911055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40251675</v>
      </c>
      <c r="W22" s="88">
        <f t="shared" si="3"/>
        <v>39271524</v>
      </c>
      <c r="X22" s="88">
        <f t="shared" si="3"/>
        <v>980151</v>
      </c>
      <c r="Y22" s="89">
        <f>+IF(W22&lt;&gt;0,(X22/W22)*100,0)</f>
        <v>2.495831330609935</v>
      </c>
      <c r="Z22" s="90">
        <f t="shared" si="3"/>
        <v>-7903841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-7903841</v>
      </c>
      <c r="E24" s="77">
        <f t="shared" si="4"/>
        <v>-7903841</v>
      </c>
      <c r="F24" s="77">
        <f t="shared" si="4"/>
        <v>36950083</v>
      </c>
      <c r="G24" s="77">
        <f t="shared" si="4"/>
        <v>-5282088</v>
      </c>
      <c r="H24" s="77">
        <f t="shared" si="4"/>
        <v>-7327375</v>
      </c>
      <c r="I24" s="77">
        <f t="shared" si="4"/>
        <v>24340620</v>
      </c>
      <c r="J24" s="77">
        <f t="shared" si="4"/>
        <v>-8523574</v>
      </c>
      <c r="K24" s="77">
        <f t="shared" si="4"/>
        <v>-7178803</v>
      </c>
      <c r="L24" s="77">
        <f t="shared" si="4"/>
        <v>31613432</v>
      </c>
      <c r="M24" s="77">
        <f t="shared" si="4"/>
        <v>15911055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40251675</v>
      </c>
      <c r="W24" s="77">
        <f t="shared" si="4"/>
        <v>39271524</v>
      </c>
      <c r="X24" s="77">
        <f t="shared" si="4"/>
        <v>980151</v>
      </c>
      <c r="Y24" s="78">
        <f>+IF(W24&lt;&gt;0,(X24/W24)*100,0)</f>
        <v>2.495831330609935</v>
      </c>
      <c r="Z24" s="79">
        <f t="shared" si="4"/>
        <v>-7903841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4745000</v>
      </c>
      <c r="E27" s="100">
        <v>4745000</v>
      </c>
      <c r="F27" s="100">
        <v>0</v>
      </c>
      <c r="G27" s="100">
        <v>202741</v>
      </c>
      <c r="H27" s="100">
        <v>199607</v>
      </c>
      <c r="I27" s="100">
        <v>402348</v>
      </c>
      <c r="J27" s="100">
        <v>235480</v>
      </c>
      <c r="K27" s="100">
        <v>0</v>
      </c>
      <c r="L27" s="100">
        <v>351994</v>
      </c>
      <c r="M27" s="100">
        <v>587474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989822</v>
      </c>
      <c r="W27" s="100">
        <v>2372500</v>
      </c>
      <c r="X27" s="100">
        <v>-1382678</v>
      </c>
      <c r="Y27" s="101">
        <v>-58.28</v>
      </c>
      <c r="Z27" s="102">
        <v>4745000</v>
      </c>
    </row>
    <row r="28" spans="1:26" ht="12.7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4745000</v>
      </c>
      <c r="E31" s="60">
        <v>4745000</v>
      </c>
      <c r="F31" s="60">
        <v>0</v>
      </c>
      <c r="G31" s="60">
        <v>202741</v>
      </c>
      <c r="H31" s="60">
        <v>199607</v>
      </c>
      <c r="I31" s="60">
        <v>402348</v>
      </c>
      <c r="J31" s="60">
        <v>235480</v>
      </c>
      <c r="K31" s="60">
        <v>0</v>
      </c>
      <c r="L31" s="60">
        <v>351994</v>
      </c>
      <c r="M31" s="60">
        <v>587474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989822</v>
      </c>
      <c r="W31" s="60">
        <v>2372500</v>
      </c>
      <c r="X31" s="60">
        <v>-1382678</v>
      </c>
      <c r="Y31" s="61">
        <v>-58.28</v>
      </c>
      <c r="Z31" s="62">
        <v>4745000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4745000</v>
      </c>
      <c r="E32" s="100">
        <f t="shared" si="5"/>
        <v>4745000</v>
      </c>
      <c r="F32" s="100">
        <f t="shared" si="5"/>
        <v>0</v>
      </c>
      <c r="G32" s="100">
        <f t="shared" si="5"/>
        <v>202741</v>
      </c>
      <c r="H32" s="100">
        <f t="shared" si="5"/>
        <v>199607</v>
      </c>
      <c r="I32" s="100">
        <f t="shared" si="5"/>
        <v>402348</v>
      </c>
      <c r="J32" s="100">
        <f t="shared" si="5"/>
        <v>235480</v>
      </c>
      <c r="K32" s="100">
        <f t="shared" si="5"/>
        <v>0</v>
      </c>
      <c r="L32" s="100">
        <f t="shared" si="5"/>
        <v>351994</v>
      </c>
      <c r="M32" s="100">
        <f t="shared" si="5"/>
        <v>587474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989822</v>
      </c>
      <c r="W32" s="100">
        <f t="shared" si="5"/>
        <v>2372500</v>
      </c>
      <c r="X32" s="100">
        <f t="shared" si="5"/>
        <v>-1382678</v>
      </c>
      <c r="Y32" s="101">
        <f>+IF(W32&lt;&gt;0,(X32/W32)*100,0)</f>
        <v>-58.27936775553214</v>
      </c>
      <c r="Z32" s="102">
        <f t="shared" si="5"/>
        <v>4745000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0</v>
      </c>
      <c r="C35" s="19">
        <v>0</v>
      </c>
      <c r="D35" s="59">
        <v>36963000</v>
      </c>
      <c r="E35" s="60">
        <v>36963000</v>
      </c>
      <c r="F35" s="60">
        <v>63233352</v>
      </c>
      <c r="G35" s="60">
        <v>103865322</v>
      </c>
      <c r="H35" s="60">
        <v>105848385</v>
      </c>
      <c r="I35" s="60">
        <v>105848385</v>
      </c>
      <c r="J35" s="60">
        <v>118634041</v>
      </c>
      <c r="K35" s="60">
        <v>109399908</v>
      </c>
      <c r="L35" s="60">
        <v>110517509</v>
      </c>
      <c r="M35" s="60">
        <v>110517509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110517509</v>
      </c>
      <c r="W35" s="60">
        <v>18481500</v>
      </c>
      <c r="X35" s="60">
        <v>92036009</v>
      </c>
      <c r="Y35" s="61">
        <v>497.99</v>
      </c>
      <c r="Z35" s="62">
        <v>36963000</v>
      </c>
    </row>
    <row r="36" spans="1:26" ht="12.75">
      <c r="A36" s="58" t="s">
        <v>57</v>
      </c>
      <c r="B36" s="19">
        <v>0</v>
      </c>
      <c r="C36" s="19">
        <v>0</v>
      </c>
      <c r="D36" s="59">
        <v>60366100</v>
      </c>
      <c r="E36" s="60">
        <v>60366100</v>
      </c>
      <c r="F36" s="60">
        <v>61519333</v>
      </c>
      <c r="G36" s="60">
        <v>60815897</v>
      </c>
      <c r="H36" s="60">
        <v>60815897</v>
      </c>
      <c r="I36" s="60">
        <v>60815897</v>
      </c>
      <c r="J36" s="60">
        <v>61051377</v>
      </c>
      <c r="K36" s="60">
        <v>61051377</v>
      </c>
      <c r="L36" s="60">
        <v>61403525</v>
      </c>
      <c r="M36" s="60">
        <v>61403525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61403525</v>
      </c>
      <c r="W36" s="60">
        <v>30183050</v>
      </c>
      <c r="X36" s="60">
        <v>31220475</v>
      </c>
      <c r="Y36" s="61">
        <v>103.44</v>
      </c>
      <c r="Z36" s="62">
        <v>60366100</v>
      </c>
    </row>
    <row r="37" spans="1:26" ht="12.75">
      <c r="A37" s="58" t="s">
        <v>58</v>
      </c>
      <c r="B37" s="19">
        <v>0</v>
      </c>
      <c r="C37" s="19">
        <v>0</v>
      </c>
      <c r="D37" s="59">
        <v>10944000</v>
      </c>
      <c r="E37" s="60">
        <v>10944000</v>
      </c>
      <c r="F37" s="60">
        <v>14071068</v>
      </c>
      <c r="G37" s="60">
        <v>15165424</v>
      </c>
      <c r="H37" s="60">
        <v>9065948</v>
      </c>
      <c r="I37" s="60">
        <v>9065948</v>
      </c>
      <c r="J37" s="60">
        <v>9119029</v>
      </c>
      <c r="K37" s="60">
        <v>9212498</v>
      </c>
      <c r="L37" s="60">
        <v>8485862</v>
      </c>
      <c r="M37" s="60">
        <v>8485862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8485862</v>
      </c>
      <c r="W37" s="60">
        <v>5472000</v>
      </c>
      <c r="X37" s="60">
        <v>3013862</v>
      </c>
      <c r="Y37" s="61">
        <v>55.08</v>
      </c>
      <c r="Z37" s="62">
        <v>10944000</v>
      </c>
    </row>
    <row r="38" spans="1:26" ht="12.75">
      <c r="A38" s="58" t="s">
        <v>59</v>
      </c>
      <c r="B38" s="19">
        <v>0</v>
      </c>
      <c r="C38" s="19">
        <v>0</v>
      </c>
      <c r="D38" s="59">
        <v>18068000</v>
      </c>
      <c r="E38" s="60">
        <v>18068000</v>
      </c>
      <c r="F38" s="60">
        <v>20575099</v>
      </c>
      <c r="G38" s="60">
        <v>22940835</v>
      </c>
      <c r="H38" s="60">
        <v>22940835</v>
      </c>
      <c r="I38" s="60">
        <v>22940835</v>
      </c>
      <c r="J38" s="60">
        <v>22940835</v>
      </c>
      <c r="K38" s="60">
        <v>22940835</v>
      </c>
      <c r="L38" s="60">
        <v>22940835</v>
      </c>
      <c r="M38" s="60">
        <v>22940835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22940835</v>
      </c>
      <c r="W38" s="60">
        <v>9034000</v>
      </c>
      <c r="X38" s="60">
        <v>13906835</v>
      </c>
      <c r="Y38" s="61">
        <v>153.94</v>
      </c>
      <c r="Z38" s="62">
        <v>18068000</v>
      </c>
    </row>
    <row r="39" spans="1:26" ht="12.75">
      <c r="A39" s="58" t="s">
        <v>60</v>
      </c>
      <c r="B39" s="19">
        <v>0</v>
      </c>
      <c r="C39" s="19">
        <v>0</v>
      </c>
      <c r="D39" s="59">
        <v>68317100</v>
      </c>
      <c r="E39" s="60">
        <v>68317100</v>
      </c>
      <c r="F39" s="60">
        <v>90106518</v>
      </c>
      <c r="G39" s="60">
        <v>126574960</v>
      </c>
      <c r="H39" s="60">
        <v>134657499</v>
      </c>
      <c r="I39" s="60">
        <v>134657499</v>
      </c>
      <c r="J39" s="60">
        <v>147625554</v>
      </c>
      <c r="K39" s="60">
        <v>138297952</v>
      </c>
      <c r="L39" s="60">
        <v>140494337</v>
      </c>
      <c r="M39" s="60">
        <v>140494337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140494337</v>
      </c>
      <c r="W39" s="60">
        <v>34158550</v>
      </c>
      <c r="X39" s="60">
        <v>106335787</v>
      </c>
      <c r="Y39" s="61">
        <v>311.3</v>
      </c>
      <c r="Z39" s="62">
        <v>68317100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0</v>
      </c>
      <c r="C42" s="19">
        <v>0</v>
      </c>
      <c r="D42" s="59">
        <v>-2311835</v>
      </c>
      <c r="E42" s="60">
        <v>-2311835</v>
      </c>
      <c r="F42" s="60">
        <v>36864611</v>
      </c>
      <c r="G42" s="60">
        <v>-5371811</v>
      </c>
      <c r="H42" s="60">
        <v>813349</v>
      </c>
      <c r="I42" s="60">
        <v>32306149</v>
      </c>
      <c r="J42" s="60">
        <v>-48330028</v>
      </c>
      <c r="K42" s="60">
        <v>-7013525</v>
      </c>
      <c r="L42" s="60">
        <v>1809781</v>
      </c>
      <c r="M42" s="60">
        <v>-53533772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-21227623</v>
      </c>
      <c r="W42" s="60">
        <v>23024900</v>
      </c>
      <c r="X42" s="60">
        <v>-44252523</v>
      </c>
      <c r="Y42" s="61">
        <v>-192.19</v>
      </c>
      <c r="Z42" s="62">
        <v>-2311835</v>
      </c>
    </row>
    <row r="43" spans="1:26" ht="12.75">
      <c r="A43" s="58" t="s">
        <v>63</v>
      </c>
      <c r="B43" s="19">
        <v>0</v>
      </c>
      <c r="C43" s="19">
        <v>0</v>
      </c>
      <c r="D43" s="59">
        <v>-4745000</v>
      </c>
      <c r="E43" s="60">
        <v>-4745000</v>
      </c>
      <c r="F43" s="60">
        <v>0</v>
      </c>
      <c r="G43" s="60">
        <v>-202741</v>
      </c>
      <c r="H43" s="60">
        <v>-199607</v>
      </c>
      <c r="I43" s="60">
        <v>-402348</v>
      </c>
      <c r="J43" s="60">
        <v>-235480</v>
      </c>
      <c r="K43" s="60">
        <v>0</v>
      </c>
      <c r="L43" s="60">
        <v>-351994</v>
      </c>
      <c r="M43" s="60">
        <v>-587474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-989822</v>
      </c>
      <c r="W43" s="60">
        <v>-4745000</v>
      </c>
      <c r="X43" s="60">
        <v>3755178</v>
      </c>
      <c r="Y43" s="61">
        <v>-79.14</v>
      </c>
      <c r="Z43" s="62">
        <v>-4745000</v>
      </c>
    </row>
    <row r="44" spans="1:26" ht="12.75">
      <c r="A44" s="58" t="s">
        <v>64</v>
      </c>
      <c r="B44" s="19">
        <v>0</v>
      </c>
      <c r="C44" s="19">
        <v>0</v>
      </c>
      <c r="D44" s="59">
        <v>-2724762</v>
      </c>
      <c r="E44" s="60">
        <v>-2724762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-1362381</v>
      </c>
      <c r="X44" s="60">
        <v>1362381</v>
      </c>
      <c r="Y44" s="61">
        <v>-100</v>
      </c>
      <c r="Z44" s="62">
        <v>-2724762</v>
      </c>
    </row>
    <row r="45" spans="1:26" ht="12.75">
      <c r="A45" s="70" t="s">
        <v>65</v>
      </c>
      <c r="B45" s="22">
        <v>0</v>
      </c>
      <c r="C45" s="22">
        <v>0</v>
      </c>
      <c r="D45" s="99">
        <v>20045210</v>
      </c>
      <c r="E45" s="100">
        <v>20045210</v>
      </c>
      <c r="F45" s="100">
        <v>66691418</v>
      </c>
      <c r="G45" s="100">
        <v>61116866</v>
      </c>
      <c r="H45" s="100">
        <v>61730608</v>
      </c>
      <c r="I45" s="100">
        <v>61730608</v>
      </c>
      <c r="J45" s="100">
        <v>13165100</v>
      </c>
      <c r="K45" s="100">
        <v>6151575</v>
      </c>
      <c r="L45" s="100">
        <v>7609362</v>
      </c>
      <c r="M45" s="100">
        <v>7609362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7609362</v>
      </c>
      <c r="W45" s="100">
        <v>46744326</v>
      </c>
      <c r="X45" s="100">
        <v>-39134964</v>
      </c>
      <c r="Y45" s="101">
        <v>-83.72</v>
      </c>
      <c r="Z45" s="102">
        <v>20045210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14982315</v>
      </c>
      <c r="Y49" s="54">
        <v>14982315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1211894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1211894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44.84848484848485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44.84848484848485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287</v>
      </c>
      <c r="B67" s="24"/>
      <c r="C67" s="24"/>
      <c r="D67" s="25">
        <v>164000</v>
      </c>
      <c r="E67" s="26">
        <v>164000</v>
      </c>
      <c r="F67" s="26">
        <v>89723</v>
      </c>
      <c r="G67" s="26">
        <v>89723</v>
      </c>
      <c r="H67" s="26">
        <v>89723</v>
      </c>
      <c r="I67" s="26">
        <v>269169</v>
      </c>
      <c r="J67" s="26">
        <v>89723</v>
      </c>
      <c r="K67" s="26">
        <v>91472</v>
      </c>
      <c r="L67" s="26">
        <v>91460</v>
      </c>
      <c r="M67" s="26">
        <v>272655</v>
      </c>
      <c r="N67" s="26"/>
      <c r="O67" s="26"/>
      <c r="P67" s="26"/>
      <c r="Q67" s="26"/>
      <c r="R67" s="26"/>
      <c r="S67" s="26"/>
      <c r="T67" s="26"/>
      <c r="U67" s="26"/>
      <c r="V67" s="26">
        <v>541824</v>
      </c>
      <c r="W67" s="26">
        <v>165000</v>
      </c>
      <c r="X67" s="26"/>
      <c r="Y67" s="25"/>
      <c r="Z67" s="27">
        <v>164000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164000</v>
      </c>
      <c r="E75" s="30">
        <v>164000</v>
      </c>
      <c r="F75" s="30">
        <v>89723</v>
      </c>
      <c r="G75" s="30">
        <v>89723</v>
      </c>
      <c r="H75" s="30">
        <v>89723</v>
      </c>
      <c r="I75" s="30">
        <v>269169</v>
      </c>
      <c r="J75" s="30">
        <v>89723</v>
      </c>
      <c r="K75" s="30">
        <v>91472</v>
      </c>
      <c r="L75" s="30">
        <v>91460</v>
      </c>
      <c r="M75" s="30">
        <v>272655</v>
      </c>
      <c r="N75" s="30"/>
      <c r="O75" s="30"/>
      <c r="P75" s="30"/>
      <c r="Q75" s="30"/>
      <c r="R75" s="30"/>
      <c r="S75" s="30"/>
      <c r="T75" s="30"/>
      <c r="U75" s="30"/>
      <c r="V75" s="30">
        <v>541824</v>
      </c>
      <c r="W75" s="30">
        <v>165000</v>
      </c>
      <c r="X75" s="30"/>
      <c r="Y75" s="29"/>
      <c r="Z75" s="31">
        <v>164000</v>
      </c>
    </row>
    <row r="76" spans="1:26" ht="12.75" hidden="1">
      <c r="A76" s="42" t="s">
        <v>288</v>
      </c>
      <c r="B76" s="32"/>
      <c r="C76" s="32"/>
      <c r="D76" s="33">
        <v>164000</v>
      </c>
      <c r="E76" s="34">
        <v>164000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>
        <v>74000</v>
      </c>
      <c r="X76" s="34"/>
      <c r="Y76" s="33"/>
      <c r="Z76" s="35">
        <v>164000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164000</v>
      </c>
      <c r="E84" s="30">
        <v>164000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74000</v>
      </c>
      <c r="X84" s="30"/>
      <c r="Y84" s="29"/>
      <c r="Z84" s="31">
        <v>164000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573450</v>
      </c>
      <c r="F40" s="345">
        <f t="shared" si="9"/>
        <v>573450</v>
      </c>
      <c r="G40" s="345">
        <f t="shared" si="9"/>
        <v>2120</v>
      </c>
      <c r="H40" s="343">
        <f t="shared" si="9"/>
        <v>0</v>
      </c>
      <c r="I40" s="343">
        <f t="shared" si="9"/>
        <v>63763</v>
      </c>
      <c r="J40" s="345">
        <f t="shared" si="9"/>
        <v>65883</v>
      </c>
      <c r="K40" s="345">
        <f t="shared" si="9"/>
        <v>43435</v>
      </c>
      <c r="L40" s="343">
        <f t="shared" si="9"/>
        <v>0</v>
      </c>
      <c r="M40" s="343">
        <f t="shared" si="9"/>
        <v>28900</v>
      </c>
      <c r="N40" s="345">
        <f t="shared" si="9"/>
        <v>72335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138218</v>
      </c>
      <c r="X40" s="343">
        <f t="shared" si="9"/>
        <v>286726</v>
      </c>
      <c r="Y40" s="345">
        <f t="shared" si="9"/>
        <v>-148508</v>
      </c>
      <c r="Z40" s="336">
        <f>+IF(X40&lt;&gt;0,+(Y40/X40)*100,0)</f>
        <v>-51.79439604360958</v>
      </c>
      <c r="AA40" s="350">
        <f>SUM(AA41:AA49)</f>
        <v>573450</v>
      </c>
    </row>
    <row r="41" spans="1:27" ht="12.75">
      <c r="A41" s="361" t="s">
        <v>249</v>
      </c>
      <c r="B41" s="142"/>
      <c r="C41" s="362"/>
      <c r="D41" s="363"/>
      <c r="E41" s="362">
        <v>297000</v>
      </c>
      <c r="F41" s="364">
        <v>297000</v>
      </c>
      <c r="G41" s="364">
        <v>2120</v>
      </c>
      <c r="H41" s="362"/>
      <c r="I41" s="362">
        <v>34732</v>
      </c>
      <c r="J41" s="364">
        <v>36852</v>
      </c>
      <c r="K41" s="364">
        <v>15955</v>
      </c>
      <c r="L41" s="362"/>
      <c r="M41" s="362"/>
      <c r="N41" s="364">
        <v>15955</v>
      </c>
      <c r="O41" s="364"/>
      <c r="P41" s="362"/>
      <c r="Q41" s="362"/>
      <c r="R41" s="364"/>
      <c r="S41" s="364"/>
      <c r="T41" s="362"/>
      <c r="U41" s="362"/>
      <c r="V41" s="364"/>
      <c r="W41" s="364">
        <v>52807</v>
      </c>
      <c r="X41" s="362">
        <v>148500</v>
      </c>
      <c r="Y41" s="364">
        <v>-95693</v>
      </c>
      <c r="Z41" s="365">
        <v>-64.44</v>
      </c>
      <c r="AA41" s="366">
        <v>297000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>
        <v>31876</v>
      </c>
      <c r="F44" s="53">
        <v>31876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15938</v>
      </c>
      <c r="Y44" s="53">
        <v>-15938</v>
      </c>
      <c r="Z44" s="94">
        <v>-100</v>
      </c>
      <c r="AA44" s="95">
        <v>31876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>
        <v>209105</v>
      </c>
      <c r="F48" s="53">
        <v>209105</v>
      </c>
      <c r="G48" s="53"/>
      <c r="H48" s="54"/>
      <c r="I48" s="54">
        <v>29031</v>
      </c>
      <c r="J48" s="53">
        <v>29031</v>
      </c>
      <c r="K48" s="53">
        <v>25000</v>
      </c>
      <c r="L48" s="54"/>
      <c r="M48" s="54">
        <v>28900</v>
      </c>
      <c r="N48" s="53">
        <v>53900</v>
      </c>
      <c r="O48" s="53"/>
      <c r="P48" s="54"/>
      <c r="Q48" s="54"/>
      <c r="R48" s="53"/>
      <c r="S48" s="53"/>
      <c r="T48" s="54"/>
      <c r="U48" s="54"/>
      <c r="V48" s="53"/>
      <c r="W48" s="53">
        <v>82931</v>
      </c>
      <c r="X48" s="54">
        <v>104553</v>
      </c>
      <c r="Y48" s="53">
        <v>-21622</v>
      </c>
      <c r="Z48" s="94">
        <v>-20.68</v>
      </c>
      <c r="AA48" s="95">
        <v>209105</v>
      </c>
    </row>
    <row r="49" spans="1:27" ht="12.75">
      <c r="A49" s="361" t="s">
        <v>93</v>
      </c>
      <c r="B49" s="136"/>
      <c r="C49" s="54"/>
      <c r="D49" s="368"/>
      <c r="E49" s="54">
        <v>35469</v>
      </c>
      <c r="F49" s="53">
        <v>35469</v>
      </c>
      <c r="G49" s="53"/>
      <c r="H49" s="54"/>
      <c r="I49" s="54"/>
      <c r="J49" s="53"/>
      <c r="K49" s="53">
        <v>2480</v>
      </c>
      <c r="L49" s="54"/>
      <c r="M49" s="54"/>
      <c r="N49" s="53">
        <v>2480</v>
      </c>
      <c r="O49" s="53"/>
      <c r="P49" s="54"/>
      <c r="Q49" s="54"/>
      <c r="R49" s="53"/>
      <c r="S49" s="53"/>
      <c r="T49" s="54"/>
      <c r="U49" s="54"/>
      <c r="V49" s="53"/>
      <c r="W49" s="53">
        <v>2480</v>
      </c>
      <c r="X49" s="54">
        <v>17735</v>
      </c>
      <c r="Y49" s="53">
        <v>-15255</v>
      </c>
      <c r="Z49" s="94">
        <v>-86.02</v>
      </c>
      <c r="AA49" s="95">
        <v>35469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573450</v>
      </c>
      <c r="F60" s="264">
        <f t="shared" si="14"/>
        <v>573450</v>
      </c>
      <c r="G60" s="264">
        <f t="shared" si="14"/>
        <v>2120</v>
      </c>
      <c r="H60" s="219">
        <f t="shared" si="14"/>
        <v>0</v>
      </c>
      <c r="I60" s="219">
        <f t="shared" si="14"/>
        <v>63763</v>
      </c>
      <c r="J60" s="264">
        <f t="shared" si="14"/>
        <v>65883</v>
      </c>
      <c r="K60" s="264">
        <f t="shared" si="14"/>
        <v>43435</v>
      </c>
      <c r="L60" s="219">
        <f t="shared" si="14"/>
        <v>0</v>
      </c>
      <c r="M60" s="219">
        <f t="shared" si="14"/>
        <v>28900</v>
      </c>
      <c r="N60" s="264">
        <f t="shared" si="14"/>
        <v>72335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138218</v>
      </c>
      <c r="X60" s="219">
        <f t="shared" si="14"/>
        <v>286726</v>
      </c>
      <c r="Y60" s="264">
        <f t="shared" si="14"/>
        <v>-148508</v>
      </c>
      <c r="Z60" s="337">
        <f>+IF(X60&lt;&gt;0,+(Y60/X60)*100,0)</f>
        <v>-51.79439604360958</v>
      </c>
      <c r="AA60" s="232">
        <f>+AA57+AA54+AA51+AA40+AA37+AA34+AA22+AA5</f>
        <v>573450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128709000</v>
      </c>
      <c r="F5" s="100">
        <f t="shared" si="0"/>
        <v>128709000</v>
      </c>
      <c r="G5" s="100">
        <f t="shared" si="0"/>
        <v>50578599</v>
      </c>
      <c r="H5" s="100">
        <f t="shared" si="0"/>
        <v>2988491</v>
      </c>
      <c r="I5" s="100">
        <f t="shared" si="0"/>
        <v>943204</v>
      </c>
      <c r="J5" s="100">
        <f t="shared" si="0"/>
        <v>54510294</v>
      </c>
      <c r="K5" s="100">
        <f t="shared" si="0"/>
        <v>995487</v>
      </c>
      <c r="L5" s="100">
        <f t="shared" si="0"/>
        <v>1783919</v>
      </c>
      <c r="M5" s="100">
        <f t="shared" si="0"/>
        <v>41098891</v>
      </c>
      <c r="N5" s="100">
        <f t="shared" si="0"/>
        <v>43878297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98388591</v>
      </c>
      <c r="X5" s="100">
        <f t="shared" si="0"/>
        <v>85689000</v>
      </c>
      <c r="Y5" s="100">
        <f t="shared" si="0"/>
        <v>12699591</v>
      </c>
      <c r="Z5" s="137">
        <f>+IF(X5&lt;&gt;0,+(Y5/X5)*100,0)</f>
        <v>14.820561565661869</v>
      </c>
      <c r="AA5" s="153">
        <f>SUM(AA6:AA8)</f>
        <v>128709000</v>
      </c>
    </row>
    <row r="6" spans="1:27" ht="12.75">
      <c r="A6" s="138" t="s">
        <v>75</v>
      </c>
      <c r="B6" s="136"/>
      <c r="C6" s="155"/>
      <c r="D6" s="155"/>
      <c r="E6" s="156">
        <v>124445000</v>
      </c>
      <c r="F6" s="60">
        <v>124445000</v>
      </c>
      <c r="G6" s="60">
        <v>50485000</v>
      </c>
      <c r="H6" s="60">
        <v>1847000</v>
      </c>
      <c r="I6" s="60"/>
      <c r="J6" s="60">
        <v>52332000</v>
      </c>
      <c r="K6" s="60"/>
      <c r="L6" s="60"/>
      <c r="M6" s="60">
        <v>40838000</v>
      </c>
      <c r="N6" s="60">
        <v>40838000</v>
      </c>
      <c r="O6" s="60"/>
      <c r="P6" s="60"/>
      <c r="Q6" s="60"/>
      <c r="R6" s="60"/>
      <c r="S6" s="60"/>
      <c r="T6" s="60"/>
      <c r="U6" s="60"/>
      <c r="V6" s="60"/>
      <c r="W6" s="60">
        <v>93170000</v>
      </c>
      <c r="X6" s="60">
        <v>84000000</v>
      </c>
      <c r="Y6" s="60">
        <v>9170000</v>
      </c>
      <c r="Z6" s="140">
        <v>10.92</v>
      </c>
      <c r="AA6" s="155">
        <v>124445000</v>
      </c>
    </row>
    <row r="7" spans="1:27" ht="12.75">
      <c r="A7" s="138" t="s">
        <v>76</v>
      </c>
      <c r="B7" s="136"/>
      <c r="C7" s="157"/>
      <c r="D7" s="157"/>
      <c r="E7" s="158">
        <v>4264000</v>
      </c>
      <c r="F7" s="159">
        <v>4264000</v>
      </c>
      <c r="G7" s="159">
        <v>93599</v>
      </c>
      <c r="H7" s="159">
        <v>1141491</v>
      </c>
      <c r="I7" s="159">
        <v>943204</v>
      </c>
      <c r="J7" s="159">
        <v>2178294</v>
      </c>
      <c r="K7" s="159">
        <v>995487</v>
      </c>
      <c r="L7" s="159">
        <v>1783919</v>
      </c>
      <c r="M7" s="159">
        <v>260891</v>
      </c>
      <c r="N7" s="159">
        <v>3040297</v>
      </c>
      <c r="O7" s="159"/>
      <c r="P7" s="159"/>
      <c r="Q7" s="159"/>
      <c r="R7" s="159"/>
      <c r="S7" s="159"/>
      <c r="T7" s="159"/>
      <c r="U7" s="159"/>
      <c r="V7" s="159"/>
      <c r="W7" s="159">
        <v>5218591</v>
      </c>
      <c r="X7" s="159">
        <v>1689000</v>
      </c>
      <c r="Y7" s="159">
        <v>3529591</v>
      </c>
      <c r="Z7" s="141">
        <v>208.98</v>
      </c>
      <c r="AA7" s="157">
        <v>4264000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128709000</v>
      </c>
      <c r="F25" s="73">
        <f t="shared" si="4"/>
        <v>128709000</v>
      </c>
      <c r="G25" s="73">
        <f t="shared" si="4"/>
        <v>50578599</v>
      </c>
      <c r="H25" s="73">
        <f t="shared" si="4"/>
        <v>2988491</v>
      </c>
      <c r="I25" s="73">
        <f t="shared" si="4"/>
        <v>943204</v>
      </c>
      <c r="J25" s="73">
        <f t="shared" si="4"/>
        <v>54510294</v>
      </c>
      <c r="K25" s="73">
        <f t="shared" si="4"/>
        <v>995487</v>
      </c>
      <c r="L25" s="73">
        <f t="shared" si="4"/>
        <v>1783919</v>
      </c>
      <c r="M25" s="73">
        <f t="shared" si="4"/>
        <v>41098891</v>
      </c>
      <c r="N25" s="73">
        <f t="shared" si="4"/>
        <v>43878297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98388591</v>
      </c>
      <c r="X25" s="73">
        <f t="shared" si="4"/>
        <v>85689000</v>
      </c>
      <c r="Y25" s="73">
        <f t="shared" si="4"/>
        <v>12699591</v>
      </c>
      <c r="Z25" s="170">
        <f>+IF(X25&lt;&gt;0,+(Y25/X25)*100,0)</f>
        <v>14.820561565661869</v>
      </c>
      <c r="AA25" s="168">
        <f>+AA5+AA9+AA15+AA19+AA24</f>
        <v>128709000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101064841</v>
      </c>
      <c r="F28" s="100">
        <f t="shared" si="5"/>
        <v>101064841</v>
      </c>
      <c r="G28" s="100">
        <f t="shared" si="5"/>
        <v>11561913</v>
      </c>
      <c r="H28" s="100">
        <f t="shared" si="5"/>
        <v>5828756</v>
      </c>
      <c r="I28" s="100">
        <f t="shared" si="5"/>
        <v>5828756</v>
      </c>
      <c r="J28" s="100">
        <f t="shared" si="5"/>
        <v>23219425</v>
      </c>
      <c r="K28" s="100">
        <f t="shared" si="5"/>
        <v>7073692</v>
      </c>
      <c r="L28" s="100">
        <f t="shared" si="5"/>
        <v>6562823</v>
      </c>
      <c r="M28" s="100">
        <f t="shared" si="5"/>
        <v>7082818</v>
      </c>
      <c r="N28" s="100">
        <f t="shared" si="5"/>
        <v>20719333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43938758</v>
      </c>
      <c r="X28" s="100">
        <f t="shared" si="5"/>
        <v>39358000</v>
      </c>
      <c r="Y28" s="100">
        <f t="shared" si="5"/>
        <v>4580758</v>
      </c>
      <c r="Z28" s="137">
        <f>+IF(X28&lt;&gt;0,+(Y28/X28)*100,0)</f>
        <v>11.638696071954875</v>
      </c>
      <c r="AA28" s="153">
        <f>SUM(AA29:AA31)</f>
        <v>101064841</v>
      </c>
    </row>
    <row r="29" spans="1:27" ht="12.75">
      <c r="A29" s="138" t="s">
        <v>75</v>
      </c>
      <c r="B29" s="136"/>
      <c r="C29" s="155"/>
      <c r="D29" s="155"/>
      <c r="E29" s="156">
        <v>56294841</v>
      </c>
      <c r="F29" s="60">
        <v>56294841</v>
      </c>
      <c r="G29" s="60">
        <v>9187040</v>
      </c>
      <c r="H29" s="60">
        <v>2966458</v>
      </c>
      <c r="I29" s="60">
        <v>2966458</v>
      </c>
      <c r="J29" s="60">
        <v>15119956</v>
      </c>
      <c r="K29" s="60">
        <v>3496891</v>
      </c>
      <c r="L29" s="60">
        <v>3314047</v>
      </c>
      <c r="M29" s="60">
        <v>3505293</v>
      </c>
      <c r="N29" s="60">
        <v>10316231</v>
      </c>
      <c r="O29" s="60"/>
      <c r="P29" s="60"/>
      <c r="Q29" s="60"/>
      <c r="R29" s="60"/>
      <c r="S29" s="60"/>
      <c r="T29" s="60"/>
      <c r="U29" s="60"/>
      <c r="V29" s="60"/>
      <c r="W29" s="60">
        <v>25436187</v>
      </c>
      <c r="X29" s="60">
        <v>21093000</v>
      </c>
      <c r="Y29" s="60">
        <v>4343187</v>
      </c>
      <c r="Z29" s="140">
        <v>20.59</v>
      </c>
      <c r="AA29" s="155">
        <v>56294841</v>
      </c>
    </row>
    <row r="30" spans="1:27" ht="12.75">
      <c r="A30" s="138" t="s">
        <v>76</v>
      </c>
      <c r="B30" s="136"/>
      <c r="C30" s="157"/>
      <c r="D30" s="157"/>
      <c r="E30" s="158">
        <v>44770000</v>
      </c>
      <c r="F30" s="159">
        <v>44770000</v>
      </c>
      <c r="G30" s="159">
        <v>1048911</v>
      </c>
      <c r="H30" s="159">
        <v>1007288</v>
      </c>
      <c r="I30" s="159">
        <v>1007288</v>
      </c>
      <c r="J30" s="159">
        <v>3063487</v>
      </c>
      <c r="K30" s="159">
        <v>1717802</v>
      </c>
      <c r="L30" s="159">
        <v>1530576</v>
      </c>
      <c r="M30" s="159">
        <v>1962928</v>
      </c>
      <c r="N30" s="159">
        <v>5211306</v>
      </c>
      <c r="O30" s="159"/>
      <c r="P30" s="159"/>
      <c r="Q30" s="159"/>
      <c r="R30" s="159"/>
      <c r="S30" s="159"/>
      <c r="T30" s="159"/>
      <c r="U30" s="159"/>
      <c r="V30" s="159"/>
      <c r="W30" s="159">
        <v>8274793</v>
      </c>
      <c r="X30" s="159">
        <v>18265000</v>
      </c>
      <c r="Y30" s="159">
        <v>-9990207</v>
      </c>
      <c r="Z30" s="141">
        <v>-54.7</v>
      </c>
      <c r="AA30" s="157">
        <v>44770000</v>
      </c>
    </row>
    <row r="31" spans="1:27" ht="12.75">
      <c r="A31" s="138" t="s">
        <v>77</v>
      </c>
      <c r="B31" s="136"/>
      <c r="C31" s="155"/>
      <c r="D31" s="155"/>
      <c r="E31" s="156"/>
      <c r="F31" s="60"/>
      <c r="G31" s="60">
        <v>1325962</v>
      </c>
      <c r="H31" s="60">
        <v>1855010</v>
      </c>
      <c r="I31" s="60">
        <v>1855010</v>
      </c>
      <c r="J31" s="60">
        <v>5035982</v>
      </c>
      <c r="K31" s="60">
        <v>1858999</v>
      </c>
      <c r="L31" s="60">
        <v>1718200</v>
      </c>
      <c r="M31" s="60">
        <v>1614597</v>
      </c>
      <c r="N31" s="60">
        <v>5191796</v>
      </c>
      <c r="O31" s="60"/>
      <c r="P31" s="60"/>
      <c r="Q31" s="60"/>
      <c r="R31" s="60"/>
      <c r="S31" s="60"/>
      <c r="T31" s="60"/>
      <c r="U31" s="60"/>
      <c r="V31" s="60"/>
      <c r="W31" s="60">
        <v>10227778</v>
      </c>
      <c r="X31" s="60"/>
      <c r="Y31" s="60">
        <v>10227778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25554000</v>
      </c>
      <c r="F32" s="100">
        <f t="shared" si="6"/>
        <v>25554000</v>
      </c>
      <c r="G32" s="100">
        <f t="shared" si="6"/>
        <v>649445</v>
      </c>
      <c r="H32" s="100">
        <f t="shared" si="6"/>
        <v>796820</v>
      </c>
      <c r="I32" s="100">
        <f t="shared" si="6"/>
        <v>796820</v>
      </c>
      <c r="J32" s="100">
        <f t="shared" si="6"/>
        <v>2243085</v>
      </c>
      <c r="K32" s="100">
        <f t="shared" si="6"/>
        <v>796364</v>
      </c>
      <c r="L32" s="100">
        <f t="shared" si="6"/>
        <v>774365</v>
      </c>
      <c r="M32" s="100">
        <f t="shared" si="6"/>
        <v>731230</v>
      </c>
      <c r="N32" s="100">
        <f t="shared" si="6"/>
        <v>2301959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4545044</v>
      </c>
      <c r="X32" s="100">
        <f t="shared" si="6"/>
        <v>7184000</v>
      </c>
      <c r="Y32" s="100">
        <f t="shared" si="6"/>
        <v>-2638956</v>
      </c>
      <c r="Z32" s="137">
        <f>+IF(X32&lt;&gt;0,+(Y32/X32)*100,0)</f>
        <v>-36.73379732739421</v>
      </c>
      <c r="AA32" s="153">
        <f>SUM(AA33:AA37)</f>
        <v>25554000</v>
      </c>
    </row>
    <row r="33" spans="1:27" ht="12.75">
      <c r="A33" s="138" t="s">
        <v>79</v>
      </c>
      <c r="B33" s="136"/>
      <c r="C33" s="155"/>
      <c r="D33" s="155"/>
      <c r="E33" s="156">
        <v>12001000</v>
      </c>
      <c r="F33" s="60">
        <v>12001000</v>
      </c>
      <c r="G33" s="60">
        <v>649445</v>
      </c>
      <c r="H33" s="60">
        <v>796820</v>
      </c>
      <c r="I33" s="60">
        <v>796820</v>
      </c>
      <c r="J33" s="60">
        <v>2243085</v>
      </c>
      <c r="K33" s="60">
        <v>796364</v>
      </c>
      <c r="L33" s="60">
        <v>774365</v>
      </c>
      <c r="M33" s="60">
        <v>731230</v>
      </c>
      <c r="N33" s="60">
        <v>2301959</v>
      </c>
      <c r="O33" s="60"/>
      <c r="P33" s="60"/>
      <c r="Q33" s="60"/>
      <c r="R33" s="60"/>
      <c r="S33" s="60"/>
      <c r="T33" s="60"/>
      <c r="U33" s="60"/>
      <c r="V33" s="60"/>
      <c r="W33" s="60">
        <v>4545044</v>
      </c>
      <c r="X33" s="60">
        <v>4463000</v>
      </c>
      <c r="Y33" s="60">
        <v>82044</v>
      </c>
      <c r="Z33" s="140">
        <v>1.84</v>
      </c>
      <c r="AA33" s="155">
        <v>12001000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>
        <v>13553000</v>
      </c>
      <c r="F37" s="159">
        <v>13553000</v>
      </c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2721000</v>
      </c>
      <c r="Y37" s="159">
        <v>-2721000</v>
      </c>
      <c r="Z37" s="141">
        <v>-100</v>
      </c>
      <c r="AA37" s="157">
        <v>13553000</v>
      </c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9193000</v>
      </c>
      <c r="F38" s="100">
        <f t="shared" si="7"/>
        <v>9193000</v>
      </c>
      <c r="G38" s="100">
        <f t="shared" si="7"/>
        <v>1412908</v>
      </c>
      <c r="H38" s="100">
        <f t="shared" si="7"/>
        <v>1645003</v>
      </c>
      <c r="I38" s="100">
        <f t="shared" si="7"/>
        <v>1645003</v>
      </c>
      <c r="J38" s="100">
        <f t="shared" si="7"/>
        <v>4702914</v>
      </c>
      <c r="K38" s="100">
        <f t="shared" si="7"/>
        <v>1649005</v>
      </c>
      <c r="L38" s="100">
        <f t="shared" si="7"/>
        <v>1584439</v>
      </c>
      <c r="M38" s="100">
        <f t="shared" si="7"/>
        <v>1633707</v>
      </c>
      <c r="N38" s="100">
        <f t="shared" si="7"/>
        <v>4867151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9570065</v>
      </c>
      <c r="X38" s="100">
        <f t="shared" si="7"/>
        <v>2988400</v>
      </c>
      <c r="Y38" s="100">
        <f t="shared" si="7"/>
        <v>6581665</v>
      </c>
      <c r="Z38" s="137">
        <f>+IF(X38&lt;&gt;0,+(Y38/X38)*100,0)</f>
        <v>220.24042966135724</v>
      </c>
      <c r="AA38" s="153">
        <f>SUM(AA39:AA41)</f>
        <v>9193000</v>
      </c>
    </row>
    <row r="39" spans="1:27" ht="12.75">
      <c r="A39" s="138" t="s">
        <v>85</v>
      </c>
      <c r="B39" s="136"/>
      <c r="C39" s="155"/>
      <c r="D39" s="155"/>
      <c r="E39" s="156">
        <v>9193000</v>
      </c>
      <c r="F39" s="60">
        <v>9193000</v>
      </c>
      <c r="G39" s="60">
        <v>551273</v>
      </c>
      <c r="H39" s="60">
        <v>678674</v>
      </c>
      <c r="I39" s="60">
        <v>678674</v>
      </c>
      <c r="J39" s="60">
        <v>1908621</v>
      </c>
      <c r="K39" s="60">
        <v>685151</v>
      </c>
      <c r="L39" s="60">
        <v>630816</v>
      </c>
      <c r="M39" s="60">
        <v>644897</v>
      </c>
      <c r="N39" s="60">
        <v>1960864</v>
      </c>
      <c r="O39" s="60"/>
      <c r="P39" s="60"/>
      <c r="Q39" s="60"/>
      <c r="R39" s="60"/>
      <c r="S39" s="60"/>
      <c r="T39" s="60"/>
      <c r="U39" s="60"/>
      <c r="V39" s="60"/>
      <c r="W39" s="60">
        <v>3869485</v>
      </c>
      <c r="X39" s="60">
        <v>2988400</v>
      </c>
      <c r="Y39" s="60">
        <v>881085</v>
      </c>
      <c r="Z39" s="140">
        <v>29.48</v>
      </c>
      <c r="AA39" s="155">
        <v>9193000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>
        <v>861635</v>
      </c>
      <c r="H41" s="60">
        <v>966329</v>
      </c>
      <c r="I41" s="60">
        <v>966329</v>
      </c>
      <c r="J41" s="60">
        <v>2794293</v>
      </c>
      <c r="K41" s="60">
        <v>963854</v>
      </c>
      <c r="L41" s="60">
        <v>953623</v>
      </c>
      <c r="M41" s="60">
        <v>988810</v>
      </c>
      <c r="N41" s="60">
        <v>2906287</v>
      </c>
      <c r="O41" s="60"/>
      <c r="P41" s="60"/>
      <c r="Q41" s="60"/>
      <c r="R41" s="60"/>
      <c r="S41" s="60"/>
      <c r="T41" s="60"/>
      <c r="U41" s="60"/>
      <c r="V41" s="60"/>
      <c r="W41" s="60">
        <v>5700580</v>
      </c>
      <c r="X41" s="60"/>
      <c r="Y41" s="60">
        <v>5700580</v>
      </c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>
        <v>801000</v>
      </c>
      <c r="F47" s="100">
        <v>801000</v>
      </c>
      <c r="G47" s="100">
        <v>4250</v>
      </c>
      <c r="H47" s="100"/>
      <c r="I47" s="100"/>
      <c r="J47" s="100">
        <v>4250</v>
      </c>
      <c r="K47" s="100"/>
      <c r="L47" s="100">
        <v>41095</v>
      </c>
      <c r="M47" s="100">
        <v>37704</v>
      </c>
      <c r="N47" s="100">
        <v>78799</v>
      </c>
      <c r="O47" s="100"/>
      <c r="P47" s="100"/>
      <c r="Q47" s="100"/>
      <c r="R47" s="100"/>
      <c r="S47" s="100"/>
      <c r="T47" s="100"/>
      <c r="U47" s="100"/>
      <c r="V47" s="100"/>
      <c r="W47" s="100">
        <v>83049</v>
      </c>
      <c r="X47" s="100">
        <v>801000</v>
      </c>
      <c r="Y47" s="100">
        <v>-717951</v>
      </c>
      <c r="Z47" s="137">
        <v>-89.63</v>
      </c>
      <c r="AA47" s="153">
        <v>801000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136612841</v>
      </c>
      <c r="F48" s="73">
        <f t="shared" si="9"/>
        <v>136612841</v>
      </c>
      <c r="G48" s="73">
        <f t="shared" si="9"/>
        <v>13628516</v>
      </c>
      <c r="H48" s="73">
        <f t="shared" si="9"/>
        <v>8270579</v>
      </c>
      <c r="I48" s="73">
        <f t="shared" si="9"/>
        <v>8270579</v>
      </c>
      <c r="J48" s="73">
        <f t="shared" si="9"/>
        <v>30169674</v>
      </c>
      <c r="K48" s="73">
        <f t="shared" si="9"/>
        <v>9519061</v>
      </c>
      <c r="L48" s="73">
        <f t="shared" si="9"/>
        <v>8962722</v>
      </c>
      <c r="M48" s="73">
        <f t="shared" si="9"/>
        <v>9485459</v>
      </c>
      <c r="N48" s="73">
        <f t="shared" si="9"/>
        <v>27967242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58136916</v>
      </c>
      <c r="X48" s="73">
        <f t="shared" si="9"/>
        <v>50331400</v>
      </c>
      <c r="Y48" s="73">
        <f t="shared" si="9"/>
        <v>7805516</v>
      </c>
      <c r="Z48" s="170">
        <f>+IF(X48&lt;&gt;0,+(Y48/X48)*100,0)</f>
        <v>15.5082433629901</v>
      </c>
      <c r="AA48" s="168">
        <f>+AA28+AA32+AA38+AA42+AA47</f>
        <v>136612841</v>
      </c>
    </row>
    <row r="49" spans="1:27" ht="12.7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-7903841</v>
      </c>
      <c r="F49" s="173">
        <f t="shared" si="10"/>
        <v>-7903841</v>
      </c>
      <c r="G49" s="173">
        <f t="shared" si="10"/>
        <v>36950083</v>
      </c>
      <c r="H49" s="173">
        <f t="shared" si="10"/>
        <v>-5282088</v>
      </c>
      <c r="I49" s="173">
        <f t="shared" si="10"/>
        <v>-7327375</v>
      </c>
      <c r="J49" s="173">
        <f t="shared" si="10"/>
        <v>24340620</v>
      </c>
      <c r="K49" s="173">
        <f t="shared" si="10"/>
        <v>-8523574</v>
      </c>
      <c r="L49" s="173">
        <f t="shared" si="10"/>
        <v>-7178803</v>
      </c>
      <c r="M49" s="173">
        <f t="shared" si="10"/>
        <v>31613432</v>
      </c>
      <c r="N49" s="173">
        <f t="shared" si="10"/>
        <v>15911055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40251675</v>
      </c>
      <c r="X49" s="173">
        <f>IF(F25=F48,0,X25-X48)</f>
        <v>35357600</v>
      </c>
      <c r="Y49" s="173">
        <f t="shared" si="10"/>
        <v>4894075</v>
      </c>
      <c r="Z49" s="174">
        <f>+IF(X49&lt;&gt;0,+(Y49/X49)*100,0)</f>
        <v>13.8416493200896</v>
      </c>
      <c r="AA49" s="171">
        <f>+AA25-AA48</f>
        <v>-7903841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2850000</v>
      </c>
      <c r="F13" s="60">
        <v>2850000</v>
      </c>
      <c r="G13" s="60">
        <v>0</v>
      </c>
      <c r="H13" s="60">
        <v>51768</v>
      </c>
      <c r="I13" s="60">
        <v>853481</v>
      </c>
      <c r="J13" s="60">
        <v>905249</v>
      </c>
      <c r="K13" s="60">
        <v>901743</v>
      </c>
      <c r="L13" s="60">
        <v>1668921</v>
      </c>
      <c r="M13" s="60">
        <v>165556</v>
      </c>
      <c r="N13" s="60">
        <v>2736220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3641469</v>
      </c>
      <c r="X13" s="60">
        <v>1745000</v>
      </c>
      <c r="Y13" s="60">
        <v>1896469</v>
      </c>
      <c r="Z13" s="140">
        <v>108.68</v>
      </c>
      <c r="AA13" s="155">
        <v>2850000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164000</v>
      </c>
      <c r="F14" s="60">
        <v>164000</v>
      </c>
      <c r="G14" s="60">
        <v>89723</v>
      </c>
      <c r="H14" s="60">
        <v>89723</v>
      </c>
      <c r="I14" s="60">
        <v>89723</v>
      </c>
      <c r="J14" s="60">
        <v>269169</v>
      </c>
      <c r="K14" s="60">
        <v>89723</v>
      </c>
      <c r="L14" s="60">
        <v>91472</v>
      </c>
      <c r="M14" s="60">
        <v>91460</v>
      </c>
      <c r="N14" s="60">
        <v>272655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541824</v>
      </c>
      <c r="X14" s="60">
        <v>165000</v>
      </c>
      <c r="Y14" s="60">
        <v>376824</v>
      </c>
      <c r="Z14" s="140">
        <v>228.38</v>
      </c>
      <c r="AA14" s="155">
        <v>164000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125445000</v>
      </c>
      <c r="F19" s="60">
        <v>125445000</v>
      </c>
      <c r="G19" s="60">
        <v>50485000</v>
      </c>
      <c r="H19" s="60">
        <v>2847000</v>
      </c>
      <c r="I19" s="60">
        <v>0</v>
      </c>
      <c r="J19" s="60">
        <v>53332000</v>
      </c>
      <c r="K19" s="60">
        <v>0</v>
      </c>
      <c r="L19" s="60">
        <v>0</v>
      </c>
      <c r="M19" s="60">
        <v>40838000</v>
      </c>
      <c r="N19" s="60">
        <v>40838000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94170000</v>
      </c>
      <c r="X19" s="60">
        <v>95625000</v>
      </c>
      <c r="Y19" s="60">
        <v>-1455000</v>
      </c>
      <c r="Z19" s="140">
        <v>-1.52</v>
      </c>
      <c r="AA19" s="155">
        <v>125445000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250000</v>
      </c>
      <c r="F20" s="54">
        <v>250000</v>
      </c>
      <c r="G20" s="54">
        <v>3876</v>
      </c>
      <c r="H20" s="54">
        <v>0</v>
      </c>
      <c r="I20" s="54">
        <v>0</v>
      </c>
      <c r="J20" s="54">
        <v>3876</v>
      </c>
      <c r="K20" s="54">
        <v>4021</v>
      </c>
      <c r="L20" s="54">
        <v>23526</v>
      </c>
      <c r="M20" s="54">
        <v>3875</v>
      </c>
      <c r="N20" s="54">
        <v>31422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35298</v>
      </c>
      <c r="X20" s="54">
        <v>175000</v>
      </c>
      <c r="Y20" s="54">
        <v>-139702</v>
      </c>
      <c r="Z20" s="184">
        <v>-79.83</v>
      </c>
      <c r="AA20" s="130">
        <v>250000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128709000</v>
      </c>
      <c r="F22" s="190">
        <f t="shared" si="0"/>
        <v>128709000</v>
      </c>
      <c r="G22" s="190">
        <f t="shared" si="0"/>
        <v>50578599</v>
      </c>
      <c r="H22" s="190">
        <f t="shared" si="0"/>
        <v>2988491</v>
      </c>
      <c r="I22" s="190">
        <f t="shared" si="0"/>
        <v>943204</v>
      </c>
      <c r="J22" s="190">
        <f t="shared" si="0"/>
        <v>54510294</v>
      </c>
      <c r="K22" s="190">
        <f t="shared" si="0"/>
        <v>995487</v>
      </c>
      <c r="L22" s="190">
        <f t="shared" si="0"/>
        <v>1783919</v>
      </c>
      <c r="M22" s="190">
        <f t="shared" si="0"/>
        <v>41098891</v>
      </c>
      <c r="N22" s="190">
        <f t="shared" si="0"/>
        <v>43878297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98388591</v>
      </c>
      <c r="X22" s="190">
        <f t="shared" si="0"/>
        <v>97710000</v>
      </c>
      <c r="Y22" s="190">
        <f t="shared" si="0"/>
        <v>678591</v>
      </c>
      <c r="Z22" s="191">
        <f>+IF(X22&lt;&gt;0,+(Y22/X22)*100,0)</f>
        <v>0.6944949339883327</v>
      </c>
      <c r="AA22" s="188">
        <f>SUM(AA5:AA21)</f>
        <v>128709000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0</v>
      </c>
      <c r="D25" s="155">
        <v>0</v>
      </c>
      <c r="E25" s="156">
        <v>83176000</v>
      </c>
      <c r="F25" s="60">
        <v>83176000</v>
      </c>
      <c r="G25" s="60">
        <v>5591148</v>
      </c>
      <c r="H25" s="60">
        <v>6092959</v>
      </c>
      <c r="I25" s="60">
        <v>6092959</v>
      </c>
      <c r="J25" s="60">
        <v>17777066</v>
      </c>
      <c r="K25" s="60">
        <v>6237923</v>
      </c>
      <c r="L25" s="60">
        <v>5676761</v>
      </c>
      <c r="M25" s="60">
        <v>5668808</v>
      </c>
      <c r="N25" s="60">
        <v>17583492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35360558</v>
      </c>
      <c r="X25" s="60">
        <v>31376000</v>
      </c>
      <c r="Y25" s="60">
        <v>3984558</v>
      </c>
      <c r="Z25" s="140">
        <v>12.7</v>
      </c>
      <c r="AA25" s="155">
        <v>83176000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8609000</v>
      </c>
      <c r="F26" s="60">
        <v>8609000</v>
      </c>
      <c r="G26" s="60">
        <v>684084</v>
      </c>
      <c r="H26" s="60">
        <v>668707</v>
      </c>
      <c r="I26" s="60">
        <v>668707</v>
      </c>
      <c r="J26" s="60">
        <v>2021498</v>
      </c>
      <c r="K26" s="60">
        <v>745698</v>
      </c>
      <c r="L26" s="60">
        <v>716175</v>
      </c>
      <c r="M26" s="60">
        <v>724418</v>
      </c>
      <c r="N26" s="60">
        <v>2186291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4207789</v>
      </c>
      <c r="X26" s="60">
        <v>3719000</v>
      </c>
      <c r="Y26" s="60">
        <v>488789</v>
      </c>
      <c r="Z26" s="140">
        <v>13.14</v>
      </c>
      <c r="AA26" s="155">
        <v>8609000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5201841</v>
      </c>
      <c r="F28" s="60">
        <v>5201841</v>
      </c>
      <c r="G28" s="60">
        <v>0</v>
      </c>
      <c r="H28" s="60">
        <v>0</v>
      </c>
      <c r="I28" s="60">
        <v>0</v>
      </c>
      <c r="J28" s="60">
        <v>0</v>
      </c>
      <c r="K28" s="60">
        <v>283267</v>
      </c>
      <c r="L28" s="60">
        <v>256748</v>
      </c>
      <c r="M28" s="60">
        <v>287807</v>
      </c>
      <c r="N28" s="60">
        <v>827822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827822</v>
      </c>
      <c r="X28" s="60">
        <v>3484000</v>
      </c>
      <c r="Y28" s="60">
        <v>-2656178</v>
      </c>
      <c r="Z28" s="140">
        <v>-76.24</v>
      </c>
      <c r="AA28" s="155">
        <v>5201841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763000</v>
      </c>
      <c r="F29" s="60">
        <v>763000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499476</v>
      </c>
      <c r="Y29" s="60">
        <v>-499476</v>
      </c>
      <c r="Z29" s="140">
        <v>-100</v>
      </c>
      <c r="AA29" s="155">
        <v>763000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141000</v>
      </c>
      <c r="F31" s="60">
        <v>141000</v>
      </c>
      <c r="G31" s="60">
        <v>0</v>
      </c>
      <c r="H31" s="60">
        <v>3467</v>
      </c>
      <c r="I31" s="60">
        <v>3467</v>
      </c>
      <c r="J31" s="60">
        <v>6934</v>
      </c>
      <c r="K31" s="60">
        <v>91719</v>
      </c>
      <c r="L31" s="60">
        <v>66694</v>
      </c>
      <c r="M31" s="60">
        <v>67268</v>
      </c>
      <c r="N31" s="60">
        <v>225681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232615</v>
      </c>
      <c r="X31" s="60"/>
      <c r="Y31" s="60">
        <v>232615</v>
      </c>
      <c r="Z31" s="140">
        <v>0</v>
      </c>
      <c r="AA31" s="155">
        <v>141000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9567000</v>
      </c>
      <c r="F32" s="60">
        <v>9567000</v>
      </c>
      <c r="G32" s="60">
        <v>369274</v>
      </c>
      <c r="H32" s="60">
        <v>547173</v>
      </c>
      <c r="I32" s="60">
        <v>547173</v>
      </c>
      <c r="J32" s="60">
        <v>1463620</v>
      </c>
      <c r="K32" s="60">
        <v>549840</v>
      </c>
      <c r="L32" s="60">
        <v>524046</v>
      </c>
      <c r="M32" s="60">
        <v>887976</v>
      </c>
      <c r="N32" s="60">
        <v>1961862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3425482</v>
      </c>
      <c r="X32" s="60">
        <v>500000</v>
      </c>
      <c r="Y32" s="60">
        <v>2925482</v>
      </c>
      <c r="Z32" s="140">
        <v>585.1</v>
      </c>
      <c r="AA32" s="155">
        <v>9567000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13132000</v>
      </c>
      <c r="F33" s="60">
        <v>13132000</v>
      </c>
      <c r="G33" s="60">
        <v>5952823</v>
      </c>
      <c r="H33" s="60">
        <v>129515</v>
      </c>
      <c r="I33" s="60">
        <v>129515</v>
      </c>
      <c r="J33" s="60">
        <v>6211853</v>
      </c>
      <c r="K33" s="60">
        <v>127916</v>
      </c>
      <c r="L33" s="60">
        <v>369920</v>
      </c>
      <c r="M33" s="60">
        <v>156814</v>
      </c>
      <c r="N33" s="60">
        <v>654650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6866503</v>
      </c>
      <c r="X33" s="60">
        <v>3500000</v>
      </c>
      <c r="Y33" s="60">
        <v>3366503</v>
      </c>
      <c r="Z33" s="140">
        <v>96.19</v>
      </c>
      <c r="AA33" s="155">
        <v>13132000</v>
      </c>
    </row>
    <row r="34" spans="1:27" ht="12.75">
      <c r="A34" s="183" t="s">
        <v>43</v>
      </c>
      <c r="B34" s="182"/>
      <c r="C34" s="155">
        <v>0</v>
      </c>
      <c r="D34" s="155">
        <v>0</v>
      </c>
      <c r="E34" s="156">
        <v>16023000</v>
      </c>
      <c r="F34" s="60">
        <v>16023000</v>
      </c>
      <c r="G34" s="60">
        <v>1031187</v>
      </c>
      <c r="H34" s="60">
        <v>828758</v>
      </c>
      <c r="I34" s="60">
        <v>828758</v>
      </c>
      <c r="J34" s="60">
        <v>2688703</v>
      </c>
      <c r="K34" s="60">
        <v>1482698</v>
      </c>
      <c r="L34" s="60">
        <v>1352378</v>
      </c>
      <c r="M34" s="60">
        <v>1692368</v>
      </c>
      <c r="N34" s="60">
        <v>4527444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7216147</v>
      </c>
      <c r="X34" s="60">
        <v>15360000</v>
      </c>
      <c r="Y34" s="60">
        <v>-8143853</v>
      </c>
      <c r="Z34" s="140">
        <v>-53.02</v>
      </c>
      <c r="AA34" s="155">
        <v>16023000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136612841</v>
      </c>
      <c r="F36" s="190">
        <f t="shared" si="1"/>
        <v>136612841</v>
      </c>
      <c r="G36" s="190">
        <f t="shared" si="1"/>
        <v>13628516</v>
      </c>
      <c r="H36" s="190">
        <f t="shared" si="1"/>
        <v>8270579</v>
      </c>
      <c r="I36" s="190">
        <f t="shared" si="1"/>
        <v>8270579</v>
      </c>
      <c r="J36" s="190">
        <f t="shared" si="1"/>
        <v>30169674</v>
      </c>
      <c r="K36" s="190">
        <f t="shared" si="1"/>
        <v>9519061</v>
      </c>
      <c r="L36" s="190">
        <f t="shared" si="1"/>
        <v>8962722</v>
      </c>
      <c r="M36" s="190">
        <f t="shared" si="1"/>
        <v>9485459</v>
      </c>
      <c r="N36" s="190">
        <f t="shared" si="1"/>
        <v>27967242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58136916</v>
      </c>
      <c r="X36" s="190">
        <f t="shared" si="1"/>
        <v>58438476</v>
      </c>
      <c r="Y36" s="190">
        <f t="shared" si="1"/>
        <v>-301560</v>
      </c>
      <c r="Z36" s="191">
        <f>+IF(X36&lt;&gt;0,+(Y36/X36)*100,0)</f>
        <v>-0.5160298841468761</v>
      </c>
      <c r="AA36" s="188">
        <f>SUM(AA25:AA35)</f>
        <v>136612841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-7903841</v>
      </c>
      <c r="F38" s="106">
        <f t="shared" si="2"/>
        <v>-7903841</v>
      </c>
      <c r="G38" s="106">
        <f t="shared" si="2"/>
        <v>36950083</v>
      </c>
      <c r="H38" s="106">
        <f t="shared" si="2"/>
        <v>-5282088</v>
      </c>
      <c r="I38" s="106">
        <f t="shared" si="2"/>
        <v>-7327375</v>
      </c>
      <c r="J38" s="106">
        <f t="shared" si="2"/>
        <v>24340620</v>
      </c>
      <c r="K38" s="106">
        <f t="shared" si="2"/>
        <v>-8523574</v>
      </c>
      <c r="L38" s="106">
        <f t="shared" si="2"/>
        <v>-7178803</v>
      </c>
      <c r="M38" s="106">
        <f t="shared" si="2"/>
        <v>31613432</v>
      </c>
      <c r="N38" s="106">
        <f t="shared" si="2"/>
        <v>15911055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40251675</v>
      </c>
      <c r="X38" s="106">
        <f>IF(F22=F36,0,X22-X36)</f>
        <v>39271524</v>
      </c>
      <c r="Y38" s="106">
        <f t="shared" si="2"/>
        <v>980151</v>
      </c>
      <c r="Z38" s="201">
        <f>+IF(X38&lt;&gt;0,+(Y38/X38)*100,0)</f>
        <v>2.495831330609935</v>
      </c>
      <c r="AA38" s="199">
        <f>+AA22-AA36</f>
        <v>-7903841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-7903841</v>
      </c>
      <c r="F42" s="88">
        <f t="shared" si="3"/>
        <v>-7903841</v>
      </c>
      <c r="G42" s="88">
        <f t="shared" si="3"/>
        <v>36950083</v>
      </c>
      <c r="H42" s="88">
        <f t="shared" si="3"/>
        <v>-5282088</v>
      </c>
      <c r="I42" s="88">
        <f t="shared" si="3"/>
        <v>-7327375</v>
      </c>
      <c r="J42" s="88">
        <f t="shared" si="3"/>
        <v>24340620</v>
      </c>
      <c r="K42" s="88">
        <f t="shared" si="3"/>
        <v>-8523574</v>
      </c>
      <c r="L42" s="88">
        <f t="shared" si="3"/>
        <v>-7178803</v>
      </c>
      <c r="M42" s="88">
        <f t="shared" si="3"/>
        <v>31613432</v>
      </c>
      <c r="N42" s="88">
        <f t="shared" si="3"/>
        <v>15911055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40251675</v>
      </c>
      <c r="X42" s="88">
        <f t="shared" si="3"/>
        <v>39271524</v>
      </c>
      <c r="Y42" s="88">
        <f t="shared" si="3"/>
        <v>980151</v>
      </c>
      <c r="Z42" s="208">
        <f>+IF(X42&lt;&gt;0,+(Y42/X42)*100,0)</f>
        <v>2.495831330609935</v>
      </c>
      <c r="AA42" s="206">
        <f>SUM(AA38:AA41)</f>
        <v>-7903841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-7903841</v>
      </c>
      <c r="F44" s="77">
        <f t="shared" si="4"/>
        <v>-7903841</v>
      </c>
      <c r="G44" s="77">
        <f t="shared" si="4"/>
        <v>36950083</v>
      </c>
      <c r="H44" s="77">
        <f t="shared" si="4"/>
        <v>-5282088</v>
      </c>
      <c r="I44" s="77">
        <f t="shared" si="4"/>
        <v>-7327375</v>
      </c>
      <c r="J44" s="77">
        <f t="shared" si="4"/>
        <v>24340620</v>
      </c>
      <c r="K44" s="77">
        <f t="shared" si="4"/>
        <v>-8523574</v>
      </c>
      <c r="L44" s="77">
        <f t="shared" si="4"/>
        <v>-7178803</v>
      </c>
      <c r="M44" s="77">
        <f t="shared" si="4"/>
        <v>31613432</v>
      </c>
      <c r="N44" s="77">
        <f t="shared" si="4"/>
        <v>15911055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40251675</v>
      </c>
      <c r="X44" s="77">
        <f t="shared" si="4"/>
        <v>39271524</v>
      </c>
      <c r="Y44" s="77">
        <f t="shared" si="4"/>
        <v>980151</v>
      </c>
      <c r="Z44" s="212">
        <f>+IF(X44&lt;&gt;0,+(Y44/X44)*100,0)</f>
        <v>2.495831330609935</v>
      </c>
      <c r="AA44" s="210">
        <f>+AA42-AA43</f>
        <v>-7903841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-7903841</v>
      </c>
      <c r="F46" s="88">
        <f t="shared" si="5"/>
        <v>-7903841</v>
      </c>
      <c r="G46" s="88">
        <f t="shared" si="5"/>
        <v>36950083</v>
      </c>
      <c r="H46" s="88">
        <f t="shared" si="5"/>
        <v>-5282088</v>
      </c>
      <c r="I46" s="88">
        <f t="shared" si="5"/>
        <v>-7327375</v>
      </c>
      <c r="J46" s="88">
        <f t="shared" si="5"/>
        <v>24340620</v>
      </c>
      <c r="K46" s="88">
        <f t="shared" si="5"/>
        <v>-8523574</v>
      </c>
      <c r="L46" s="88">
        <f t="shared" si="5"/>
        <v>-7178803</v>
      </c>
      <c r="M46" s="88">
        <f t="shared" si="5"/>
        <v>31613432</v>
      </c>
      <c r="N46" s="88">
        <f t="shared" si="5"/>
        <v>15911055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40251675</v>
      </c>
      <c r="X46" s="88">
        <f t="shared" si="5"/>
        <v>39271524</v>
      </c>
      <c r="Y46" s="88">
        <f t="shared" si="5"/>
        <v>980151</v>
      </c>
      <c r="Z46" s="208">
        <f>+IF(X46&lt;&gt;0,+(Y46/X46)*100,0)</f>
        <v>2.495831330609935</v>
      </c>
      <c r="AA46" s="206">
        <f>SUM(AA44:AA45)</f>
        <v>-7903841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-7903841</v>
      </c>
      <c r="F48" s="219">
        <f t="shared" si="6"/>
        <v>-7903841</v>
      </c>
      <c r="G48" s="219">
        <f t="shared" si="6"/>
        <v>36950083</v>
      </c>
      <c r="H48" s="220">
        <f t="shared" si="6"/>
        <v>-5282088</v>
      </c>
      <c r="I48" s="220">
        <f t="shared" si="6"/>
        <v>-7327375</v>
      </c>
      <c r="J48" s="220">
        <f t="shared" si="6"/>
        <v>24340620</v>
      </c>
      <c r="K48" s="220">
        <f t="shared" si="6"/>
        <v>-8523574</v>
      </c>
      <c r="L48" s="220">
        <f t="shared" si="6"/>
        <v>-7178803</v>
      </c>
      <c r="M48" s="219">
        <f t="shared" si="6"/>
        <v>31613432</v>
      </c>
      <c r="N48" s="219">
        <f t="shared" si="6"/>
        <v>15911055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40251675</v>
      </c>
      <c r="X48" s="220">
        <f t="shared" si="6"/>
        <v>39271524</v>
      </c>
      <c r="Y48" s="220">
        <f t="shared" si="6"/>
        <v>980151</v>
      </c>
      <c r="Z48" s="221">
        <f>+IF(X48&lt;&gt;0,+(Y48/X48)*100,0)</f>
        <v>2.495831330609935</v>
      </c>
      <c r="AA48" s="222">
        <f>SUM(AA46:AA47)</f>
        <v>-7903841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4595000</v>
      </c>
      <c r="F5" s="100">
        <f t="shared" si="0"/>
        <v>4595000</v>
      </c>
      <c r="G5" s="100">
        <f t="shared" si="0"/>
        <v>0</v>
      </c>
      <c r="H5" s="100">
        <f t="shared" si="0"/>
        <v>202741</v>
      </c>
      <c r="I5" s="100">
        <f t="shared" si="0"/>
        <v>199607</v>
      </c>
      <c r="J5" s="100">
        <f t="shared" si="0"/>
        <v>402348</v>
      </c>
      <c r="K5" s="100">
        <f t="shared" si="0"/>
        <v>235480</v>
      </c>
      <c r="L5" s="100">
        <f t="shared" si="0"/>
        <v>0</v>
      </c>
      <c r="M5" s="100">
        <f t="shared" si="0"/>
        <v>332157</v>
      </c>
      <c r="N5" s="100">
        <f t="shared" si="0"/>
        <v>567637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969985</v>
      </c>
      <c r="X5" s="100">
        <f t="shared" si="0"/>
        <v>4400000</v>
      </c>
      <c r="Y5" s="100">
        <f t="shared" si="0"/>
        <v>-3430015</v>
      </c>
      <c r="Z5" s="137">
        <f>+IF(X5&lt;&gt;0,+(Y5/X5)*100,0)</f>
        <v>-77.95488636363636</v>
      </c>
      <c r="AA5" s="153">
        <f>SUM(AA6:AA8)</f>
        <v>4595000</v>
      </c>
    </row>
    <row r="6" spans="1:27" ht="12.75">
      <c r="A6" s="138" t="s">
        <v>75</v>
      </c>
      <c r="B6" s="136"/>
      <c r="C6" s="155"/>
      <c r="D6" s="155"/>
      <c r="E6" s="156">
        <v>1045000</v>
      </c>
      <c r="F6" s="60">
        <v>1045000</v>
      </c>
      <c r="G6" s="60"/>
      <c r="H6" s="60"/>
      <c r="I6" s="60"/>
      <c r="J6" s="60"/>
      <c r="K6" s="60">
        <v>21277</v>
      </c>
      <c r="L6" s="60"/>
      <c r="M6" s="60">
        <v>39669</v>
      </c>
      <c r="N6" s="60">
        <v>60946</v>
      </c>
      <c r="O6" s="60"/>
      <c r="P6" s="60"/>
      <c r="Q6" s="60"/>
      <c r="R6" s="60"/>
      <c r="S6" s="60"/>
      <c r="T6" s="60"/>
      <c r="U6" s="60"/>
      <c r="V6" s="60"/>
      <c r="W6" s="60">
        <v>60946</v>
      </c>
      <c r="X6" s="60">
        <v>850000</v>
      </c>
      <c r="Y6" s="60">
        <v>-789054</v>
      </c>
      <c r="Z6" s="140">
        <v>-92.83</v>
      </c>
      <c r="AA6" s="62">
        <v>1045000</v>
      </c>
    </row>
    <row r="7" spans="1:27" ht="12.75">
      <c r="A7" s="138" t="s">
        <v>76</v>
      </c>
      <c r="B7" s="136"/>
      <c r="C7" s="157"/>
      <c r="D7" s="157"/>
      <c r="E7" s="158">
        <v>3550000</v>
      </c>
      <c r="F7" s="159">
        <v>3550000</v>
      </c>
      <c r="G7" s="159"/>
      <c r="H7" s="159"/>
      <c r="I7" s="159">
        <v>1249</v>
      </c>
      <c r="J7" s="159">
        <v>1249</v>
      </c>
      <c r="K7" s="159">
        <v>10638</v>
      </c>
      <c r="L7" s="159"/>
      <c r="M7" s="159"/>
      <c r="N7" s="159">
        <v>10638</v>
      </c>
      <c r="O7" s="159"/>
      <c r="P7" s="159"/>
      <c r="Q7" s="159"/>
      <c r="R7" s="159"/>
      <c r="S7" s="159"/>
      <c r="T7" s="159"/>
      <c r="U7" s="159"/>
      <c r="V7" s="159"/>
      <c r="W7" s="159">
        <v>11887</v>
      </c>
      <c r="X7" s="159">
        <v>3550000</v>
      </c>
      <c r="Y7" s="159">
        <v>-3538113</v>
      </c>
      <c r="Z7" s="141">
        <v>-99.67</v>
      </c>
      <c r="AA7" s="225">
        <v>3550000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>
        <v>202741</v>
      </c>
      <c r="I8" s="60">
        <v>198358</v>
      </c>
      <c r="J8" s="60">
        <v>401099</v>
      </c>
      <c r="K8" s="60">
        <v>203565</v>
      </c>
      <c r="L8" s="60"/>
      <c r="M8" s="60">
        <v>292488</v>
      </c>
      <c r="N8" s="60">
        <v>496053</v>
      </c>
      <c r="O8" s="60"/>
      <c r="P8" s="60"/>
      <c r="Q8" s="60"/>
      <c r="R8" s="60"/>
      <c r="S8" s="60"/>
      <c r="T8" s="60"/>
      <c r="U8" s="60"/>
      <c r="V8" s="60"/>
      <c r="W8" s="60">
        <v>897152</v>
      </c>
      <c r="X8" s="60"/>
      <c r="Y8" s="60">
        <v>897152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100000</v>
      </c>
      <c r="F9" s="100">
        <f t="shared" si="1"/>
        <v>100000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19837</v>
      </c>
      <c r="N9" s="100">
        <f t="shared" si="1"/>
        <v>19837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19837</v>
      </c>
      <c r="X9" s="100">
        <f t="shared" si="1"/>
        <v>100000</v>
      </c>
      <c r="Y9" s="100">
        <f t="shared" si="1"/>
        <v>-80163</v>
      </c>
      <c r="Z9" s="137">
        <f>+IF(X9&lt;&gt;0,+(Y9/X9)*100,0)</f>
        <v>-80.163</v>
      </c>
      <c r="AA9" s="102">
        <f>SUM(AA10:AA14)</f>
        <v>100000</v>
      </c>
    </row>
    <row r="10" spans="1:27" ht="12.75">
      <c r="A10" s="138" t="s">
        <v>79</v>
      </c>
      <c r="B10" s="136"/>
      <c r="C10" s="155"/>
      <c r="D10" s="155"/>
      <c r="E10" s="156">
        <v>50000</v>
      </c>
      <c r="F10" s="60">
        <v>50000</v>
      </c>
      <c r="G10" s="60"/>
      <c r="H10" s="60"/>
      <c r="I10" s="60"/>
      <c r="J10" s="60"/>
      <c r="K10" s="60"/>
      <c r="L10" s="60"/>
      <c r="M10" s="60">
        <v>19837</v>
      </c>
      <c r="N10" s="60">
        <v>19837</v>
      </c>
      <c r="O10" s="60"/>
      <c r="P10" s="60"/>
      <c r="Q10" s="60"/>
      <c r="R10" s="60"/>
      <c r="S10" s="60"/>
      <c r="T10" s="60"/>
      <c r="U10" s="60"/>
      <c r="V10" s="60"/>
      <c r="W10" s="60">
        <v>19837</v>
      </c>
      <c r="X10" s="60">
        <v>50000</v>
      </c>
      <c r="Y10" s="60">
        <v>-30163</v>
      </c>
      <c r="Z10" s="140">
        <v>-60.33</v>
      </c>
      <c r="AA10" s="62">
        <v>50000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>
        <v>50000</v>
      </c>
      <c r="F14" s="159">
        <v>50000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50000</v>
      </c>
      <c r="Y14" s="159">
        <v>-50000</v>
      </c>
      <c r="Z14" s="141">
        <v>-100</v>
      </c>
      <c r="AA14" s="225">
        <v>50000</v>
      </c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50000</v>
      </c>
      <c r="F15" s="100">
        <f t="shared" si="2"/>
        <v>50000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50000</v>
      </c>
      <c r="Y15" s="100">
        <f t="shared" si="2"/>
        <v>-50000</v>
      </c>
      <c r="Z15" s="137">
        <f>+IF(X15&lt;&gt;0,+(Y15/X15)*100,0)</f>
        <v>-100</v>
      </c>
      <c r="AA15" s="102">
        <f>SUM(AA16:AA18)</f>
        <v>50000</v>
      </c>
    </row>
    <row r="16" spans="1:27" ht="12.75">
      <c r="A16" s="138" t="s">
        <v>85</v>
      </c>
      <c r="B16" s="136"/>
      <c r="C16" s="155"/>
      <c r="D16" s="155"/>
      <c r="E16" s="156">
        <v>50000</v>
      </c>
      <c r="F16" s="60">
        <v>50000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50000</v>
      </c>
      <c r="Y16" s="60">
        <v>-50000</v>
      </c>
      <c r="Z16" s="140">
        <v>-100</v>
      </c>
      <c r="AA16" s="62">
        <v>50000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4745000</v>
      </c>
      <c r="F25" s="219">
        <f t="shared" si="4"/>
        <v>4745000</v>
      </c>
      <c r="G25" s="219">
        <f t="shared" si="4"/>
        <v>0</v>
      </c>
      <c r="H25" s="219">
        <f t="shared" si="4"/>
        <v>202741</v>
      </c>
      <c r="I25" s="219">
        <f t="shared" si="4"/>
        <v>199607</v>
      </c>
      <c r="J25" s="219">
        <f t="shared" si="4"/>
        <v>402348</v>
      </c>
      <c r="K25" s="219">
        <f t="shared" si="4"/>
        <v>235480</v>
      </c>
      <c r="L25" s="219">
        <f t="shared" si="4"/>
        <v>0</v>
      </c>
      <c r="M25" s="219">
        <f t="shared" si="4"/>
        <v>351994</v>
      </c>
      <c r="N25" s="219">
        <f t="shared" si="4"/>
        <v>587474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989822</v>
      </c>
      <c r="X25" s="219">
        <f t="shared" si="4"/>
        <v>4550000</v>
      </c>
      <c r="Y25" s="219">
        <f t="shared" si="4"/>
        <v>-3560178</v>
      </c>
      <c r="Z25" s="231">
        <f>+IF(X25&lt;&gt;0,+(Y25/X25)*100,0)</f>
        <v>-78.24567032967032</v>
      </c>
      <c r="AA25" s="232">
        <f>+AA5+AA9+AA15+AA19+AA24</f>
        <v>4745000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4745000</v>
      </c>
      <c r="F35" s="60">
        <v>4745000</v>
      </c>
      <c r="G35" s="60"/>
      <c r="H35" s="60">
        <v>202741</v>
      </c>
      <c r="I35" s="60">
        <v>199607</v>
      </c>
      <c r="J35" s="60">
        <v>402348</v>
      </c>
      <c r="K35" s="60">
        <v>235480</v>
      </c>
      <c r="L35" s="60"/>
      <c r="M35" s="60">
        <v>351994</v>
      </c>
      <c r="N35" s="60">
        <v>587474</v>
      </c>
      <c r="O35" s="60"/>
      <c r="P35" s="60"/>
      <c r="Q35" s="60"/>
      <c r="R35" s="60"/>
      <c r="S35" s="60"/>
      <c r="T35" s="60"/>
      <c r="U35" s="60"/>
      <c r="V35" s="60"/>
      <c r="W35" s="60">
        <v>989822</v>
      </c>
      <c r="X35" s="60">
        <v>4550000</v>
      </c>
      <c r="Y35" s="60">
        <v>-3560178</v>
      </c>
      <c r="Z35" s="140">
        <v>-78.25</v>
      </c>
      <c r="AA35" s="62">
        <v>4745000</v>
      </c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4745000</v>
      </c>
      <c r="F36" s="220">
        <f t="shared" si="6"/>
        <v>4745000</v>
      </c>
      <c r="G36" s="220">
        <f t="shared" si="6"/>
        <v>0</v>
      </c>
      <c r="H36" s="220">
        <f t="shared" si="6"/>
        <v>202741</v>
      </c>
      <c r="I36" s="220">
        <f t="shared" si="6"/>
        <v>199607</v>
      </c>
      <c r="J36" s="220">
        <f t="shared" si="6"/>
        <v>402348</v>
      </c>
      <c r="K36" s="220">
        <f t="shared" si="6"/>
        <v>235480</v>
      </c>
      <c r="L36" s="220">
        <f t="shared" si="6"/>
        <v>0</v>
      </c>
      <c r="M36" s="220">
        <f t="shared" si="6"/>
        <v>351994</v>
      </c>
      <c r="N36" s="220">
        <f t="shared" si="6"/>
        <v>587474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989822</v>
      </c>
      <c r="X36" s="220">
        <f t="shared" si="6"/>
        <v>4550000</v>
      </c>
      <c r="Y36" s="220">
        <f t="shared" si="6"/>
        <v>-3560178</v>
      </c>
      <c r="Z36" s="221">
        <f>+IF(X36&lt;&gt;0,+(Y36/X36)*100,0)</f>
        <v>-78.24567032967032</v>
      </c>
      <c r="AA36" s="239">
        <f>SUM(AA32:AA35)</f>
        <v>4745000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>
        <v>15000000</v>
      </c>
      <c r="F6" s="60">
        <v>15000000</v>
      </c>
      <c r="G6" s="60">
        <v>18679495</v>
      </c>
      <c r="H6" s="60">
        <v>11979640</v>
      </c>
      <c r="I6" s="60">
        <v>11082507</v>
      </c>
      <c r="J6" s="60">
        <v>11082507</v>
      </c>
      <c r="K6" s="60">
        <v>13825229</v>
      </c>
      <c r="L6" s="60">
        <v>14504339</v>
      </c>
      <c r="M6" s="60">
        <v>15535194</v>
      </c>
      <c r="N6" s="60">
        <v>15535194</v>
      </c>
      <c r="O6" s="60"/>
      <c r="P6" s="60"/>
      <c r="Q6" s="60"/>
      <c r="R6" s="60"/>
      <c r="S6" s="60"/>
      <c r="T6" s="60"/>
      <c r="U6" s="60"/>
      <c r="V6" s="60"/>
      <c r="W6" s="60">
        <v>15535194</v>
      </c>
      <c r="X6" s="60">
        <v>7500000</v>
      </c>
      <c r="Y6" s="60">
        <v>8035194</v>
      </c>
      <c r="Z6" s="140">
        <v>107.14</v>
      </c>
      <c r="AA6" s="62">
        <v>15000000</v>
      </c>
    </row>
    <row r="7" spans="1:27" ht="12.75">
      <c r="A7" s="249" t="s">
        <v>144</v>
      </c>
      <c r="B7" s="182"/>
      <c r="C7" s="155"/>
      <c r="D7" s="155"/>
      <c r="E7" s="59">
        <v>21500000</v>
      </c>
      <c r="F7" s="60">
        <v>21500000</v>
      </c>
      <c r="G7" s="60">
        <v>30000000</v>
      </c>
      <c r="H7" s="60">
        <v>90657069</v>
      </c>
      <c r="I7" s="60">
        <v>80000000</v>
      </c>
      <c r="J7" s="60">
        <v>80000000</v>
      </c>
      <c r="K7" s="60">
        <v>90000000</v>
      </c>
      <c r="L7" s="60">
        <v>80000000</v>
      </c>
      <c r="M7" s="60">
        <v>80000000</v>
      </c>
      <c r="N7" s="60">
        <v>80000000</v>
      </c>
      <c r="O7" s="60"/>
      <c r="P7" s="60"/>
      <c r="Q7" s="60"/>
      <c r="R7" s="60"/>
      <c r="S7" s="60"/>
      <c r="T7" s="60"/>
      <c r="U7" s="60"/>
      <c r="V7" s="60"/>
      <c r="W7" s="60">
        <v>80000000</v>
      </c>
      <c r="X7" s="60">
        <v>10750000</v>
      </c>
      <c r="Y7" s="60">
        <v>69250000</v>
      </c>
      <c r="Z7" s="140">
        <v>644.19</v>
      </c>
      <c r="AA7" s="62">
        <v>21500000</v>
      </c>
    </row>
    <row r="8" spans="1:27" ht="12.7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249" t="s">
        <v>146</v>
      </c>
      <c r="B9" s="182"/>
      <c r="C9" s="155"/>
      <c r="D9" s="155"/>
      <c r="E9" s="59">
        <v>50000</v>
      </c>
      <c r="F9" s="60">
        <v>50000</v>
      </c>
      <c r="G9" s="60">
        <v>14553857</v>
      </c>
      <c r="H9" s="60">
        <v>495008</v>
      </c>
      <c r="I9" s="60">
        <v>14765878</v>
      </c>
      <c r="J9" s="60">
        <v>14765878</v>
      </c>
      <c r="K9" s="60">
        <v>14808812</v>
      </c>
      <c r="L9" s="60">
        <v>14895569</v>
      </c>
      <c r="M9" s="60">
        <v>14982315</v>
      </c>
      <c r="N9" s="60">
        <v>14982315</v>
      </c>
      <c r="O9" s="60"/>
      <c r="P9" s="60"/>
      <c r="Q9" s="60"/>
      <c r="R9" s="60"/>
      <c r="S9" s="60"/>
      <c r="T9" s="60"/>
      <c r="U9" s="60"/>
      <c r="V9" s="60"/>
      <c r="W9" s="60">
        <v>14982315</v>
      </c>
      <c r="X9" s="60">
        <v>25000</v>
      </c>
      <c r="Y9" s="60">
        <v>14957315</v>
      </c>
      <c r="Z9" s="140">
        <v>59829.26</v>
      </c>
      <c r="AA9" s="62">
        <v>50000</v>
      </c>
    </row>
    <row r="10" spans="1:27" ht="12.75">
      <c r="A10" s="249" t="s">
        <v>147</v>
      </c>
      <c r="B10" s="182"/>
      <c r="C10" s="155"/>
      <c r="D10" s="155"/>
      <c r="E10" s="59">
        <v>413000</v>
      </c>
      <c r="F10" s="60">
        <v>413000</v>
      </c>
      <c r="G10" s="159"/>
      <c r="H10" s="159">
        <v>733605</v>
      </c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206500</v>
      </c>
      <c r="Y10" s="159">
        <v>-206500</v>
      </c>
      <c r="Z10" s="141">
        <v>-100</v>
      </c>
      <c r="AA10" s="225">
        <v>413000</v>
      </c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36963000</v>
      </c>
      <c r="F12" s="73">
        <f t="shared" si="0"/>
        <v>36963000</v>
      </c>
      <c r="G12" s="73">
        <f t="shared" si="0"/>
        <v>63233352</v>
      </c>
      <c r="H12" s="73">
        <f t="shared" si="0"/>
        <v>103865322</v>
      </c>
      <c r="I12" s="73">
        <f t="shared" si="0"/>
        <v>105848385</v>
      </c>
      <c r="J12" s="73">
        <f t="shared" si="0"/>
        <v>105848385</v>
      </c>
      <c r="K12" s="73">
        <f t="shared" si="0"/>
        <v>118634041</v>
      </c>
      <c r="L12" s="73">
        <f t="shared" si="0"/>
        <v>109399908</v>
      </c>
      <c r="M12" s="73">
        <f t="shared" si="0"/>
        <v>110517509</v>
      </c>
      <c r="N12" s="73">
        <f t="shared" si="0"/>
        <v>110517509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110517509</v>
      </c>
      <c r="X12" s="73">
        <f t="shared" si="0"/>
        <v>18481500</v>
      </c>
      <c r="Y12" s="73">
        <f t="shared" si="0"/>
        <v>92036009</v>
      </c>
      <c r="Z12" s="170">
        <f>+IF(X12&lt;&gt;0,+(Y12/X12)*100,0)</f>
        <v>497.9899304710115</v>
      </c>
      <c r="AA12" s="74">
        <f>SUM(AA6:AA11)</f>
        <v>36963000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>
        <v>100</v>
      </c>
      <c r="F17" s="60">
        <v>100</v>
      </c>
      <c r="G17" s="60">
        <v>100</v>
      </c>
      <c r="H17" s="60">
        <v>100</v>
      </c>
      <c r="I17" s="60">
        <v>100</v>
      </c>
      <c r="J17" s="60">
        <v>100</v>
      </c>
      <c r="K17" s="60">
        <v>100</v>
      </c>
      <c r="L17" s="60">
        <v>100</v>
      </c>
      <c r="M17" s="60">
        <v>100</v>
      </c>
      <c r="N17" s="60">
        <v>100</v>
      </c>
      <c r="O17" s="60"/>
      <c r="P17" s="60"/>
      <c r="Q17" s="60"/>
      <c r="R17" s="60"/>
      <c r="S17" s="60"/>
      <c r="T17" s="60"/>
      <c r="U17" s="60"/>
      <c r="V17" s="60"/>
      <c r="W17" s="60">
        <v>100</v>
      </c>
      <c r="X17" s="60">
        <v>50</v>
      </c>
      <c r="Y17" s="60">
        <v>50</v>
      </c>
      <c r="Z17" s="140">
        <v>100</v>
      </c>
      <c r="AA17" s="62">
        <v>100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/>
      <c r="D19" s="155"/>
      <c r="E19" s="59">
        <v>60066000</v>
      </c>
      <c r="F19" s="60">
        <v>60066000</v>
      </c>
      <c r="G19" s="60">
        <v>60531100</v>
      </c>
      <c r="H19" s="60">
        <v>60182745</v>
      </c>
      <c r="I19" s="60">
        <v>60182745</v>
      </c>
      <c r="J19" s="60">
        <v>60182745</v>
      </c>
      <c r="K19" s="60">
        <v>60418225</v>
      </c>
      <c r="L19" s="60">
        <v>60418225</v>
      </c>
      <c r="M19" s="60">
        <v>60770373</v>
      </c>
      <c r="N19" s="60">
        <v>60770373</v>
      </c>
      <c r="O19" s="60"/>
      <c r="P19" s="60"/>
      <c r="Q19" s="60"/>
      <c r="R19" s="60"/>
      <c r="S19" s="60"/>
      <c r="T19" s="60"/>
      <c r="U19" s="60"/>
      <c r="V19" s="60"/>
      <c r="W19" s="60">
        <v>60770373</v>
      </c>
      <c r="X19" s="60">
        <v>30033000</v>
      </c>
      <c r="Y19" s="60">
        <v>30737373</v>
      </c>
      <c r="Z19" s="140">
        <v>102.35</v>
      </c>
      <c r="AA19" s="62">
        <v>60066000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>
        <v>300000</v>
      </c>
      <c r="F22" s="60">
        <v>300000</v>
      </c>
      <c r="G22" s="60">
        <v>988133</v>
      </c>
      <c r="H22" s="60">
        <v>633052</v>
      </c>
      <c r="I22" s="60">
        <v>633052</v>
      </c>
      <c r="J22" s="60">
        <v>633052</v>
      </c>
      <c r="K22" s="60">
        <v>633052</v>
      </c>
      <c r="L22" s="60">
        <v>633052</v>
      </c>
      <c r="M22" s="60">
        <v>633052</v>
      </c>
      <c r="N22" s="60">
        <v>633052</v>
      </c>
      <c r="O22" s="60"/>
      <c r="P22" s="60"/>
      <c r="Q22" s="60"/>
      <c r="R22" s="60"/>
      <c r="S22" s="60"/>
      <c r="T22" s="60"/>
      <c r="U22" s="60"/>
      <c r="V22" s="60"/>
      <c r="W22" s="60">
        <v>633052</v>
      </c>
      <c r="X22" s="60">
        <v>150000</v>
      </c>
      <c r="Y22" s="60">
        <v>483052</v>
      </c>
      <c r="Z22" s="140">
        <v>322.03</v>
      </c>
      <c r="AA22" s="62">
        <v>300000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60366100</v>
      </c>
      <c r="F24" s="77">
        <f t="shared" si="1"/>
        <v>60366100</v>
      </c>
      <c r="G24" s="77">
        <f t="shared" si="1"/>
        <v>61519333</v>
      </c>
      <c r="H24" s="77">
        <f t="shared" si="1"/>
        <v>60815897</v>
      </c>
      <c r="I24" s="77">
        <f t="shared" si="1"/>
        <v>60815897</v>
      </c>
      <c r="J24" s="77">
        <f t="shared" si="1"/>
        <v>60815897</v>
      </c>
      <c r="K24" s="77">
        <f t="shared" si="1"/>
        <v>61051377</v>
      </c>
      <c r="L24" s="77">
        <f t="shared" si="1"/>
        <v>61051377</v>
      </c>
      <c r="M24" s="77">
        <f t="shared" si="1"/>
        <v>61403525</v>
      </c>
      <c r="N24" s="77">
        <f t="shared" si="1"/>
        <v>61403525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61403525</v>
      </c>
      <c r="X24" s="77">
        <f t="shared" si="1"/>
        <v>30183050</v>
      </c>
      <c r="Y24" s="77">
        <f t="shared" si="1"/>
        <v>31220475</v>
      </c>
      <c r="Z24" s="212">
        <f>+IF(X24&lt;&gt;0,+(Y24/X24)*100,0)</f>
        <v>103.43711122633398</v>
      </c>
      <c r="AA24" s="79">
        <f>SUM(AA15:AA23)</f>
        <v>60366100</v>
      </c>
    </row>
    <row r="25" spans="1:27" ht="12.7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97329100</v>
      </c>
      <c r="F25" s="73">
        <f t="shared" si="2"/>
        <v>97329100</v>
      </c>
      <c r="G25" s="73">
        <f t="shared" si="2"/>
        <v>124752685</v>
      </c>
      <c r="H25" s="73">
        <f t="shared" si="2"/>
        <v>164681219</v>
      </c>
      <c r="I25" s="73">
        <f t="shared" si="2"/>
        <v>166664282</v>
      </c>
      <c r="J25" s="73">
        <f t="shared" si="2"/>
        <v>166664282</v>
      </c>
      <c r="K25" s="73">
        <f t="shared" si="2"/>
        <v>179685418</v>
      </c>
      <c r="L25" s="73">
        <f t="shared" si="2"/>
        <v>170451285</v>
      </c>
      <c r="M25" s="73">
        <f t="shared" si="2"/>
        <v>171921034</v>
      </c>
      <c r="N25" s="73">
        <f t="shared" si="2"/>
        <v>171921034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171921034</v>
      </c>
      <c r="X25" s="73">
        <f t="shared" si="2"/>
        <v>48664550</v>
      </c>
      <c r="Y25" s="73">
        <f t="shared" si="2"/>
        <v>123256484</v>
      </c>
      <c r="Z25" s="170">
        <f>+IF(X25&lt;&gt;0,+(Y25/X25)*100,0)</f>
        <v>253.27776379315128</v>
      </c>
      <c r="AA25" s="74">
        <f>+AA12+AA24</f>
        <v>97329100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>
        <v>2514000</v>
      </c>
      <c r="F30" s="60">
        <v>2514000</v>
      </c>
      <c r="G30" s="60">
        <v>1540276</v>
      </c>
      <c r="H30" s="60">
        <v>2720968</v>
      </c>
      <c r="I30" s="60">
        <v>2720968</v>
      </c>
      <c r="J30" s="60">
        <v>2720968</v>
      </c>
      <c r="K30" s="60">
        <v>2720968</v>
      </c>
      <c r="L30" s="60">
        <v>2720968</v>
      </c>
      <c r="M30" s="60">
        <v>2720968</v>
      </c>
      <c r="N30" s="60">
        <v>2720968</v>
      </c>
      <c r="O30" s="60"/>
      <c r="P30" s="60"/>
      <c r="Q30" s="60"/>
      <c r="R30" s="60"/>
      <c r="S30" s="60"/>
      <c r="T30" s="60"/>
      <c r="U30" s="60"/>
      <c r="V30" s="60"/>
      <c r="W30" s="60">
        <v>2720968</v>
      </c>
      <c r="X30" s="60">
        <v>1257000</v>
      </c>
      <c r="Y30" s="60">
        <v>1463968</v>
      </c>
      <c r="Z30" s="140">
        <v>116.47</v>
      </c>
      <c r="AA30" s="62">
        <v>2514000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/>
      <c r="D32" s="155"/>
      <c r="E32" s="59">
        <v>7695000</v>
      </c>
      <c r="F32" s="60">
        <v>7695000</v>
      </c>
      <c r="G32" s="60">
        <v>6590450</v>
      </c>
      <c r="H32" s="60">
        <v>11851456</v>
      </c>
      <c r="I32" s="60">
        <v>5751980</v>
      </c>
      <c r="J32" s="60">
        <v>5751980</v>
      </c>
      <c r="K32" s="60">
        <v>5805061</v>
      </c>
      <c r="L32" s="60">
        <v>5898530</v>
      </c>
      <c r="M32" s="60">
        <v>5171894</v>
      </c>
      <c r="N32" s="60">
        <v>5171894</v>
      </c>
      <c r="O32" s="60"/>
      <c r="P32" s="60"/>
      <c r="Q32" s="60"/>
      <c r="R32" s="60"/>
      <c r="S32" s="60"/>
      <c r="T32" s="60"/>
      <c r="U32" s="60"/>
      <c r="V32" s="60"/>
      <c r="W32" s="60">
        <v>5171894</v>
      </c>
      <c r="X32" s="60">
        <v>3847500</v>
      </c>
      <c r="Y32" s="60">
        <v>1324394</v>
      </c>
      <c r="Z32" s="140">
        <v>34.42</v>
      </c>
      <c r="AA32" s="62">
        <v>7695000</v>
      </c>
    </row>
    <row r="33" spans="1:27" ht="12.75">
      <c r="A33" s="249" t="s">
        <v>165</v>
      </c>
      <c r="B33" s="182"/>
      <c r="C33" s="155"/>
      <c r="D33" s="155"/>
      <c r="E33" s="59">
        <v>735000</v>
      </c>
      <c r="F33" s="60">
        <v>735000</v>
      </c>
      <c r="G33" s="60">
        <v>5940342</v>
      </c>
      <c r="H33" s="60">
        <v>593000</v>
      </c>
      <c r="I33" s="60">
        <v>593000</v>
      </c>
      <c r="J33" s="60">
        <v>593000</v>
      </c>
      <c r="K33" s="60">
        <v>593000</v>
      </c>
      <c r="L33" s="60">
        <v>593000</v>
      </c>
      <c r="M33" s="60">
        <v>593000</v>
      </c>
      <c r="N33" s="60">
        <v>593000</v>
      </c>
      <c r="O33" s="60"/>
      <c r="P33" s="60"/>
      <c r="Q33" s="60"/>
      <c r="R33" s="60"/>
      <c r="S33" s="60"/>
      <c r="T33" s="60"/>
      <c r="U33" s="60"/>
      <c r="V33" s="60"/>
      <c r="W33" s="60">
        <v>593000</v>
      </c>
      <c r="X33" s="60">
        <v>367500</v>
      </c>
      <c r="Y33" s="60">
        <v>225500</v>
      </c>
      <c r="Z33" s="140">
        <v>61.36</v>
      </c>
      <c r="AA33" s="62">
        <v>735000</v>
      </c>
    </row>
    <row r="34" spans="1:27" ht="12.7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10944000</v>
      </c>
      <c r="F34" s="73">
        <f t="shared" si="3"/>
        <v>10944000</v>
      </c>
      <c r="G34" s="73">
        <f t="shared" si="3"/>
        <v>14071068</v>
      </c>
      <c r="H34" s="73">
        <f t="shared" si="3"/>
        <v>15165424</v>
      </c>
      <c r="I34" s="73">
        <f t="shared" si="3"/>
        <v>9065948</v>
      </c>
      <c r="J34" s="73">
        <f t="shared" si="3"/>
        <v>9065948</v>
      </c>
      <c r="K34" s="73">
        <f t="shared" si="3"/>
        <v>9119029</v>
      </c>
      <c r="L34" s="73">
        <f t="shared" si="3"/>
        <v>9212498</v>
      </c>
      <c r="M34" s="73">
        <f t="shared" si="3"/>
        <v>8485862</v>
      </c>
      <c r="N34" s="73">
        <f t="shared" si="3"/>
        <v>8485862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8485862</v>
      </c>
      <c r="X34" s="73">
        <f t="shared" si="3"/>
        <v>5472000</v>
      </c>
      <c r="Y34" s="73">
        <f t="shared" si="3"/>
        <v>3013862</v>
      </c>
      <c r="Z34" s="170">
        <f>+IF(X34&lt;&gt;0,+(Y34/X34)*100,0)</f>
        <v>55.07788742690059</v>
      </c>
      <c r="AA34" s="74">
        <f>SUM(AA29:AA33)</f>
        <v>10944000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9835000</v>
      </c>
      <c r="F37" s="60">
        <v>9835000</v>
      </c>
      <c r="G37" s="60">
        <v>9096099</v>
      </c>
      <c r="H37" s="60">
        <v>6373835</v>
      </c>
      <c r="I37" s="60">
        <v>6373835</v>
      </c>
      <c r="J37" s="60">
        <v>6373835</v>
      </c>
      <c r="K37" s="60">
        <v>6373835</v>
      </c>
      <c r="L37" s="60">
        <v>6373835</v>
      </c>
      <c r="M37" s="60">
        <v>6373835</v>
      </c>
      <c r="N37" s="60">
        <v>6373835</v>
      </c>
      <c r="O37" s="60"/>
      <c r="P37" s="60"/>
      <c r="Q37" s="60"/>
      <c r="R37" s="60"/>
      <c r="S37" s="60"/>
      <c r="T37" s="60"/>
      <c r="U37" s="60"/>
      <c r="V37" s="60"/>
      <c r="W37" s="60">
        <v>6373835</v>
      </c>
      <c r="X37" s="60">
        <v>4917500</v>
      </c>
      <c r="Y37" s="60">
        <v>1456335</v>
      </c>
      <c r="Z37" s="140">
        <v>29.62</v>
      </c>
      <c r="AA37" s="62">
        <v>9835000</v>
      </c>
    </row>
    <row r="38" spans="1:27" ht="12.75">
      <c r="A38" s="249" t="s">
        <v>165</v>
      </c>
      <c r="B38" s="182"/>
      <c r="C38" s="155"/>
      <c r="D38" s="155"/>
      <c r="E38" s="59">
        <v>8233000</v>
      </c>
      <c r="F38" s="60">
        <v>8233000</v>
      </c>
      <c r="G38" s="60">
        <v>11479000</v>
      </c>
      <c r="H38" s="60">
        <v>16567000</v>
      </c>
      <c r="I38" s="60">
        <v>16567000</v>
      </c>
      <c r="J38" s="60">
        <v>16567000</v>
      </c>
      <c r="K38" s="60">
        <v>16567000</v>
      </c>
      <c r="L38" s="60">
        <v>16567000</v>
      </c>
      <c r="M38" s="60">
        <v>16567000</v>
      </c>
      <c r="N38" s="60">
        <v>16567000</v>
      </c>
      <c r="O38" s="60"/>
      <c r="P38" s="60"/>
      <c r="Q38" s="60"/>
      <c r="R38" s="60"/>
      <c r="S38" s="60"/>
      <c r="T38" s="60"/>
      <c r="U38" s="60"/>
      <c r="V38" s="60"/>
      <c r="W38" s="60">
        <v>16567000</v>
      </c>
      <c r="X38" s="60">
        <v>4116500</v>
      </c>
      <c r="Y38" s="60">
        <v>12450500</v>
      </c>
      <c r="Z38" s="140">
        <v>302.45</v>
      </c>
      <c r="AA38" s="62">
        <v>8233000</v>
      </c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18068000</v>
      </c>
      <c r="F39" s="77">
        <f t="shared" si="4"/>
        <v>18068000</v>
      </c>
      <c r="G39" s="77">
        <f t="shared" si="4"/>
        <v>20575099</v>
      </c>
      <c r="H39" s="77">
        <f t="shared" si="4"/>
        <v>22940835</v>
      </c>
      <c r="I39" s="77">
        <f t="shared" si="4"/>
        <v>22940835</v>
      </c>
      <c r="J39" s="77">
        <f t="shared" si="4"/>
        <v>22940835</v>
      </c>
      <c r="K39" s="77">
        <f t="shared" si="4"/>
        <v>22940835</v>
      </c>
      <c r="L39" s="77">
        <f t="shared" si="4"/>
        <v>22940835</v>
      </c>
      <c r="M39" s="77">
        <f t="shared" si="4"/>
        <v>22940835</v>
      </c>
      <c r="N39" s="77">
        <f t="shared" si="4"/>
        <v>22940835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22940835</v>
      </c>
      <c r="X39" s="77">
        <f t="shared" si="4"/>
        <v>9034000</v>
      </c>
      <c r="Y39" s="77">
        <f t="shared" si="4"/>
        <v>13906835</v>
      </c>
      <c r="Z39" s="212">
        <f>+IF(X39&lt;&gt;0,+(Y39/X39)*100,0)</f>
        <v>153.93884215187072</v>
      </c>
      <c r="AA39" s="79">
        <f>SUM(AA37:AA38)</f>
        <v>18068000</v>
      </c>
    </row>
    <row r="40" spans="1:27" ht="12.7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29012000</v>
      </c>
      <c r="F40" s="73">
        <f t="shared" si="5"/>
        <v>29012000</v>
      </c>
      <c r="G40" s="73">
        <f t="shared" si="5"/>
        <v>34646167</v>
      </c>
      <c r="H40" s="73">
        <f t="shared" si="5"/>
        <v>38106259</v>
      </c>
      <c r="I40" s="73">
        <f t="shared" si="5"/>
        <v>32006783</v>
      </c>
      <c r="J40" s="73">
        <f t="shared" si="5"/>
        <v>32006783</v>
      </c>
      <c r="K40" s="73">
        <f t="shared" si="5"/>
        <v>32059864</v>
      </c>
      <c r="L40" s="73">
        <f t="shared" si="5"/>
        <v>32153333</v>
      </c>
      <c r="M40" s="73">
        <f t="shared" si="5"/>
        <v>31426697</v>
      </c>
      <c r="N40" s="73">
        <f t="shared" si="5"/>
        <v>31426697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31426697</v>
      </c>
      <c r="X40" s="73">
        <f t="shared" si="5"/>
        <v>14506000</v>
      </c>
      <c r="Y40" s="73">
        <f t="shared" si="5"/>
        <v>16920697</v>
      </c>
      <c r="Z40" s="170">
        <f>+IF(X40&lt;&gt;0,+(Y40/X40)*100,0)</f>
        <v>116.64619467806425</v>
      </c>
      <c r="AA40" s="74">
        <f>+AA34+AA39</f>
        <v>29012000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68317100</v>
      </c>
      <c r="F42" s="259">
        <f t="shared" si="6"/>
        <v>68317100</v>
      </c>
      <c r="G42" s="259">
        <f t="shared" si="6"/>
        <v>90106518</v>
      </c>
      <c r="H42" s="259">
        <f t="shared" si="6"/>
        <v>126574960</v>
      </c>
      <c r="I42" s="259">
        <f t="shared" si="6"/>
        <v>134657499</v>
      </c>
      <c r="J42" s="259">
        <f t="shared" si="6"/>
        <v>134657499</v>
      </c>
      <c r="K42" s="259">
        <f t="shared" si="6"/>
        <v>147625554</v>
      </c>
      <c r="L42" s="259">
        <f t="shared" si="6"/>
        <v>138297952</v>
      </c>
      <c r="M42" s="259">
        <f t="shared" si="6"/>
        <v>140494337</v>
      </c>
      <c r="N42" s="259">
        <f t="shared" si="6"/>
        <v>140494337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140494337</v>
      </c>
      <c r="X42" s="259">
        <f t="shared" si="6"/>
        <v>34158550</v>
      </c>
      <c r="Y42" s="259">
        <f t="shared" si="6"/>
        <v>106335787</v>
      </c>
      <c r="Z42" s="260">
        <f>+IF(X42&lt;&gt;0,+(Y42/X42)*100,0)</f>
        <v>311.3006465438375</v>
      </c>
      <c r="AA42" s="261">
        <f>+AA25-AA40</f>
        <v>68317100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/>
      <c r="D45" s="155"/>
      <c r="E45" s="59">
        <v>68317100</v>
      </c>
      <c r="F45" s="60">
        <v>68317100</v>
      </c>
      <c r="G45" s="60">
        <v>90106518</v>
      </c>
      <c r="H45" s="60">
        <v>126574960</v>
      </c>
      <c r="I45" s="60">
        <v>134657499</v>
      </c>
      <c r="J45" s="60">
        <v>134657499</v>
      </c>
      <c r="K45" s="60">
        <v>147625554</v>
      </c>
      <c r="L45" s="60">
        <v>138297952</v>
      </c>
      <c r="M45" s="60">
        <v>140494337</v>
      </c>
      <c r="N45" s="60">
        <v>140494337</v>
      </c>
      <c r="O45" s="60"/>
      <c r="P45" s="60"/>
      <c r="Q45" s="60"/>
      <c r="R45" s="60"/>
      <c r="S45" s="60"/>
      <c r="T45" s="60"/>
      <c r="U45" s="60"/>
      <c r="V45" s="60"/>
      <c r="W45" s="60">
        <v>140494337</v>
      </c>
      <c r="X45" s="60">
        <v>34158550</v>
      </c>
      <c r="Y45" s="60">
        <v>106335787</v>
      </c>
      <c r="Z45" s="139">
        <v>311.3</v>
      </c>
      <c r="AA45" s="62">
        <v>68317100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68317100</v>
      </c>
      <c r="F48" s="219">
        <f t="shared" si="7"/>
        <v>68317100</v>
      </c>
      <c r="G48" s="219">
        <f t="shared" si="7"/>
        <v>90106518</v>
      </c>
      <c r="H48" s="219">
        <f t="shared" si="7"/>
        <v>126574960</v>
      </c>
      <c r="I48" s="219">
        <f t="shared" si="7"/>
        <v>134657499</v>
      </c>
      <c r="J48" s="219">
        <f t="shared" si="7"/>
        <v>134657499</v>
      </c>
      <c r="K48" s="219">
        <f t="shared" si="7"/>
        <v>147625554</v>
      </c>
      <c r="L48" s="219">
        <f t="shared" si="7"/>
        <v>138297952</v>
      </c>
      <c r="M48" s="219">
        <f t="shared" si="7"/>
        <v>140494337</v>
      </c>
      <c r="N48" s="219">
        <f t="shared" si="7"/>
        <v>140494337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140494337</v>
      </c>
      <c r="X48" s="219">
        <f t="shared" si="7"/>
        <v>34158550</v>
      </c>
      <c r="Y48" s="219">
        <f t="shared" si="7"/>
        <v>106335787</v>
      </c>
      <c r="Z48" s="265">
        <f>+IF(X48&lt;&gt;0,+(Y48/X48)*100,0)</f>
        <v>311.3006465438375</v>
      </c>
      <c r="AA48" s="232">
        <f>SUM(AA45:AA47)</f>
        <v>68317100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/>
      <c r="D8" s="155"/>
      <c r="E8" s="59">
        <v>415500</v>
      </c>
      <c r="F8" s="60">
        <v>415500</v>
      </c>
      <c r="G8" s="60">
        <v>3876</v>
      </c>
      <c r="H8" s="60"/>
      <c r="I8" s="60">
        <v>11636</v>
      </c>
      <c r="J8" s="60">
        <v>15512</v>
      </c>
      <c r="K8" s="60">
        <v>4021</v>
      </c>
      <c r="L8" s="60">
        <v>23526</v>
      </c>
      <c r="M8" s="60">
        <v>3875</v>
      </c>
      <c r="N8" s="60">
        <v>31422</v>
      </c>
      <c r="O8" s="60"/>
      <c r="P8" s="60"/>
      <c r="Q8" s="60"/>
      <c r="R8" s="60"/>
      <c r="S8" s="60"/>
      <c r="T8" s="60"/>
      <c r="U8" s="60"/>
      <c r="V8" s="60"/>
      <c r="W8" s="60">
        <v>46934</v>
      </c>
      <c r="X8" s="60">
        <v>63900</v>
      </c>
      <c r="Y8" s="60">
        <v>-16966</v>
      </c>
      <c r="Z8" s="140">
        <v>-26.55</v>
      </c>
      <c r="AA8" s="62">
        <v>415500</v>
      </c>
    </row>
    <row r="9" spans="1:27" ht="12.75">
      <c r="A9" s="249" t="s">
        <v>179</v>
      </c>
      <c r="B9" s="182"/>
      <c r="C9" s="155"/>
      <c r="D9" s="155"/>
      <c r="E9" s="59">
        <v>125445000</v>
      </c>
      <c r="F9" s="60">
        <v>125445000</v>
      </c>
      <c r="G9" s="60">
        <v>50485000</v>
      </c>
      <c r="H9" s="60">
        <v>2847000</v>
      </c>
      <c r="I9" s="60"/>
      <c r="J9" s="60">
        <v>53332000</v>
      </c>
      <c r="K9" s="60"/>
      <c r="L9" s="60"/>
      <c r="M9" s="60">
        <v>40838000</v>
      </c>
      <c r="N9" s="60">
        <v>40838000</v>
      </c>
      <c r="O9" s="60"/>
      <c r="P9" s="60"/>
      <c r="Q9" s="60"/>
      <c r="R9" s="60"/>
      <c r="S9" s="60"/>
      <c r="T9" s="60"/>
      <c r="U9" s="60"/>
      <c r="V9" s="60"/>
      <c r="W9" s="60">
        <v>94170000</v>
      </c>
      <c r="X9" s="60">
        <v>88140000</v>
      </c>
      <c r="Y9" s="60">
        <v>6030000</v>
      </c>
      <c r="Z9" s="140">
        <v>6.84</v>
      </c>
      <c r="AA9" s="62">
        <v>125445000</v>
      </c>
    </row>
    <row r="10" spans="1:27" ht="12.7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249" t="s">
        <v>181</v>
      </c>
      <c r="B11" s="182"/>
      <c r="C11" s="155"/>
      <c r="D11" s="155"/>
      <c r="E11" s="59">
        <v>2850000</v>
      </c>
      <c r="F11" s="60">
        <v>2850000</v>
      </c>
      <c r="G11" s="60"/>
      <c r="H11" s="60">
        <v>51768</v>
      </c>
      <c r="I11" s="60">
        <v>801713</v>
      </c>
      <c r="J11" s="60">
        <v>853481</v>
      </c>
      <c r="K11" s="60">
        <v>901743</v>
      </c>
      <c r="L11" s="60">
        <v>1668921</v>
      </c>
      <c r="M11" s="60">
        <v>165556</v>
      </c>
      <c r="N11" s="60">
        <v>2736220</v>
      </c>
      <c r="O11" s="60"/>
      <c r="P11" s="60"/>
      <c r="Q11" s="60"/>
      <c r="R11" s="60"/>
      <c r="S11" s="60"/>
      <c r="T11" s="60"/>
      <c r="U11" s="60"/>
      <c r="V11" s="60"/>
      <c r="W11" s="60">
        <v>3589701</v>
      </c>
      <c r="X11" s="60">
        <v>494000</v>
      </c>
      <c r="Y11" s="60">
        <v>3095701</v>
      </c>
      <c r="Z11" s="140">
        <v>626.66</v>
      </c>
      <c r="AA11" s="62">
        <v>2850000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/>
      <c r="D14" s="155"/>
      <c r="E14" s="59">
        <v>-116996383</v>
      </c>
      <c r="F14" s="60">
        <v>-116996383</v>
      </c>
      <c r="G14" s="60">
        <v>-7675282</v>
      </c>
      <c r="H14" s="60">
        <v>-8141064</v>
      </c>
      <c r="I14" s="60"/>
      <c r="J14" s="60">
        <v>-15816346</v>
      </c>
      <c r="K14" s="60">
        <v>-49107876</v>
      </c>
      <c r="L14" s="60">
        <v>-8336052</v>
      </c>
      <c r="M14" s="60">
        <v>-39040836</v>
      </c>
      <c r="N14" s="60">
        <v>-96484764</v>
      </c>
      <c r="O14" s="60"/>
      <c r="P14" s="60"/>
      <c r="Q14" s="60"/>
      <c r="R14" s="60"/>
      <c r="S14" s="60"/>
      <c r="T14" s="60"/>
      <c r="U14" s="60"/>
      <c r="V14" s="60"/>
      <c r="W14" s="60">
        <v>-112301110</v>
      </c>
      <c r="X14" s="60">
        <v>-52146000</v>
      </c>
      <c r="Y14" s="60">
        <v>-60155110</v>
      </c>
      <c r="Z14" s="140">
        <v>115.36</v>
      </c>
      <c r="AA14" s="62">
        <v>-116996383</v>
      </c>
    </row>
    <row r="15" spans="1:27" ht="12.75">
      <c r="A15" s="249" t="s">
        <v>40</v>
      </c>
      <c r="B15" s="182"/>
      <c r="C15" s="155"/>
      <c r="D15" s="155"/>
      <c r="E15" s="59">
        <v>-762952</v>
      </c>
      <c r="F15" s="60">
        <v>-762952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-264000</v>
      </c>
      <c r="Y15" s="60">
        <v>264000</v>
      </c>
      <c r="Z15" s="140">
        <v>-100</v>
      </c>
      <c r="AA15" s="62">
        <v>-762952</v>
      </c>
    </row>
    <row r="16" spans="1:27" ht="12.75">
      <c r="A16" s="249" t="s">
        <v>42</v>
      </c>
      <c r="B16" s="182"/>
      <c r="C16" s="155"/>
      <c r="D16" s="155"/>
      <c r="E16" s="59">
        <v>-13263000</v>
      </c>
      <c r="F16" s="60">
        <v>-13263000</v>
      </c>
      <c r="G16" s="60">
        <v>-5948983</v>
      </c>
      <c r="H16" s="60">
        <v>-129515</v>
      </c>
      <c r="I16" s="60"/>
      <c r="J16" s="60">
        <v>-6078498</v>
      </c>
      <c r="K16" s="60">
        <v>-127916</v>
      </c>
      <c r="L16" s="60">
        <v>-369920</v>
      </c>
      <c r="M16" s="60">
        <v>-156814</v>
      </c>
      <c r="N16" s="60">
        <v>-654650</v>
      </c>
      <c r="O16" s="60"/>
      <c r="P16" s="60"/>
      <c r="Q16" s="60"/>
      <c r="R16" s="60"/>
      <c r="S16" s="60"/>
      <c r="T16" s="60"/>
      <c r="U16" s="60"/>
      <c r="V16" s="60"/>
      <c r="W16" s="60">
        <v>-6733148</v>
      </c>
      <c r="X16" s="60">
        <v>-13263000</v>
      </c>
      <c r="Y16" s="60">
        <v>6529852</v>
      </c>
      <c r="Z16" s="140">
        <v>-49.23</v>
      </c>
      <c r="AA16" s="62">
        <v>-13263000</v>
      </c>
    </row>
    <row r="17" spans="1:27" ht="12.75">
      <c r="A17" s="250" t="s">
        <v>185</v>
      </c>
      <c r="B17" s="251"/>
      <c r="C17" s="168">
        <f aca="true" t="shared" si="0" ref="C17:Y17">SUM(C6:C16)</f>
        <v>0</v>
      </c>
      <c r="D17" s="168">
        <f t="shared" si="0"/>
        <v>0</v>
      </c>
      <c r="E17" s="72">
        <f t="shared" si="0"/>
        <v>-2311835</v>
      </c>
      <c r="F17" s="73">
        <f t="shared" si="0"/>
        <v>-2311835</v>
      </c>
      <c r="G17" s="73">
        <f t="shared" si="0"/>
        <v>36864611</v>
      </c>
      <c r="H17" s="73">
        <f t="shared" si="0"/>
        <v>-5371811</v>
      </c>
      <c r="I17" s="73">
        <f t="shared" si="0"/>
        <v>813349</v>
      </c>
      <c r="J17" s="73">
        <f t="shared" si="0"/>
        <v>32306149</v>
      </c>
      <c r="K17" s="73">
        <f t="shared" si="0"/>
        <v>-48330028</v>
      </c>
      <c r="L17" s="73">
        <f t="shared" si="0"/>
        <v>-7013525</v>
      </c>
      <c r="M17" s="73">
        <f t="shared" si="0"/>
        <v>1809781</v>
      </c>
      <c r="N17" s="73">
        <f t="shared" si="0"/>
        <v>-53533772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-21227623</v>
      </c>
      <c r="X17" s="73">
        <f t="shared" si="0"/>
        <v>23024900</v>
      </c>
      <c r="Y17" s="73">
        <f t="shared" si="0"/>
        <v>-44252523</v>
      </c>
      <c r="Z17" s="170">
        <f>+IF(X17&lt;&gt;0,+(Y17/X17)*100,0)</f>
        <v>-192.1942027978406</v>
      </c>
      <c r="AA17" s="74">
        <f>SUM(AA6:AA16)</f>
        <v>-2311835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-4745000</v>
      </c>
      <c r="F26" s="60">
        <v>-4745000</v>
      </c>
      <c r="G26" s="60"/>
      <c r="H26" s="60">
        <v>-202741</v>
      </c>
      <c r="I26" s="60">
        <v>-199607</v>
      </c>
      <c r="J26" s="60">
        <v>-402348</v>
      </c>
      <c r="K26" s="60">
        <v>-235480</v>
      </c>
      <c r="L26" s="60"/>
      <c r="M26" s="60">
        <v>-351994</v>
      </c>
      <c r="N26" s="60">
        <v>-587474</v>
      </c>
      <c r="O26" s="60"/>
      <c r="P26" s="60"/>
      <c r="Q26" s="60"/>
      <c r="R26" s="60"/>
      <c r="S26" s="60"/>
      <c r="T26" s="60"/>
      <c r="U26" s="60"/>
      <c r="V26" s="60"/>
      <c r="W26" s="60">
        <v>-989822</v>
      </c>
      <c r="X26" s="60">
        <v>-4745000</v>
      </c>
      <c r="Y26" s="60">
        <v>3755178</v>
      </c>
      <c r="Z26" s="140">
        <v>-79.14</v>
      </c>
      <c r="AA26" s="62">
        <v>-4745000</v>
      </c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-4745000</v>
      </c>
      <c r="F27" s="73">
        <f t="shared" si="1"/>
        <v>-4745000</v>
      </c>
      <c r="G27" s="73">
        <f t="shared" si="1"/>
        <v>0</v>
      </c>
      <c r="H27" s="73">
        <f t="shared" si="1"/>
        <v>-202741</v>
      </c>
      <c r="I27" s="73">
        <f t="shared" si="1"/>
        <v>-199607</v>
      </c>
      <c r="J27" s="73">
        <f t="shared" si="1"/>
        <v>-402348</v>
      </c>
      <c r="K27" s="73">
        <f t="shared" si="1"/>
        <v>-235480</v>
      </c>
      <c r="L27" s="73">
        <f t="shared" si="1"/>
        <v>0</v>
      </c>
      <c r="M27" s="73">
        <f t="shared" si="1"/>
        <v>-351994</v>
      </c>
      <c r="N27" s="73">
        <f t="shared" si="1"/>
        <v>-587474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-989822</v>
      </c>
      <c r="X27" s="73">
        <f t="shared" si="1"/>
        <v>-4745000</v>
      </c>
      <c r="Y27" s="73">
        <f t="shared" si="1"/>
        <v>3755178</v>
      </c>
      <c r="Z27" s="170">
        <f>+IF(X27&lt;&gt;0,+(Y27/X27)*100,0)</f>
        <v>-79.13968387776606</v>
      </c>
      <c r="AA27" s="74">
        <f>SUM(AA21:AA26)</f>
        <v>-4745000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-2724762</v>
      </c>
      <c r="F35" s="60">
        <v>-2724762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-1362381</v>
      </c>
      <c r="Y35" s="60">
        <v>1362381</v>
      </c>
      <c r="Z35" s="140">
        <v>-100</v>
      </c>
      <c r="AA35" s="62">
        <v>-2724762</v>
      </c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-2724762</v>
      </c>
      <c r="F36" s="73">
        <f t="shared" si="2"/>
        <v>-2724762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-1362381</v>
      </c>
      <c r="Y36" s="73">
        <f t="shared" si="2"/>
        <v>1362381</v>
      </c>
      <c r="Z36" s="170">
        <f>+IF(X36&lt;&gt;0,+(Y36/X36)*100,0)</f>
        <v>-100</v>
      </c>
      <c r="AA36" s="74">
        <f>SUM(AA31:AA35)</f>
        <v>-2724762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0</v>
      </c>
      <c r="D38" s="153">
        <f>+D17+D27+D36</f>
        <v>0</v>
      </c>
      <c r="E38" s="99">
        <f t="shared" si="3"/>
        <v>-9781597</v>
      </c>
      <c r="F38" s="100">
        <f t="shared" si="3"/>
        <v>-9781597</v>
      </c>
      <c r="G38" s="100">
        <f t="shared" si="3"/>
        <v>36864611</v>
      </c>
      <c r="H38" s="100">
        <f t="shared" si="3"/>
        <v>-5574552</v>
      </c>
      <c r="I38" s="100">
        <f t="shared" si="3"/>
        <v>613742</v>
      </c>
      <c r="J38" s="100">
        <f t="shared" si="3"/>
        <v>31903801</v>
      </c>
      <c r="K38" s="100">
        <f t="shared" si="3"/>
        <v>-48565508</v>
      </c>
      <c r="L38" s="100">
        <f t="shared" si="3"/>
        <v>-7013525</v>
      </c>
      <c r="M38" s="100">
        <f t="shared" si="3"/>
        <v>1457787</v>
      </c>
      <c r="N38" s="100">
        <f t="shared" si="3"/>
        <v>-54121246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-22217445</v>
      </c>
      <c r="X38" s="100">
        <f t="shared" si="3"/>
        <v>16917519</v>
      </c>
      <c r="Y38" s="100">
        <f t="shared" si="3"/>
        <v>-39134964</v>
      </c>
      <c r="Z38" s="137">
        <f>+IF(X38&lt;&gt;0,+(Y38/X38)*100,0)</f>
        <v>-231.32803338361848</v>
      </c>
      <c r="AA38" s="102">
        <f>+AA17+AA27+AA36</f>
        <v>-9781597</v>
      </c>
    </row>
    <row r="39" spans="1:27" ht="12.75">
      <c r="A39" s="249" t="s">
        <v>200</v>
      </c>
      <c r="B39" s="182"/>
      <c r="C39" s="153"/>
      <c r="D39" s="153"/>
      <c r="E39" s="99">
        <v>29826807</v>
      </c>
      <c r="F39" s="100">
        <v>29826807</v>
      </c>
      <c r="G39" s="100">
        <v>29826807</v>
      </c>
      <c r="H39" s="100">
        <v>66691418</v>
      </c>
      <c r="I39" s="100">
        <v>61116866</v>
      </c>
      <c r="J39" s="100">
        <v>29826807</v>
      </c>
      <c r="K39" s="100">
        <v>61730608</v>
      </c>
      <c r="L39" s="100">
        <v>13165100</v>
      </c>
      <c r="M39" s="100">
        <v>6151575</v>
      </c>
      <c r="N39" s="100">
        <v>61730608</v>
      </c>
      <c r="O39" s="100"/>
      <c r="P39" s="100"/>
      <c r="Q39" s="100"/>
      <c r="R39" s="100"/>
      <c r="S39" s="100"/>
      <c r="T39" s="100"/>
      <c r="U39" s="100"/>
      <c r="V39" s="100"/>
      <c r="W39" s="100">
        <v>29826807</v>
      </c>
      <c r="X39" s="100">
        <v>29826807</v>
      </c>
      <c r="Y39" s="100"/>
      <c r="Z39" s="137"/>
      <c r="AA39" s="102">
        <v>29826807</v>
      </c>
    </row>
    <row r="40" spans="1:27" ht="12.75">
      <c r="A40" s="269" t="s">
        <v>201</v>
      </c>
      <c r="B40" s="256"/>
      <c r="C40" s="257"/>
      <c r="D40" s="257"/>
      <c r="E40" s="258">
        <v>20045210</v>
      </c>
      <c r="F40" s="259">
        <v>20045210</v>
      </c>
      <c r="G40" s="259">
        <v>66691418</v>
      </c>
      <c r="H40" s="259">
        <v>61116866</v>
      </c>
      <c r="I40" s="259">
        <v>61730608</v>
      </c>
      <c r="J40" s="259">
        <v>61730608</v>
      </c>
      <c r="K40" s="259">
        <v>13165100</v>
      </c>
      <c r="L40" s="259">
        <v>6151575</v>
      </c>
      <c r="M40" s="259">
        <v>7609362</v>
      </c>
      <c r="N40" s="259">
        <v>7609362</v>
      </c>
      <c r="O40" s="259"/>
      <c r="P40" s="259"/>
      <c r="Q40" s="259"/>
      <c r="R40" s="259"/>
      <c r="S40" s="259"/>
      <c r="T40" s="259"/>
      <c r="U40" s="259"/>
      <c r="V40" s="259"/>
      <c r="W40" s="259">
        <v>7609362</v>
      </c>
      <c r="X40" s="259">
        <v>46744326</v>
      </c>
      <c r="Y40" s="259">
        <v>-39134964</v>
      </c>
      <c r="Z40" s="260">
        <v>-83.72</v>
      </c>
      <c r="AA40" s="261">
        <v>20045210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4745000</v>
      </c>
      <c r="F5" s="106">
        <f t="shared" si="0"/>
        <v>4745000</v>
      </c>
      <c r="G5" s="106">
        <f t="shared" si="0"/>
        <v>0</v>
      </c>
      <c r="H5" s="106">
        <f t="shared" si="0"/>
        <v>202741</v>
      </c>
      <c r="I5" s="106">
        <f t="shared" si="0"/>
        <v>199607</v>
      </c>
      <c r="J5" s="106">
        <f t="shared" si="0"/>
        <v>402348</v>
      </c>
      <c r="K5" s="106">
        <f t="shared" si="0"/>
        <v>235480</v>
      </c>
      <c r="L5" s="106">
        <f t="shared" si="0"/>
        <v>0</v>
      </c>
      <c r="M5" s="106">
        <f t="shared" si="0"/>
        <v>351994</v>
      </c>
      <c r="N5" s="106">
        <f t="shared" si="0"/>
        <v>587474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989822</v>
      </c>
      <c r="X5" s="106">
        <f t="shared" si="0"/>
        <v>2372500</v>
      </c>
      <c r="Y5" s="106">
        <f t="shared" si="0"/>
        <v>-1382678</v>
      </c>
      <c r="Z5" s="201">
        <f>+IF(X5&lt;&gt;0,+(Y5/X5)*100,0)</f>
        <v>-58.27936775553214</v>
      </c>
      <c r="AA5" s="199">
        <f>SUM(AA11:AA18)</f>
        <v>4745000</v>
      </c>
    </row>
    <row r="6" spans="1:27" ht="12.75">
      <c r="A6" s="291" t="s">
        <v>206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212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/>
      <c r="D15" s="156"/>
      <c r="E15" s="60">
        <v>4445000</v>
      </c>
      <c r="F15" s="60">
        <v>4445000</v>
      </c>
      <c r="G15" s="60"/>
      <c r="H15" s="60">
        <v>202741</v>
      </c>
      <c r="I15" s="60">
        <v>199607</v>
      </c>
      <c r="J15" s="60">
        <v>402348</v>
      </c>
      <c r="K15" s="60">
        <v>235480</v>
      </c>
      <c r="L15" s="60"/>
      <c r="M15" s="60">
        <v>351994</v>
      </c>
      <c r="N15" s="60">
        <v>587474</v>
      </c>
      <c r="O15" s="60"/>
      <c r="P15" s="60"/>
      <c r="Q15" s="60"/>
      <c r="R15" s="60"/>
      <c r="S15" s="60"/>
      <c r="T15" s="60"/>
      <c r="U15" s="60"/>
      <c r="V15" s="60"/>
      <c r="W15" s="60">
        <v>989822</v>
      </c>
      <c r="X15" s="60">
        <v>2222500</v>
      </c>
      <c r="Y15" s="60">
        <v>-1232678</v>
      </c>
      <c r="Z15" s="140">
        <v>-55.46</v>
      </c>
      <c r="AA15" s="155">
        <v>4445000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>
        <v>300000</v>
      </c>
      <c r="F18" s="82">
        <v>300000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150000</v>
      </c>
      <c r="Y18" s="82">
        <v>-150000</v>
      </c>
      <c r="Z18" s="270">
        <v>-100</v>
      </c>
      <c r="AA18" s="278">
        <v>300000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4445000</v>
      </c>
      <c r="F45" s="54">
        <f t="shared" si="7"/>
        <v>4445000</v>
      </c>
      <c r="G45" s="54">
        <f t="shared" si="7"/>
        <v>0</v>
      </c>
      <c r="H45" s="54">
        <f t="shared" si="7"/>
        <v>202741</v>
      </c>
      <c r="I45" s="54">
        <f t="shared" si="7"/>
        <v>199607</v>
      </c>
      <c r="J45" s="54">
        <f t="shared" si="7"/>
        <v>402348</v>
      </c>
      <c r="K45" s="54">
        <f t="shared" si="7"/>
        <v>235480</v>
      </c>
      <c r="L45" s="54">
        <f t="shared" si="7"/>
        <v>0</v>
      </c>
      <c r="M45" s="54">
        <f t="shared" si="7"/>
        <v>351994</v>
      </c>
      <c r="N45" s="54">
        <f t="shared" si="7"/>
        <v>587474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989822</v>
      </c>
      <c r="X45" s="54">
        <f t="shared" si="7"/>
        <v>2222500</v>
      </c>
      <c r="Y45" s="54">
        <f t="shared" si="7"/>
        <v>-1232678</v>
      </c>
      <c r="Z45" s="184">
        <f t="shared" si="5"/>
        <v>-55.463577052868395</v>
      </c>
      <c r="AA45" s="130">
        <f t="shared" si="8"/>
        <v>4445000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300000</v>
      </c>
      <c r="F48" s="54">
        <f t="shared" si="7"/>
        <v>300000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150000</v>
      </c>
      <c r="Y48" s="54">
        <f t="shared" si="7"/>
        <v>-150000</v>
      </c>
      <c r="Z48" s="184">
        <f t="shared" si="5"/>
        <v>-100</v>
      </c>
      <c r="AA48" s="130">
        <f t="shared" si="8"/>
        <v>300000</v>
      </c>
    </row>
    <row r="49" spans="1:27" ht="12.75">
      <c r="A49" s="308" t="s">
        <v>221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4745000</v>
      </c>
      <c r="F49" s="220">
        <f t="shared" si="9"/>
        <v>4745000</v>
      </c>
      <c r="G49" s="220">
        <f t="shared" si="9"/>
        <v>0</v>
      </c>
      <c r="H49" s="220">
        <f t="shared" si="9"/>
        <v>202741</v>
      </c>
      <c r="I49" s="220">
        <f t="shared" si="9"/>
        <v>199607</v>
      </c>
      <c r="J49" s="220">
        <f t="shared" si="9"/>
        <v>402348</v>
      </c>
      <c r="K49" s="220">
        <f t="shared" si="9"/>
        <v>235480</v>
      </c>
      <c r="L49" s="220">
        <f t="shared" si="9"/>
        <v>0</v>
      </c>
      <c r="M49" s="220">
        <f t="shared" si="9"/>
        <v>351994</v>
      </c>
      <c r="N49" s="220">
        <f t="shared" si="9"/>
        <v>587474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989822</v>
      </c>
      <c r="X49" s="220">
        <f t="shared" si="9"/>
        <v>2372500</v>
      </c>
      <c r="Y49" s="220">
        <f t="shared" si="9"/>
        <v>-1382678</v>
      </c>
      <c r="Z49" s="221">
        <f t="shared" si="5"/>
        <v>-58.27936775553214</v>
      </c>
      <c r="AA49" s="222">
        <f>SUM(AA41:AA48)</f>
        <v>4745000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573450</v>
      </c>
      <c r="F51" s="54">
        <f t="shared" si="10"/>
        <v>573450</v>
      </c>
      <c r="G51" s="54">
        <f t="shared" si="10"/>
        <v>2120</v>
      </c>
      <c r="H51" s="54">
        <f t="shared" si="10"/>
        <v>0</v>
      </c>
      <c r="I51" s="54">
        <f t="shared" si="10"/>
        <v>63763</v>
      </c>
      <c r="J51" s="54">
        <f t="shared" si="10"/>
        <v>65883</v>
      </c>
      <c r="K51" s="54">
        <f t="shared" si="10"/>
        <v>43435</v>
      </c>
      <c r="L51" s="54">
        <f t="shared" si="10"/>
        <v>0</v>
      </c>
      <c r="M51" s="54">
        <f t="shared" si="10"/>
        <v>28900</v>
      </c>
      <c r="N51" s="54">
        <f t="shared" si="10"/>
        <v>72335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138218</v>
      </c>
      <c r="X51" s="54">
        <f t="shared" si="10"/>
        <v>286725</v>
      </c>
      <c r="Y51" s="54">
        <f t="shared" si="10"/>
        <v>-148507</v>
      </c>
      <c r="Z51" s="184">
        <f>+IF(X51&lt;&gt;0,+(Y51/X51)*100,0)</f>
        <v>-51.79422791873747</v>
      </c>
      <c r="AA51" s="130">
        <f>SUM(AA57:AA61)</f>
        <v>573450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573450</v>
      </c>
      <c r="F61" s="60">
        <v>573450</v>
      </c>
      <c r="G61" s="60">
        <v>2120</v>
      </c>
      <c r="H61" s="60"/>
      <c r="I61" s="60">
        <v>63763</v>
      </c>
      <c r="J61" s="60">
        <v>65883</v>
      </c>
      <c r="K61" s="60">
        <v>43435</v>
      </c>
      <c r="L61" s="60"/>
      <c r="M61" s="60">
        <v>28900</v>
      </c>
      <c r="N61" s="60">
        <v>72335</v>
      </c>
      <c r="O61" s="60"/>
      <c r="P61" s="60"/>
      <c r="Q61" s="60"/>
      <c r="R61" s="60"/>
      <c r="S61" s="60"/>
      <c r="T61" s="60"/>
      <c r="U61" s="60"/>
      <c r="V61" s="60"/>
      <c r="W61" s="60">
        <v>138218</v>
      </c>
      <c r="X61" s="60">
        <v>286725</v>
      </c>
      <c r="Y61" s="60">
        <v>-148507</v>
      </c>
      <c r="Z61" s="140">
        <v>-51.79</v>
      </c>
      <c r="AA61" s="155">
        <v>573450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>
        <v>2120</v>
      </c>
      <c r="H67" s="60"/>
      <c r="I67" s="60">
        <v>63763</v>
      </c>
      <c r="J67" s="60">
        <v>65883</v>
      </c>
      <c r="K67" s="60">
        <v>43435</v>
      </c>
      <c r="L67" s="60"/>
      <c r="M67" s="60">
        <v>28900</v>
      </c>
      <c r="N67" s="60">
        <v>72335</v>
      </c>
      <c r="O67" s="60"/>
      <c r="P67" s="60"/>
      <c r="Q67" s="60"/>
      <c r="R67" s="60"/>
      <c r="S67" s="60"/>
      <c r="T67" s="60"/>
      <c r="U67" s="60"/>
      <c r="V67" s="60"/>
      <c r="W67" s="60">
        <v>138218</v>
      </c>
      <c r="X67" s="60"/>
      <c r="Y67" s="60">
        <v>138218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2120</v>
      </c>
      <c r="H69" s="220">
        <f t="shared" si="12"/>
        <v>0</v>
      </c>
      <c r="I69" s="220">
        <f t="shared" si="12"/>
        <v>63763</v>
      </c>
      <c r="J69" s="220">
        <f t="shared" si="12"/>
        <v>65883</v>
      </c>
      <c r="K69" s="220">
        <f t="shared" si="12"/>
        <v>43435</v>
      </c>
      <c r="L69" s="220">
        <f t="shared" si="12"/>
        <v>0</v>
      </c>
      <c r="M69" s="220">
        <f t="shared" si="12"/>
        <v>28900</v>
      </c>
      <c r="N69" s="220">
        <f t="shared" si="12"/>
        <v>72335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138218</v>
      </c>
      <c r="X69" s="220">
        <f t="shared" si="12"/>
        <v>0</v>
      </c>
      <c r="Y69" s="220">
        <f t="shared" si="12"/>
        <v>138218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4445000</v>
      </c>
      <c r="F40" s="345">
        <f t="shared" si="9"/>
        <v>4445000</v>
      </c>
      <c r="G40" s="345">
        <f t="shared" si="9"/>
        <v>0</v>
      </c>
      <c r="H40" s="343">
        <f t="shared" si="9"/>
        <v>202741</v>
      </c>
      <c r="I40" s="343">
        <f t="shared" si="9"/>
        <v>199607</v>
      </c>
      <c r="J40" s="345">
        <f t="shared" si="9"/>
        <v>402348</v>
      </c>
      <c r="K40" s="345">
        <f t="shared" si="9"/>
        <v>235480</v>
      </c>
      <c r="L40" s="343">
        <f t="shared" si="9"/>
        <v>0</v>
      </c>
      <c r="M40" s="343">
        <f t="shared" si="9"/>
        <v>351994</v>
      </c>
      <c r="N40" s="345">
        <f t="shared" si="9"/>
        <v>587474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989822</v>
      </c>
      <c r="X40" s="343">
        <f t="shared" si="9"/>
        <v>2222500</v>
      </c>
      <c r="Y40" s="345">
        <f t="shared" si="9"/>
        <v>-1232678</v>
      </c>
      <c r="Z40" s="336">
        <f>+IF(X40&lt;&gt;0,+(Y40/X40)*100,0)</f>
        <v>-55.463577052868395</v>
      </c>
      <c r="AA40" s="350">
        <f>SUM(AA41:AA49)</f>
        <v>4445000</v>
      </c>
    </row>
    <row r="41" spans="1:27" ht="12.75">
      <c r="A41" s="361" t="s">
        <v>249</v>
      </c>
      <c r="B41" s="142"/>
      <c r="C41" s="362"/>
      <c r="D41" s="363"/>
      <c r="E41" s="362">
        <v>295000</v>
      </c>
      <c r="F41" s="364">
        <v>295000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147500</v>
      </c>
      <c r="Y41" s="364">
        <v>-147500</v>
      </c>
      <c r="Z41" s="365">
        <v>-100</v>
      </c>
      <c r="AA41" s="366">
        <v>295000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>
        <v>400000</v>
      </c>
      <c r="F44" s="53">
        <v>400000</v>
      </c>
      <c r="G44" s="53"/>
      <c r="H44" s="54"/>
      <c r="I44" s="54">
        <v>1249</v>
      </c>
      <c r="J44" s="53">
        <v>1249</v>
      </c>
      <c r="K44" s="53">
        <v>56312</v>
      </c>
      <c r="L44" s="54"/>
      <c r="M44" s="54">
        <v>59506</v>
      </c>
      <c r="N44" s="53">
        <v>115818</v>
      </c>
      <c r="O44" s="53"/>
      <c r="P44" s="54"/>
      <c r="Q44" s="54"/>
      <c r="R44" s="53"/>
      <c r="S44" s="53"/>
      <c r="T44" s="54"/>
      <c r="U44" s="54"/>
      <c r="V44" s="53"/>
      <c r="W44" s="53">
        <v>117067</v>
      </c>
      <c r="X44" s="54">
        <v>200000</v>
      </c>
      <c r="Y44" s="53">
        <v>-82933</v>
      </c>
      <c r="Z44" s="94">
        <v>-41.47</v>
      </c>
      <c r="AA44" s="95">
        <v>400000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>
        <v>202741</v>
      </c>
      <c r="I48" s="54">
        <v>198358</v>
      </c>
      <c r="J48" s="53">
        <v>401099</v>
      </c>
      <c r="K48" s="53">
        <v>179168</v>
      </c>
      <c r="L48" s="54"/>
      <c r="M48" s="54">
        <v>292488</v>
      </c>
      <c r="N48" s="53">
        <v>471656</v>
      </c>
      <c r="O48" s="53"/>
      <c r="P48" s="54"/>
      <c r="Q48" s="54"/>
      <c r="R48" s="53"/>
      <c r="S48" s="53"/>
      <c r="T48" s="54"/>
      <c r="U48" s="54"/>
      <c r="V48" s="53"/>
      <c r="W48" s="53">
        <v>872755</v>
      </c>
      <c r="X48" s="54"/>
      <c r="Y48" s="53">
        <v>872755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3750000</v>
      </c>
      <c r="F49" s="53">
        <v>3750000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1875000</v>
      </c>
      <c r="Y49" s="53">
        <v>-1875000</v>
      </c>
      <c r="Z49" s="94">
        <v>-100</v>
      </c>
      <c r="AA49" s="95">
        <v>3750000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300000</v>
      </c>
      <c r="F57" s="345">
        <f t="shared" si="13"/>
        <v>300000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150000</v>
      </c>
      <c r="Y57" s="345">
        <f t="shared" si="13"/>
        <v>-150000</v>
      </c>
      <c r="Z57" s="336">
        <f>+IF(X57&lt;&gt;0,+(Y57/X57)*100,0)</f>
        <v>-100</v>
      </c>
      <c r="AA57" s="350">
        <f t="shared" si="13"/>
        <v>300000</v>
      </c>
    </row>
    <row r="58" spans="1:27" ht="12.75">
      <c r="A58" s="361" t="s">
        <v>218</v>
      </c>
      <c r="B58" s="136"/>
      <c r="C58" s="60"/>
      <c r="D58" s="340"/>
      <c r="E58" s="60">
        <v>300000</v>
      </c>
      <c r="F58" s="59">
        <v>300000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150000</v>
      </c>
      <c r="Y58" s="59">
        <v>-150000</v>
      </c>
      <c r="Z58" s="61">
        <v>-100</v>
      </c>
      <c r="AA58" s="62">
        <v>300000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4745000</v>
      </c>
      <c r="F60" s="264">
        <f t="shared" si="14"/>
        <v>4745000</v>
      </c>
      <c r="G60" s="264">
        <f t="shared" si="14"/>
        <v>0</v>
      </c>
      <c r="H60" s="219">
        <f t="shared" si="14"/>
        <v>202741</v>
      </c>
      <c r="I60" s="219">
        <f t="shared" si="14"/>
        <v>199607</v>
      </c>
      <c r="J60" s="264">
        <f t="shared" si="14"/>
        <v>402348</v>
      </c>
      <c r="K60" s="264">
        <f t="shared" si="14"/>
        <v>235480</v>
      </c>
      <c r="L60" s="219">
        <f t="shared" si="14"/>
        <v>0</v>
      </c>
      <c r="M60" s="219">
        <f t="shared" si="14"/>
        <v>351994</v>
      </c>
      <c r="N60" s="264">
        <f t="shared" si="14"/>
        <v>587474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989822</v>
      </c>
      <c r="X60" s="219">
        <f t="shared" si="14"/>
        <v>2372500</v>
      </c>
      <c r="Y60" s="264">
        <f t="shared" si="14"/>
        <v>-1382678</v>
      </c>
      <c r="Z60" s="337">
        <f>+IF(X60&lt;&gt;0,+(Y60/X60)*100,0)</f>
        <v>-58.27936775553214</v>
      </c>
      <c r="AA60" s="232">
        <f>+AA57+AA54+AA51+AA40+AA37+AA34+AA22+AA5</f>
        <v>4745000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2019-01-31T13:03:47Z</dcterms:created>
  <dcterms:modified xsi:type="dcterms:W3CDTF">2019-01-31T13:03:51Z</dcterms:modified>
  <cp:category/>
  <cp:version/>
  <cp:contentType/>
  <cp:contentStatus/>
</cp:coreProperties>
</file>