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<sst xmlns="http://schemas.openxmlformats.org/spreadsheetml/2006/main" count="859" uniqueCount="304">
  <si>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Western Cape: Cape Winelands DM(DC2)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</si>
  <si>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</si>
  <si>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</si>
  <si>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</si>
  <si>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</si>
  <si>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</si>
  <si>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</si>
  <si>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</si>
  <si>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</si>
  <si>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</si>
  <si>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</si>
  <si>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</si>
  <si>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</si>
  <si>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</si>
  <si>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</si>
  <si>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</si>
  <si>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</si>
  <si>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</si>
  <si>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</si>
  <si>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</si>
  <si>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</si>
  <si>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</si>
  <si>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</si>
  <si>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</si>
  <si>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</si>
  <si>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</si>
  <si>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</si>
  <si>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</si>
  <si>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</si>
  <si>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</si>
  <si>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</si>
  <si>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</si>
  <si>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</si>
  <si>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</si>
  <si>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</si>
  <si>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</si>
  <si>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</si>
  <si>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</si>
  <si>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</si>
  <si>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</si>
  <si>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</si>
  <si>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</si>
  <si>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</si>
  <si>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</si>
  <si>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</si>
  <si>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</si>
  <si>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</si>
  <si>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</si>
  <si>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</si>
  <si>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</si>
  <si>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</si>
  <si>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</si>
  <si>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</si>
  <si>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</si>
  <si>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</si>
  <si>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</si>
  <si>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</si>
  <si>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</si>
  <si>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</si>
  <si>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</si>
  <si>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</si>
  <si>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</si>
  <si>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</si>
  <si>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</si>
  <si>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</si>
  <si>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</si>
  <si>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</si>
  <si>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</si>
  <si>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</si>
  <si>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</si>
  <si>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Cape Winelands DM(DC2)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</si>
  <si>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</si>
  <si>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</si>
  <si>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</si>
  <si>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</si>
  <si>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</si>
  <si>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</si>
  <si>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</si>
  <si>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</si>
  <si>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</si>
  <si>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</si>
  <si>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</si>
  <si>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</si>
  <si>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</si>
  <si>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</si>
  <si>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</si>
  <si>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</si>
  <si>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</si>
  <si>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</si>
  <si>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</si>
  <si>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</si>
  <si>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</si>
  <si>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</si>
  <si>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</si>
  <si>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</si>
  <si>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</si>
  <si>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</si>
  <si>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</si>
  <si>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</si>
  <si>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</si>
  <si>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Cape Winelands DM(DC2)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</si>
  <si>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</si>
  <si>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</si>
  <si>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</si>
  <si>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</si>
  <si>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</si>
  <si>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</si>
  <si>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</si>
  <si>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</si>
  <si>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</si>
  <si>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</si>
  <si>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</si>
  <si>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</si>
  <si>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</si>
  <si>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</si>
  <si>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</si>
  <si>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</si>
  <si>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</si>
  <si>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</si>
  <si>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</si>
  <si>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</si>
  <si>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</si>
  <si>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</si>
  <si>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</si>
  <si>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</si>
  <si>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</si>
  <si>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</si>
  <si>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</si>
  <si>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</si>
  <si>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Cape Winelands DM(DC2)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</si>
  <si>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</si>
  <si>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</si>
  <si>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</si>
  <si>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</si>
  <si>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</si>
  <si>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</si>
  <si>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</si>
  <si>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</si>
  <si>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</si>
  <si>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</si>
  <si>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Cape Winelands DM(DC2)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</si>
  <si>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</si>
  <si>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</si>
  <si>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</si>
  <si>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</si>
  <si>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</si>
  <si>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</si>
  <si>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</si>
  <si>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</si>
  <si>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</si>
  <si>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</si>
  <si>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</si>
  <si>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</si>
  <si>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</si>
  <si>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</si>
  <si>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</si>
  <si>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</si>
  <si>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</si>
  <si>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</si>
  <si>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</si>
  <si>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</si>
  <si>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</si>
  <si>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</si>
  <si>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</si>
  <si>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</si>
  <si>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</si>
  <si>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</si>
  <si>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</si>
  <si>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</si>
  <si>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</si>
  <si>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</si>
  <si>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</si>
  <si>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</si>
  <si>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</si>
  <si>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Cape Winelands DM(DC2)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</si>
  <si>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</si>
  <si>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</si>
  <si>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</si>
  <si>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</si>
  <si>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</si>
  <si>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</si>
  <si>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</si>
  <si>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</si>
  <si>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</si>
  <si>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</si>
  <si>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</si>
  <si>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</si>
  <si>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</si>
  <si>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</si>
  <si>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</si>
  <si>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</si>
  <si>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</si>
  <si>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</si>
  <si>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</si>
  <si>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</si>
  <si>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</si>
  <si>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</si>
  <si>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</si>
  <si>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</si>
  <si>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</si>
  <si>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</si>
  <si>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</si>
  <si>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Cape Winelands DM(DC2)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</si>
  <si>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</si>
  <si>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</si>
  <si>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</si>
  <si>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</si>
  <si>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</si>
  <si>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</si>
  <si>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</si>
  <si>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</si>
  <si>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</si>
  <si>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</si>
  <si>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</si>
  <si>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</si>
  <si>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</si>
  <si>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</si>
  <si>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</si>
  <si>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</si>
  <si>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</si>
  <si>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</si>
  <si>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</si>
  <si>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</si>
  <si>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</si>
  <si>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</si>
  <si>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</si>
  <si>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</si>
  <si>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</si>
  <si>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Cape Winelands DM(DC2)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</si>
  <si>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</si>
  <si>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</si>
  <si>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</si>
  <si>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</si>
  <si>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</si>
  <si>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</si>
  <si>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</si>
  <si>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</si>
  <si>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</si>
  <si>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</si>
  <si>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</si>
  <si>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</si>
  <si>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</si>
  <si>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</si>
  <si>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</si>
  <si>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</si>
  <si>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</si>
  <si>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</si>
  <si>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</si>
  <si>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</si>
  <si>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</si>
  <si>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</si>
  <si>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</si>
  <si>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</si>
  <si>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</si>
  <si>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</si>
  <si>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</si>
  <si>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</si>
  <si>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</si>
  <si>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</si>
  <si>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</si>
  <si>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</si>
  <si>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</si>
  <si>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</si>
  <si>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</si>
  <si>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Cape Winelands DM(DC2)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</si>
  <si>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</si>
  <si>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</si>
  <si>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Western Cape: Cape Winelands DM(DC2)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</si>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</sst>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70756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51928028</v>
      </c>
      <c r="C7" s="19">
        <v>0</v>
      </c>
      <c r="D7" s="59">
        <v>51850000</v>
      </c>
      <c r="E7" s="60">
        <v>51850000</v>
      </c>
      <c r="F7" s="60">
        <v>214652</v>
      </c>
      <c r="G7" s="60">
        <v>754923</v>
      </c>
      <c r="H7" s="60">
        <v>1467923</v>
      </c>
      <c r="I7" s="60">
        <v>2437498</v>
      </c>
      <c r="J7" s="60">
        <v>1601704</v>
      </c>
      <c r="K7" s="60">
        <v>1747727</v>
      </c>
      <c r="L7" s="60">
        <v>1080070</v>
      </c>
      <c r="M7" s="60">
        <v>4429501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6866999</v>
      </c>
      <c r="W7" s="60">
        <v>9634512</v>
      </c>
      <c r="X7" s="60">
        <v>-2767513</v>
      </c>
      <c r="Y7" s="61">
        <v>-28.72</v>
      </c>
      <c r="Z7" s="62">
        <v>51850000</v>
      </c>
    </row>
    <row r="8" spans="1:26" ht="12.75">
      <c r="A8" s="58" t="s">
        <v>34</v>
      </c>
      <c r="B8" s="19">
        <v>230433575</v>
      </c>
      <c r="C8" s="19">
        <v>0</v>
      </c>
      <c r="D8" s="59">
        <v>233097000</v>
      </c>
      <c r="E8" s="60">
        <v>234495000</v>
      </c>
      <c r="F8" s="60">
        <v>93839000</v>
      </c>
      <c r="G8" s="60">
        <v>3295700</v>
      </c>
      <c r="H8" s="60">
        <v>64700</v>
      </c>
      <c r="I8" s="60">
        <v>97199400</v>
      </c>
      <c r="J8" s="60">
        <v>218268</v>
      </c>
      <c r="K8" s="60">
        <v>1276466</v>
      </c>
      <c r="L8" s="60">
        <v>75415700</v>
      </c>
      <c r="M8" s="60">
        <v>76910434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174109834</v>
      </c>
      <c r="W8" s="60">
        <v>174426328</v>
      </c>
      <c r="X8" s="60">
        <v>-316494</v>
      </c>
      <c r="Y8" s="61">
        <v>-0.18</v>
      </c>
      <c r="Z8" s="62">
        <v>234495000</v>
      </c>
    </row>
    <row r="9" spans="1:26" ht="12.75">
      <c r="A9" s="58" t="s">
        <v>35</v>
      </c>
      <c r="B9" s="19">
        <v>99371972</v>
      </c>
      <c r="C9" s="19">
        <v>0</v>
      </c>
      <c r="D9" s="59">
        <v>122478300</v>
      </c>
      <c r="E9" s="60">
        <v>133323300</v>
      </c>
      <c r="F9" s="60">
        <v>52775</v>
      </c>
      <c r="G9" s="60">
        <v>9782417</v>
      </c>
      <c r="H9" s="60">
        <v>4162134</v>
      </c>
      <c r="I9" s="60">
        <v>13997326</v>
      </c>
      <c r="J9" s="60">
        <v>8560544</v>
      </c>
      <c r="K9" s="60">
        <v>9349568</v>
      </c>
      <c r="L9" s="60">
        <v>9149129</v>
      </c>
      <c r="M9" s="60">
        <v>27059241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41056567</v>
      </c>
      <c r="W9" s="60">
        <v>38544282</v>
      </c>
      <c r="X9" s="60">
        <v>2512285</v>
      </c>
      <c r="Y9" s="61">
        <v>6.52</v>
      </c>
      <c r="Z9" s="62">
        <v>133323300</v>
      </c>
    </row>
    <row r="10" spans="1:26" ht="22.5">
      <c r="A10" s="63" t="s">
        <v>279</v>
      </c>
      <c r="B10" s="64">
        <f>SUM(B5:B9)</f>
        <v>381804331</v>
      </c>
      <c r="C10" s="64">
        <f>SUM(C5:C9)</f>
        <v>0</v>
      </c>
      <c r="D10" s="65">
        <f aca="true" t="shared" si="0" ref="D10:Z10">SUM(D5:D9)</f>
        <v>407425300</v>
      </c>
      <c r="E10" s="66">
        <f t="shared" si="0"/>
        <v>419668300</v>
      </c>
      <c r="F10" s="66">
        <f t="shared" si="0"/>
        <v>94106427</v>
      </c>
      <c r="G10" s="66">
        <f t="shared" si="0"/>
        <v>13833040</v>
      </c>
      <c r="H10" s="66">
        <f t="shared" si="0"/>
        <v>5694757</v>
      </c>
      <c r="I10" s="66">
        <f t="shared" si="0"/>
        <v>113634224</v>
      </c>
      <c r="J10" s="66">
        <f t="shared" si="0"/>
        <v>10380516</v>
      </c>
      <c r="K10" s="66">
        <f t="shared" si="0"/>
        <v>12373761</v>
      </c>
      <c r="L10" s="66">
        <f t="shared" si="0"/>
        <v>85644899</v>
      </c>
      <c r="M10" s="66">
        <f t="shared" si="0"/>
        <v>108399176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222033400</v>
      </c>
      <c r="W10" s="66">
        <f t="shared" si="0"/>
        <v>222605122</v>
      </c>
      <c r="X10" s="66">
        <f t="shared" si="0"/>
        <v>-571722</v>
      </c>
      <c r="Y10" s="67">
        <f>+IF(W10&lt;&gt;0,(X10/W10)*100,0)</f>
        <v>-0.25683236524988856</v>
      </c>
      <c r="Z10" s="68">
        <f t="shared" si="0"/>
        <v>419668300</v>
      </c>
    </row>
    <row r="11" spans="1:26" ht="12.75">
      <c r="A11" s="58" t="s">
        <v>37</v>
      </c>
      <c r="B11" s="19">
        <v>185398000</v>
      </c>
      <c r="C11" s="19">
        <v>0</v>
      </c>
      <c r="D11" s="59">
        <v>212704856</v>
      </c>
      <c r="E11" s="60">
        <v>212704856</v>
      </c>
      <c r="F11" s="60">
        <v>12983270</v>
      </c>
      <c r="G11" s="60">
        <v>15653810</v>
      </c>
      <c r="H11" s="60">
        <v>14639973</v>
      </c>
      <c r="I11" s="60">
        <v>43277053</v>
      </c>
      <c r="J11" s="60">
        <v>14491896</v>
      </c>
      <c r="K11" s="60">
        <v>21677816</v>
      </c>
      <c r="L11" s="60">
        <v>15069725</v>
      </c>
      <c r="M11" s="60">
        <v>51239437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94516490</v>
      </c>
      <c r="W11" s="60">
        <v>106346217</v>
      </c>
      <c r="X11" s="60">
        <v>-11829727</v>
      </c>
      <c r="Y11" s="61">
        <v>-11.12</v>
      </c>
      <c r="Z11" s="62">
        <v>212704856</v>
      </c>
    </row>
    <row r="12" spans="1:26" ht="12.75">
      <c r="A12" s="58" t="s">
        <v>38</v>
      </c>
      <c r="B12" s="19">
        <v>11363025</v>
      </c>
      <c r="C12" s="19">
        <v>0</v>
      </c>
      <c r="D12" s="59">
        <v>11745588</v>
      </c>
      <c r="E12" s="60">
        <v>11745588</v>
      </c>
      <c r="F12" s="60">
        <v>945893</v>
      </c>
      <c r="G12" s="60">
        <v>987660</v>
      </c>
      <c r="H12" s="60">
        <v>979472</v>
      </c>
      <c r="I12" s="60">
        <v>2913025</v>
      </c>
      <c r="J12" s="60">
        <v>976785</v>
      </c>
      <c r="K12" s="60">
        <v>982905</v>
      </c>
      <c r="L12" s="60">
        <v>976918</v>
      </c>
      <c r="M12" s="60">
        <v>2936608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5849633</v>
      </c>
      <c r="W12" s="60">
        <v>5458736</v>
      </c>
      <c r="X12" s="60">
        <v>390897</v>
      </c>
      <c r="Y12" s="61">
        <v>7.16</v>
      </c>
      <c r="Z12" s="62">
        <v>11745588</v>
      </c>
    </row>
    <row r="13" spans="1:26" ht="12.75">
      <c r="A13" s="58" t="s">
        <v>280</v>
      </c>
      <c r="B13" s="19">
        <v>10320546</v>
      </c>
      <c r="C13" s="19">
        <v>0</v>
      </c>
      <c r="D13" s="59">
        <v>10000393</v>
      </c>
      <c r="E13" s="60">
        <v>10000393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5019977</v>
      </c>
      <c r="M13" s="60">
        <v>5019977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5019977</v>
      </c>
      <c r="W13" s="60">
        <v>18100</v>
      </c>
      <c r="X13" s="60">
        <v>5001877</v>
      </c>
      <c r="Y13" s="61">
        <v>27634.68</v>
      </c>
      <c r="Z13" s="62">
        <v>10000393</v>
      </c>
    </row>
    <row r="14" spans="1:26" ht="12.75">
      <c r="A14" s="58" t="s">
        <v>40</v>
      </c>
      <c r="B14" s="19">
        <v>91</v>
      </c>
      <c r="C14" s="19">
        <v>0</v>
      </c>
      <c r="D14" s="59">
        <v>8000</v>
      </c>
      <c r="E14" s="60">
        <v>8000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8000</v>
      </c>
    </row>
    <row r="15" spans="1:26" ht="12.75">
      <c r="A15" s="58" t="s">
        <v>41</v>
      </c>
      <c r="B15" s="19">
        <v>20053947</v>
      </c>
      <c r="C15" s="19">
        <v>0</v>
      </c>
      <c r="D15" s="59">
        <v>17998805</v>
      </c>
      <c r="E15" s="60">
        <v>27336405</v>
      </c>
      <c r="F15" s="60">
        <v>472428</v>
      </c>
      <c r="G15" s="60">
        <v>735619</v>
      </c>
      <c r="H15" s="60">
        <v>1733372</v>
      </c>
      <c r="I15" s="60">
        <v>2941419</v>
      </c>
      <c r="J15" s="60">
        <v>2611706</v>
      </c>
      <c r="K15" s="60">
        <v>3831554</v>
      </c>
      <c r="L15" s="60">
        <v>1264000</v>
      </c>
      <c r="M15" s="60">
        <v>7707260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10648679</v>
      </c>
      <c r="W15" s="60">
        <v>9283512</v>
      </c>
      <c r="X15" s="60">
        <v>1365167</v>
      </c>
      <c r="Y15" s="61">
        <v>14.71</v>
      </c>
      <c r="Z15" s="62">
        <v>27336405</v>
      </c>
    </row>
    <row r="16" spans="1:26" ht="12.75">
      <c r="A16" s="69" t="s">
        <v>42</v>
      </c>
      <c r="B16" s="19">
        <v>13495524</v>
      </c>
      <c r="C16" s="19">
        <v>0</v>
      </c>
      <c r="D16" s="59">
        <v>9271000</v>
      </c>
      <c r="E16" s="60">
        <v>9231000</v>
      </c>
      <c r="F16" s="60">
        <v>200000</v>
      </c>
      <c r="G16" s="60">
        <v>666100</v>
      </c>
      <c r="H16" s="60">
        <v>2403911</v>
      </c>
      <c r="I16" s="60">
        <v>3270011</v>
      </c>
      <c r="J16" s="60">
        <v>752501</v>
      </c>
      <c r="K16" s="60">
        <v>492166</v>
      </c>
      <c r="L16" s="60">
        <v>814193</v>
      </c>
      <c r="M16" s="60">
        <v>2058860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5328871</v>
      </c>
      <c r="W16" s="60">
        <v>2406850</v>
      </c>
      <c r="X16" s="60">
        <v>2922021</v>
      </c>
      <c r="Y16" s="61">
        <v>121.4</v>
      </c>
      <c r="Z16" s="62">
        <v>9231000</v>
      </c>
    </row>
    <row r="17" spans="1:26" ht="12.75">
      <c r="A17" s="58" t="s">
        <v>43</v>
      </c>
      <c r="B17" s="19">
        <v>121177367</v>
      </c>
      <c r="C17" s="19">
        <v>0</v>
      </c>
      <c r="D17" s="59">
        <v>143348558</v>
      </c>
      <c r="E17" s="60">
        <v>146367958</v>
      </c>
      <c r="F17" s="60">
        <v>1649554</v>
      </c>
      <c r="G17" s="60">
        <v>9196660</v>
      </c>
      <c r="H17" s="60">
        <v>5692819</v>
      </c>
      <c r="I17" s="60">
        <v>16539033</v>
      </c>
      <c r="J17" s="60">
        <v>7680464</v>
      </c>
      <c r="K17" s="60">
        <v>14726704</v>
      </c>
      <c r="L17" s="60">
        <v>8711840</v>
      </c>
      <c r="M17" s="60">
        <v>31119008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47658041</v>
      </c>
      <c r="W17" s="60">
        <v>56963964</v>
      </c>
      <c r="X17" s="60">
        <v>-9305923</v>
      </c>
      <c r="Y17" s="61">
        <v>-16.34</v>
      </c>
      <c r="Z17" s="62">
        <v>146367958</v>
      </c>
    </row>
    <row r="18" spans="1:26" ht="12.75">
      <c r="A18" s="70" t="s">
        <v>44</v>
      </c>
      <c r="B18" s="71">
        <f>SUM(B11:B17)</f>
        <v>361808500</v>
      </c>
      <c r="C18" s="71">
        <f>SUM(C11:C17)</f>
        <v>0</v>
      </c>
      <c r="D18" s="72">
        <f aca="true" t="shared" si="1" ref="D18:Z18">SUM(D11:D17)</f>
        <v>405077200</v>
      </c>
      <c r="E18" s="73">
        <f t="shared" si="1"/>
        <v>417394200</v>
      </c>
      <c r="F18" s="73">
        <f t="shared" si="1"/>
        <v>16251145</v>
      </c>
      <c r="G18" s="73">
        <f t="shared" si="1"/>
        <v>27239849</v>
      </c>
      <c r="H18" s="73">
        <f t="shared" si="1"/>
        <v>25449547</v>
      </c>
      <c r="I18" s="73">
        <f t="shared" si="1"/>
        <v>68940541</v>
      </c>
      <c r="J18" s="73">
        <f t="shared" si="1"/>
        <v>26513352</v>
      </c>
      <c r="K18" s="73">
        <f t="shared" si="1"/>
        <v>41711145</v>
      </c>
      <c r="L18" s="73">
        <f t="shared" si="1"/>
        <v>31856653</v>
      </c>
      <c r="M18" s="73">
        <f t="shared" si="1"/>
        <v>100081150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169021691</v>
      </c>
      <c r="W18" s="73">
        <f t="shared" si="1"/>
        <v>180477379</v>
      </c>
      <c r="X18" s="73">
        <f t="shared" si="1"/>
        <v>-11455688</v>
      </c>
      <c r="Y18" s="67">
        <f>+IF(W18&lt;&gt;0,(X18/W18)*100,0)</f>
        <v>-6.347437038078883</v>
      </c>
      <c r="Z18" s="74">
        <f t="shared" si="1"/>
        <v>417394200</v>
      </c>
    </row>
    <row r="19" spans="1:26" ht="12.75">
      <c r="A19" s="70" t="s">
        <v>45</v>
      </c>
      <c r="B19" s="75">
        <f>+B10-B18</f>
        <v>19995831</v>
      </c>
      <c r="C19" s="75">
        <f>+C10-C18</f>
        <v>0</v>
      </c>
      <c r="D19" s="76">
        <f aca="true" t="shared" si="2" ref="D19:Z19">+D10-D18</f>
        <v>2348100</v>
      </c>
      <c r="E19" s="77">
        <f t="shared" si="2"/>
        <v>2274100</v>
      </c>
      <c r="F19" s="77">
        <f t="shared" si="2"/>
        <v>77855282</v>
      </c>
      <c r="G19" s="77">
        <f t="shared" si="2"/>
        <v>-13406809</v>
      </c>
      <c r="H19" s="77">
        <f t="shared" si="2"/>
        <v>-19754790</v>
      </c>
      <c r="I19" s="77">
        <f t="shared" si="2"/>
        <v>44693683</v>
      </c>
      <c r="J19" s="77">
        <f t="shared" si="2"/>
        <v>-16132836</v>
      </c>
      <c r="K19" s="77">
        <f t="shared" si="2"/>
        <v>-29337384</v>
      </c>
      <c r="L19" s="77">
        <f t="shared" si="2"/>
        <v>53788246</v>
      </c>
      <c r="M19" s="77">
        <f t="shared" si="2"/>
        <v>8318026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53011709</v>
      </c>
      <c r="W19" s="77">
        <f>IF(E10=E18,0,W10-W18)</f>
        <v>42127743</v>
      </c>
      <c r="X19" s="77">
        <f t="shared" si="2"/>
        <v>10883966</v>
      </c>
      <c r="Y19" s="78">
        <f>+IF(W19&lt;&gt;0,(X19/W19)*100,0)</f>
        <v>25.835625706318993</v>
      </c>
      <c r="Z19" s="79">
        <f t="shared" si="2"/>
        <v>2274100</v>
      </c>
    </row>
    <row r="20" spans="1:26" ht="12.75">
      <c r="A20" s="58" t="s">
        <v>46</v>
      </c>
      <c r="B20" s="19">
        <v>0</v>
      </c>
      <c r="C20" s="19">
        <v>0</v>
      </c>
      <c r="D20" s="59">
        <v>-2348100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-67000</v>
      </c>
      <c r="X20" s="60">
        <v>67000</v>
      </c>
      <c r="Y20" s="61">
        <v>-100</v>
      </c>
      <c r="Z20" s="62">
        <v>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19995831</v>
      </c>
      <c r="C22" s="86">
        <f>SUM(C19:C21)</f>
        <v>0</v>
      </c>
      <c r="D22" s="87">
        <f aca="true" t="shared" si="3" ref="D22:Z22">SUM(D19:D21)</f>
        <v>0</v>
      </c>
      <c r="E22" s="88">
        <f t="shared" si="3"/>
        <v>2274100</v>
      </c>
      <c r="F22" s="88">
        <f t="shared" si="3"/>
        <v>77855282</v>
      </c>
      <c r="G22" s="88">
        <f t="shared" si="3"/>
        <v>-13406809</v>
      </c>
      <c r="H22" s="88">
        <f t="shared" si="3"/>
        <v>-19754790</v>
      </c>
      <c r="I22" s="88">
        <f t="shared" si="3"/>
        <v>44693683</v>
      </c>
      <c r="J22" s="88">
        <f t="shared" si="3"/>
        <v>-16132836</v>
      </c>
      <c r="K22" s="88">
        <f t="shared" si="3"/>
        <v>-29337384</v>
      </c>
      <c r="L22" s="88">
        <f t="shared" si="3"/>
        <v>53788246</v>
      </c>
      <c r="M22" s="88">
        <f t="shared" si="3"/>
        <v>8318026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53011709</v>
      </c>
      <c r="W22" s="88">
        <f t="shared" si="3"/>
        <v>42060743</v>
      </c>
      <c r="X22" s="88">
        <f t="shared" si="3"/>
        <v>10950966</v>
      </c>
      <c r="Y22" s="89">
        <f>+IF(W22&lt;&gt;0,(X22/W22)*100,0)</f>
        <v>26.03607359004571</v>
      </c>
      <c r="Z22" s="90">
        <f t="shared" si="3"/>
        <v>2274100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19995831</v>
      </c>
      <c r="C24" s="75">
        <f>SUM(C22:C23)</f>
        <v>0</v>
      </c>
      <c r="D24" s="76">
        <f aca="true" t="shared" si="4" ref="D24:Z24">SUM(D22:D23)</f>
        <v>0</v>
      </c>
      <c r="E24" s="77">
        <f t="shared" si="4"/>
        <v>2274100</v>
      </c>
      <c r="F24" s="77">
        <f t="shared" si="4"/>
        <v>77855282</v>
      </c>
      <c r="G24" s="77">
        <f t="shared" si="4"/>
        <v>-13406809</v>
      </c>
      <c r="H24" s="77">
        <f t="shared" si="4"/>
        <v>-19754790</v>
      </c>
      <c r="I24" s="77">
        <f t="shared" si="4"/>
        <v>44693683</v>
      </c>
      <c r="J24" s="77">
        <f t="shared" si="4"/>
        <v>-16132836</v>
      </c>
      <c r="K24" s="77">
        <f t="shared" si="4"/>
        <v>-29337384</v>
      </c>
      <c r="L24" s="77">
        <f t="shared" si="4"/>
        <v>53788246</v>
      </c>
      <c r="M24" s="77">
        <f t="shared" si="4"/>
        <v>8318026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53011709</v>
      </c>
      <c r="W24" s="77">
        <f t="shared" si="4"/>
        <v>42060743</v>
      </c>
      <c r="X24" s="77">
        <f t="shared" si="4"/>
        <v>10950966</v>
      </c>
      <c r="Y24" s="78">
        <f>+IF(W24&lt;&gt;0,(X24/W24)*100,0)</f>
        <v>26.03607359004571</v>
      </c>
      <c r="Z24" s="79">
        <f t="shared" si="4"/>
        <v>2274100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18269769</v>
      </c>
      <c r="C27" s="22">
        <v>0</v>
      </c>
      <c r="D27" s="99">
        <v>31480870</v>
      </c>
      <c r="E27" s="100">
        <v>31480870</v>
      </c>
      <c r="F27" s="100">
        <v>0</v>
      </c>
      <c r="G27" s="100">
        <v>36618</v>
      </c>
      <c r="H27" s="100">
        <v>29153</v>
      </c>
      <c r="I27" s="100">
        <v>65771</v>
      </c>
      <c r="J27" s="100">
        <v>1167150</v>
      </c>
      <c r="K27" s="100">
        <v>2460822</v>
      </c>
      <c r="L27" s="100">
        <v>1413628</v>
      </c>
      <c r="M27" s="100">
        <v>5041600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5107371</v>
      </c>
      <c r="W27" s="100">
        <v>15740435</v>
      </c>
      <c r="X27" s="100">
        <v>-10633064</v>
      </c>
      <c r="Y27" s="101">
        <v>-67.55</v>
      </c>
      <c r="Z27" s="102">
        <v>31480870</v>
      </c>
    </row>
    <row r="28" spans="1:26" ht="12.75">
      <c r="A28" s="103" t="s">
        <v>46</v>
      </c>
      <c r="B28" s="19">
        <v>1885209</v>
      </c>
      <c r="C28" s="19">
        <v>0</v>
      </c>
      <c r="D28" s="59">
        <v>2348100</v>
      </c>
      <c r="E28" s="60">
        <v>2348100</v>
      </c>
      <c r="F28" s="60">
        <v>0</v>
      </c>
      <c r="G28" s="60">
        <v>18626</v>
      </c>
      <c r="H28" s="60">
        <v>9577</v>
      </c>
      <c r="I28" s="60">
        <v>28203</v>
      </c>
      <c r="J28" s="60">
        <v>241534</v>
      </c>
      <c r="K28" s="60">
        <v>148247</v>
      </c>
      <c r="L28" s="60">
        <v>689043</v>
      </c>
      <c r="M28" s="60">
        <v>1078824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1107027</v>
      </c>
      <c r="W28" s="60">
        <v>1174050</v>
      </c>
      <c r="X28" s="60">
        <v>-67023</v>
      </c>
      <c r="Y28" s="61">
        <v>-5.71</v>
      </c>
      <c r="Z28" s="62">
        <v>2348100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16384558</v>
      </c>
      <c r="C31" s="19">
        <v>0</v>
      </c>
      <c r="D31" s="59">
        <v>29132770</v>
      </c>
      <c r="E31" s="60">
        <v>29132770</v>
      </c>
      <c r="F31" s="60">
        <v>0</v>
      </c>
      <c r="G31" s="60">
        <v>17992</v>
      </c>
      <c r="H31" s="60">
        <v>19576</v>
      </c>
      <c r="I31" s="60">
        <v>37568</v>
      </c>
      <c r="J31" s="60">
        <v>925616</v>
      </c>
      <c r="K31" s="60">
        <v>2312575</v>
      </c>
      <c r="L31" s="60">
        <v>724585</v>
      </c>
      <c r="M31" s="60">
        <v>3962776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4000344</v>
      </c>
      <c r="W31" s="60">
        <v>14566385</v>
      </c>
      <c r="X31" s="60">
        <v>-10566041</v>
      </c>
      <c r="Y31" s="61">
        <v>-72.54</v>
      </c>
      <c r="Z31" s="62">
        <v>29132770</v>
      </c>
    </row>
    <row r="32" spans="1:26" ht="12.75">
      <c r="A32" s="70" t="s">
        <v>54</v>
      </c>
      <c r="B32" s="22">
        <f>SUM(B28:B31)</f>
        <v>18269767</v>
      </c>
      <c r="C32" s="22">
        <f>SUM(C28:C31)</f>
        <v>0</v>
      </c>
      <c r="D32" s="99">
        <f aca="true" t="shared" si="5" ref="D32:Z32">SUM(D28:D31)</f>
        <v>31480870</v>
      </c>
      <c r="E32" s="100">
        <f t="shared" si="5"/>
        <v>31480870</v>
      </c>
      <c r="F32" s="100">
        <f t="shared" si="5"/>
        <v>0</v>
      </c>
      <c r="G32" s="100">
        <f t="shared" si="5"/>
        <v>36618</v>
      </c>
      <c r="H32" s="100">
        <f t="shared" si="5"/>
        <v>29153</v>
      </c>
      <c r="I32" s="100">
        <f t="shared" si="5"/>
        <v>65771</v>
      </c>
      <c r="J32" s="100">
        <f t="shared" si="5"/>
        <v>1167150</v>
      </c>
      <c r="K32" s="100">
        <f t="shared" si="5"/>
        <v>2460822</v>
      </c>
      <c r="L32" s="100">
        <f t="shared" si="5"/>
        <v>1413628</v>
      </c>
      <c r="M32" s="100">
        <f t="shared" si="5"/>
        <v>5041600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5107371</v>
      </c>
      <c r="W32" s="100">
        <f t="shared" si="5"/>
        <v>15740435</v>
      </c>
      <c r="X32" s="100">
        <f t="shared" si="5"/>
        <v>-10633064</v>
      </c>
      <c r="Y32" s="101">
        <f>+IF(W32&lt;&gt;0,(X32/W32)*100,0)</f>
        <v>-67.55254222643782</v>
      </c>
      <c r="Z32" s="102">
        <f t="shared" si="5"/>
        <v>31480870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650774105</v>
      </c>
      <c r="C35" s="19">
        <v>0</v>
      </c>
      <c r="D35" s="59">
        <v>611303232</v>
      </c>
      <c r="E35" s="60">
        <v>623546232</v>
      </c>
      <c r="F35" s="60">
        <v>725356344</v>
      </c>
      <c r="G35" s="60">
        <v>721249969</v>
      </c>
      <c r="H35" s="60">
        <v>689159598</v>
      </c>
      <c r="I35" s="60">
        <v>689159598</v>
      </c>
      <c r="J35" s="60">
        <v>669907773</v>
      </c>
      <c r="K35" s="60">
        <v>638418431</v>
      </c>
      <c r="L35" s="60">
        <v>704520048</v>
      </c>
      <c r="M35" s="60">
        <v>704520048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704520048</v>
      </c>
      <c r="W35" s="60">
        <v>311773116</v>
      </c>
      <c r="X35" s="60">
        <v>392746932</v>
      </c>
      <c r="Y35" s="61">
        <v>125.97</v>
      </c>
      <c r="Z35" s="62">
        <v>623546232</v>
      </c>
    </row>
    <row r="36" spans="1:26" ht="12.75">
      <c r="A36" s="58" t="s">
        <v>57</v>
      </c>
      <c r="B36" s="19">
        <v>171309162</v>
      </c>
      <c r="C36" s="19">
        <v>0</v>
      </c>
      <c r="D36" s="59">
        <v>211382058</v>
      </c>
      <c r="E36" s="60">
        <v>211382172</v>
      </c>
      <c r="F36" s="60">
        <v>193338511</v>
      </c>
      <c r="G36" s="60">
        <v>179530352</v>
      </c>
      <c r="H36" s="60">
        <v>179559505</v>
      </c>
      <c r="I36" s="60">
        <v>179559505</v>
      </c>
      <c r="J36" s="60">
        <v>180726655</v>
      </c>
      <c r="K36" s="60">
        <v>175002905</v>
      </c>
      <c r="L36" s="60">
        <v>171396558</v>
      </c>
      <c r="M36" s="60">
        <v>171396558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171396558</v>
      </c>
      <c r="W36" s="60">
        <v>105691086</v>
      </c>
      <c r="X36" s="60">
        <v>65705472</v>
      </c>
      <c r="Y36" s="61">
        <v>62.17</v>
      </c>
      <c r="Z36" s="62">
        <v>211382172</v>
      </c>
    </row>
    <row r="37" spans="1:26" ht="12.75">
      <c r="A37" s="58" t="s">
        <v>58</v>
      </c>
      <c r="B37" s="19">
        <v>42140501</v>
      </c>
      <c r="C37" s="19">
        <v>0</v>
      </c>
      <c r="D37" s="59">
        <v>37633000</v>
      </c>
      <c r="E37" s="60">
        <v>37633000</v>
      </c>
      <c r="F37" s="60">
        <v>61407009</v>
      </c>
      <c r="G37" s="60">
        <v>48425153</v>
      </c>
      <c r="H37" s="60">
        <v>36118163</v>
      </c>
      <c r="I37" s="60">
        <v>36118163</v>
      </c>
      <c r="J37" s="60">
        <v>34166327</v>
      </c>
      <c r="K37" s="60">
        <v>34255109</v>
      </c>
      <c r="L37" s="60">
        <v>42962130</v>
      </c>
      <c r="M37" s="60">
        <v>42962130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42962130</v>
      </c>
      <c r="W37" s="60">
        <v>18816500</v>
      </c>
      <c r="X37" s="60">
        <v>24145630</v>
      </c>
      <c r="Y37" s="61">
        <v>128.32</v>
      </c>
      <c r="Z37" s="62">
        <v>37633000</v>
      </c>
    </row>
    <row r="38" spans="1:26" ht="12.75">
      <c r="A38" s="58" t="s">
        <v>59</v>
      </c>
      <c r="B38" s="19">
        <v>157671942</v>
      </c>
      <c r="C38" s="19">
        <v>0</v>
      </c>
      <c r="D38" s="59">
        <v>159166474</v>
      </c>
      <c r="E38" s="60">
        <v>159166474</v>
      </c>
      <c r="F38" s="60">
        <v>166336654</v>
      </c>
      <c r="G38" s="60">
        <v>157671942</v>
      </c>
      <c r="H38" s="60">
        <v>157671942</v>
      </c>
      <c r="I38" s="60">
        <v>157671942</v>
      </c>
      <c r="J38" s="60">
        <v>157671942</v>
      </c>
      <c r="K38" s="60">
        <v>157671942</v>
      </c>
      <c r="L38" s="60">
        <v>157671942</v>
      </c>
      <c r="M38" s="60">
        <v>157671942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157671942</v>
      </c>
      <c r="W38" s="60">
        <v>79583237</v>
      </c>
      <c r="X38" s="60">
        <v>78088705</v>
      </c>
      <c r="Y38" s="61">
        <v>98.12</v>
      </c>
      <c r="Z38" s="62">
        <v>159166474</v>
      </c>
    </row>
    <row r="39" spans="1:26" ht="12.75">
      <c r="A39" s="58" t="s">
        <v>60</v>
      </c>
      <c r="B39" s="19">
        <v>622270824</v>
      </c>
      <c r="C39" s="19">
        <v>0</v>
      </c>
      <c r="D39" s="59">
        <v>625885816</v>
      </c>
      <c r="E39" s="60">
        <v>638128930</v>
      </c>
      <c r="F39" s="60">
        <v>690951192</v>
      </c>
      <c r="G39" s="60">
        <v>694683226</v>
      </c>
      <c r="H39" s="60">
        <v>674928998</v>
      </c>
      <c r="I39" s="60">
        <v>674928998</v>
      </c>
      <c r="J39" s="60">
        <v>658796160</v>
      </c>
      <c r="K39" s="60">
        <v>621494285</v>
      </c>
      <c r="L39" s="60">
        <v>675282534</v>
      </c>
      <c r="M39" s="60">
        <v>675282534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675282534</v>
      </c>
      <c r="W39" s="60">
        <v>319064465</v>
      </c>
      <c r="X39" s="60">
        <v>356218069</v>
      </c>
      <c r="Y39" s="61">
        <v>111.64</v>
      </c>
      <c r="Z39" s="62">
        <v>638128930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41744935</v>
      </c>
      <c r="C42" s="19">
        <v>0</v>
      </c>
      <c r="D42" s="59">
        <v>29959003</v>
      </c>
      <c r="E42" s="60">
        <v>42202001</v>
      </c>
      <c r="F42" s="60">
        <v>78695881</v>
      </c>
      <c r="G42" s="60">
        <v>-3760528</v>
      </c>
      <c r="H42" s="60">
        <v>-17842265</v>
      </c>
      <c r="I42" s="60">
        <v>57093088</v>
      </c>
      <c r="J42" s="60">
        <v>-15413429</v>
      </c>
      <c r="K42" s="60">
        <v>-27550632</v>
      </c>
      <c r="L42" s="60">
        <v>68264791</v>
      </c>
      <c r="M42" s="60">
        <v>25300730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82393818</v>
      </c>
      <c r="W42" s="60">
        <v>24113783</v>
      </c>
      <c r="X42" s="60">
        <v>58280035</v>
      </c>
      <c r="Y42" s="61">
        <v>241.69</v>
      </c>
      <c r="Z42" s="62">
        <v>42202001</v>
      </c>
    </row>
    <row r="43" spans="1:26" ht="12.75">
      <c r="A43" s="58" t="s">
        <v>63</v>
      </c>
      <c r="B43" s="19">
        <v>-17837832</v>
      </c>
      <c r="C43" s="19">
        <v>0</v>
      </c>
      <c r="D43" s="59">
        <v>-31480870</v>
      </c>
      <c r="E43" s="60">
        <v>-31480870</v>
      </c>
      <c r="F43" s="60">
        <v>0</v>
      </c>
      <c r="G43" s="60">
        <v>-36618</v>
      </c>
      <c r="H43" s="60">
        <v>-29153</v>
      </c>
      <c r="I43" s="60">
        <v>-65771</v>
      </c>
      <c r="J43" s="60">
        <v>-1167150</v>
      </c>
      <c r="K43" s="60">
        <v>-2460822</v>
      </c>
      <c r="L43" s="60">
        <v>-1413627</v>
      </c>
      <c r="M43" s="60">
        <v>-5041599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-5107370</v>
      </c>
      <c r="W43" s="60">
        <v>-2211794</v>
      </c>
      <c r="X43" s="60">
        <v>-2895576</v>
      </c>
      <c r="Y43" s="61">
        <v>130.92</v>
      </c>
      <c r="Z43" s="62">
        <v>-31480870</v>
      </c>
    </row>
    <row r="44" spans="1:26" ht="12.75">
      <c r="A44" s="58" t="s">
        <v>64</v>
      </c>
      <c r="B44" s="19">
        <v>-3544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616034063</v>
      </c>
      <c r="C45" s="22">
        <v>0</v>
      </c>
      <c r="D45" s="99">
        <v>590608637</v>
      </c>
      <c r="E45" s="100">
        <v>602851634</v>
      </c>
      <c r="F45" s="100">
        <v>694729941</v>
      </c>
      <c r="G45" s="100">
        <v>690932795</v>
      </c>
      <c r="H45" s="100">
        <v>673061377</v>
      </c>
      <c r="I45" s="100">
        <v>673061377</v>
      </c>
      <c r="J45" s="100">
        <v>656480798</v>
      </c>
      <c r="K45" s="100">
        <v>626469344</v>
      </c>
      <c r="L45" s="100">
        <v>693320508</v>
      </c>
      <c r="M45" s="100">
        <v>693320508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693320508</v>
      </c>
      <c r="W45" s="100">
        <v>614032492</v>
      </c>
      <c r="X45" s="100">
        <v>79288016</v>
      </c>
      <c r="Y45" s="101">
        <v>12.91</v>
      </c>
      <c r="Z45" s="102">
        <v>602851634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109866</v>
      </c>
      <c r="C49" s="52">
        <v>0</v>
      </c>
      <c r="D49" s="129">
        <v>74511</v>
      </c>
      <c r="E49" s="54">
        <v>0</v>
      </c>
      <c r="F49" s="54">
        <v>0</v>
      </c>
      <c r="G49" s="54">
        <v>0</v>
      </c>
      <c r="H49" s="54">
        <v>0</v>
      </c>
      <c r="I49" s="54">
        <v>5175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12206</v>
      </c>
      <c r="W49" s="54">
        <v>4876</v>
      </c>
      <c r="X49" s="54">
        <v>103000</v>
      </c>
      <c r="Y49" s="54">
        <v>309634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82267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82267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100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>
        <v>70756</v>
      </c>
      <c r="C67" s="24"/>
      <c r="D67" s="25"/>
      <c r="E67" s="26"/>
      <c r="F67" s="26"/>
      <c r="G67" s="26"/>
      <c r="H67" s="26"/>
      <c r="I67" s="26"/>
      <c r="J67" s="26"/>
      <c r="K67" s="26"/>
      <c r="L67" s="26">
        <v>1850</v>
      </c>
      <c r="M67" s="26">
        <v>1850</v>
      </c>
      <c r="N67" s="26"/>
      <c r="O67" s="26"/>
      <c r="P67" s="26"/>
      <c r="Q67" s="26"/>
      <c r="R67" s="26"/>
      <c r="S67" s="26"/>
      <c r="T67" s="26"/>
      <c r="U67" s="26"/>
      <c r="V67" s="26">
        <v>1850</v>
      </c>
      <c r="W67" s="26"/>
      <c r="X67" s="26"/>
      <c r="Y67" s="25"/>
      <c r="Z67" s="27"/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>
        <v>70756</v>
      </c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>
        <v>70756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>
        <v>1850</v>
      </c>
      <c r="M75" s="30">
        <v>1850</v>
      </c>
      <c r="N75" s="30"/>
      <c r="O75" s="30"/>
      <c r="P75" s="30"/>
      <c r="Q75" s="30"/>
      <c r="R75" s="30"/>
      <c r="S75" s="30"/>
      <c r="T75" s="30"/>
      <c r="U75" s="30"/>
      <c r="V75" s="30">
        <v>1850</v>
      </c>
      <c r="W75" s="30"/>
      <c r="X75" s="30"/>
      <c r="Y75" s="29"/>
      <c r="Z75" s="31"/>
    </row>
    <row r="76" spans="1:26" ht="12.75" hidden="1">
      <c r="A76" s="42" t="s">
        <v>288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>
        <v>1850</v>
      </c>
      <c r="M76" s="34">
        <v>1850</v>
      </c>
      <c r="N76" s="34"/>
      <c r="O76" s="34"/>
      <c r="P76" s="34"/>
      <c r="Q76" s="34"/>
      <c r="R76" s="34"/>
      <c r="S76" s="34"/>
      <c r="T76" s="34"/>
      <c r="U76" s="34"/>
      <c r="V76" s="34">
        <v>1850</v>
      </c>
      <c r="W76" s="34"/>
      <c r="X76" s="34"/>
      <c r="Y76" s="33"/>
      <c r="Z76" s="35"/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>
        <v>1850</v>
      </c>
      <c r="M84" s="30">
        <v>1850</v>
      </c>
      <c r="N84" s="30"/>
      <c r="O84" s="30"/>
      <c r="P84" s="30"/>
      <c r="Q84" s="30"/>
      <c r="R84" s="30"/>
      <c r="S84" s="30"/>
      <c r="T84" s="30"/>
      <c r="U84" s="30"/>
      <c r="V84" s="30">
        <v>1850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4980000</v>
      </c>
      <c r="F40" s="345">
        <f t="shared" si="9"/>
        <v>4980000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2490000</v>
      </c>
      <c r="Y40" s="345">
        <f t="shared" si="9"/>
        <v>-2490000</v>
      </c>
      <c r="Z40" s="336">
        <f>+IF(X40&lt;&gt;0,+(Y40/X40)*100,0)</f>
        <v>-100</v>
      </c>
      <c r="AA40" s="350">
        <f>SUM(AA41:AA49)</f>
        <v>4980000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4980000</v>
      </c>
      <c r="F49" s="53">
        <v>4980000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2490000</v>
      </c>
      <c r="Y49" s="53">
        <v>-2490000</v>
      </c>
      <c r="Z49" s="94">
        <v>-100</v>
      </c>
      <c r="AA49" s="95">
        <v>4980000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4980000</v>
      </c>
      <c r="F60" s="264">
        <f t="shared" si="14"/>
        <v>4980000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2490000</v>
      </c>
      <c r="Y60" s="264">
        <f t="shared" si="14"/>
        <v>-2490000</v>
      </c>
      <c r="Z60" s="337">
        <f>+IF(X60&lt;&gt;0,+(Y60/X60)*100,0)</f>
        <v>-100</v>
      </c>
      <c r="AA60" s="232">
        <f>+AA57+AA54+AA51+AA40+AA37+AA34+AA22+AA5</f>
        <v>4980000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277810731</v>
      </c>
      <c r="D5" s="153">
        <f>SUM(D6:D8)</f>
        <v>0</v>
      </c>
      <c r="E5" s="154">
        <f t="shared" si="0"/>
        <v>279791800</v>
      </c>
      <c r="F5" s="100">
        <f t="shared" si="0"/>
        <v>280263800</v>
      </c>
      <c r="G5" s="100">
        <f t="shared" si="0"/>
        <v>94094716</v>
      </c>
      <c r="H5" s="100">
        <f t="shared" si="0"/>
        <v>1770437</v>
      </c>
      <c r="I5" s="100">
        <f t="shared" si="0"/>
        <v>1515800</v>
      </c>
      <c r="J5" s="100">
        <f t="shared" si="0"/>
        <v>97380953</v>
      </c>
      <c r="K5" s="100">
        <f t="shared" si="0"/>
        <v>1788574</v>
      </c>
      <c r="L5" s="100">
        <f t="shared" si="0"/>
        <v>3598558</v>
      </c>
      <c r="M5" s="100">
        <f t="shared" si="0"/>
        <v>76437993</v>
      </c>
      <c r="N5" s="100">
        <f t="shared" si="0"/>
        <v>81825125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179206078</v>
      </c>
      <c r="X5" s="100">
        <f t="shared" si="0"/>
        <v>180518879</v>
      </c>
      <c r="Y5" s="100">
        <f t="shared" si="0"/>
        <v>-1312801</v>
      </c>
      <c r="Z5" s="137">
        <f>+IF(X5&lt;&gt;0,+(Y5/X5)*100,0)</f>
        <v>-0.7272375096014196</v>
      </c>
      <c r="AA5" s="153">
        <f>SUM(AA6:AA8)</f>
        <v>280263800</v>
      </c>
    </row>
    <row r="6" spans="1:27" ht="12.75">
      <c r="A6" s="138" t="s">
        <v>75</v>
      </c>
      <c r="B6" s="136"/>
      <c r="C6" s="155">
        <v>54132262</v>
      </c>
      <c r="D6" s="155"/>
      <c r="E6" s="156">
        <v>54247000</v>
      </c>
      <c r="F6" s="60">
        <v>54247000</v>
      </c>
      <c r="G6" s="60">
        <v>218236</v>
      </c>
      <c r="H6" s="60">
        <v>751700</v>
      </c>
      <c r="I6" s="60">
        <v>1508958</v>
      </c>
      <c r="J6" s="60">
        <v>2478894</v>
      </c>
      <c r="K6" s="60">
        <v>1612074</v>
      </c>
      <c r="L6" s="60">
        <v>3198230</v>
      </c>
      <c r="M6" s="60">
        <v>1080070</v>
      </c>
      <c r="N6" s="60">
        <v>5890374</v>
      </c>
      <c r="O6" s="60"/>
      <c r="P6" s="60"/>
      <c r="Q6" s="60"/>
      <c r="R6" s="60"/>
      <c r="S6" s="60"/>
      <c r="T6" s="60"/>
      <c r="U6" s="60"/>
      <c r="V6" s="60"/>
      <c r="W6" s="60">
        <v>8369268</v>
      </c>
      <c r="X6" s="60">
        <v>9688192</v>
      </c>
      <c r="Y6" s="60">
        <v>-1318924</v>
      </c>
      <c r="Z6" s="140">
        <v>-13.61</v>
      </c>
      <c r="AA6" s="155">
        <v>54247000</v>
      </c>
    </row>
    <row r="7" spans="1:27" ht="12.75">
      <c r="A7" s="138" t="s">
        <v>76</v>
      </c>
      <c r="B7" s="136"/>
      <c r="C7" s="157">
        <v>222594259</v>
      </c>
      <c r="D7" s="157"/>
      <c r="E7" s="158">
        <v>225544800</v>
      </c>
      <c r="F7" s="159">
        <v>226016800</v>
      </c>
      <c r="G7" s="159">
        <v>93865836</v>
      </c>
      <c r="H7" s="159">
        <v>1018737</v>
      </c>
      <c r="I7" s="159">
        <v>6842</v>
      </c>
      <c r="J7" s="159">
        <v>94891415</v>
      </c>
      <c r="K7" s="159">
        <v>22932</v>
      </c>
      <c r="L7" s="159">
        <v>13562</v>
      </c>
      <c r="M7" s="159">
        <v>75357923</v>
      </c>
      <c r="N7" s="159">
        <v>75394417</v>
      </c>
      <c r="O7" s="159"/>
      <c r="P7" s="159"/>
      <c r="Q7" s="159"/>
      <c r="R7" s="159"/>
      <c r="S7" s="159"/>
      <c r="T7" s="159"/>
      <c r="U7" s="159"/>
      <c r="V7" s="159"/>
      <c r="W7" s="159">
        <v>170285832</v>
      </c>
      <c r="X7" s="159">
        <v>170830687</v>
      </c>
      <c r="Y7" s="159">
        <v>-544855</v>
      </c>
      <c r="Z7" s="141">
        <v>-0.32</v>
      </c>
      <c r="AA7" s="157">
        <v>226016800</v>
      </c>
    </row>
    <row r="8" spans="1:27" ht="12.75">
      <c r="A8" s="138" t="s">
        <v>77</v>
      </c>
      <c r="B8" s="136"/>
      <c r="C8" s="155">
        <v>1084210</v>
      </c>
      <c r="D8" s="155"/>
      <c r="E8" s="156"/>
      <c r="F8" s="60"/>
      <c r="G8" s="60">
        <v>10644</v>
      </c>
      <c r="H8" s="60"/>
      <c r="I8" s="60"/>
      <c r="J8" s="60">
        <v>10644</v>
      </c>
      <c r="K8" s="60">
        <v>153568</v>
      </c>
      <c r="L8" s="60">
        <v>386766</v>
      </c>
      <c r="M8" s="60"/>
      <c r="N8" s="60">
        <v>540334</v>
      </c>
      <c r="O8" s="60"/>
      <c r="P8" s="60"/>
      <c r="Q8" s="60"/>
      <c r="R8" s="60"/>
      <c r="S8" s="60"/>
      <c r="T8" s="60"/>
      <c r="U8" s="60"/>
      <c r="V8" s="60"/>
      <c r="W8" s="60">
        <v>550978</v>
      </c>
      <c r="X8" s="60"/>
      <c r="Y8" s="60">
        <v>550978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6080958</v>
      </c>
      <c r="D9" s="153">
        <f>SUM(D10:D14)</f>
        <v>0</v>
      </c>
      <c r="E9" s="154">
        <f t="shared" si="1"/>
        <v>524000</v>
      </c>
      <c r="F9" s="100">
        <f t="shared" si="1"/>
        <v>1450000</v>
      </c>
      <c r="G9" s="100">
        <f t="shared" si="1"/>
        <v>11711</v>
      </c>
      <c r="H9" s="100">
        <f t="shared" si="1"/>
        <v>52998</v>
      </c>
      <c r="I9" s="100">
        <f t="shared" si="1"/>
        <v>17092</v>
      </c>
      <c r="J9" s="100">
        <f t="shared" si="1"/>
        <v>81801</v>
      </c>
      <c r="K9" s="100">
        <f t="shared" si="1"/>
        <v>66786</v>
      </c>
      <c r="L9" s="100">
        <f t="shared" si="1"/>
        <v>65999</v>
      </c>
      <c r="M9" s="100">
        <f t="shared" si="1"/>
        <v>18981</v>
      </c>
      <c r="N9" s="100">
        <f t="shared" si="1"/>
        <v>151766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233567</v>
      </c>
      <c r="X9" s="100">
        <f t="shared" si="1"/>
        <v>176853</v>
      </c>
      <c r="Y9" s="100">
        <f t="shared" si="1"/>
        <v>56714</v>
      </c>
      <c r="Z9" s="137">
        <f>+IF(X9&lt;&gt;0,+(Y9/X9)*100,0)</f>
        <v>32.068441021639444</v>
      </c>
      <c r="AA9" s="153">
        <f>SUM(AA10:AA14)</f>
        <v>1450000</v>
      </c>
    </row>
    <row r="10" spans="1:27" ht="12.75">
      <c r="A10" s="138" t="s">
        <v>79</v>
      </c>
      <c r="B10" s="136"/>
      <c r="C10" s="155">
        <v>62099</v>
      </c>
      <c r="D10" s="155"/>
      <c r="E10" s="156">
        <v>74000</v>
      </c>
      <c r="F10" s="60">
        <v>1000000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>
        <v>1000000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870756</v>
      </c>
      <c r="D12" s="155"/>
      <c r="E12" s="156">
        <v>200000</v>
      </c>
      <c r="F12" s="60">
        <v>200000</v>
      </c>
      <c r="G12" s="60"/>
      <c r="H12" s="60">
        <v>4254</v>
      </c>
      <c r="I12" s="60"/>
      <c r="J12" s="60">
        <v>4254</v>
      </c>
      <c r="K12" s="60"/>
      <c r="L12" s="60">
        <v>4277</v>
      </c>
      <c r="M12" s="60">
        <v>8553</v>
      </c>
      <c r="N12" s="60">
        <v>12830</v>
      </c>
      <c r="O12" s="60"/>
      <c r="P12" s="60"/>
      <c r="Q12" s="60"/>
      <c r="R12" s="60"/>
      <c r="S12" s="60"/>
      <c r="T12" s="60"/>
      <c r="U12" s="60"/>
      <c r="V12" s="60"/>
      <c r="W12" s="60">
        <v>17084</v>
      </c>
      <c r="X12" s="60">
        <v>19123</v>
      </c>
      <c r="Y12" s="60">
        <v>-2039</v>
      </c>
      <c r="Z12" s="140">
        <v>-10.66</v>
      </c>
      <c r="AA12" s="155">
        <v>200000</v>
      </c>
    </row>
    <row r="13" spans="1:27" ht="12.75">
      <c r="A13" s="138" t="s">
        <v>82</v>
      </c>
      <c r="B13" s="136"/>
      <c r="C13" s="155">
        <v>4567913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>
        <v>580190</v>
      </c>
      <c r="D14" s="157"/>
      <c r="E14" s="158">
        <v>250000</v>
      </c>
      <c r="F14" s="159">
        <v>250000</v>
      </c>
      <c r="G14" s="159">
        <v>11711</v>
      </c>
      <c r="H14" s="159">
        <v>48744</v>
      </c>
      <c r="I14" s="159">
        <v>17092</v>
      </c>
      <c r="J14" s="159">
        <v>77547</v>
      </c>
      <c r="K14" s="159">
        <v>66786</v>
      </c>
      <c r="L14" s="159">
        <v>61722</v>
      </c>
      <c r="M14" s="159">
        <v>10428</v>
      </c>
      <c r="N14" s="159">
        <v>138936</v>
      </c>
      <c r="O14" s="159"/>
      <c r="P14" s="159"/>
      <c r="Q14" s="159"/>
      <c r="R14" s="159"/>
      <c r="S14" s="159"/>
      <c r="T14" s="159"/>
      <c r="U14" s="159"/>
      <c r="V14" s="159"/>
      <c r="W14" s="159">
        <v>216483</v>
      </c>
      <c r="X14" s="159">
        <v>157730</v>
      </c>
      <c r="Y14" s="159">
        <v>58753</v>
      </c>
      <c r="Z14" s="141">
        <v>37.25</v>
      </c>
      <c r="AA14" s="157">
        <v>250000</v>
      </c>
    </row>
    <row r="15" spans="1:27" ht="12.75">
      <c r="A15" s="135" t="s">
        <v>84</v>
      </c>
      <c r="B15" s="142"/>
      <c r="C15" s="153">
        <f aca="true" t="shared" si="2" ref="C15:Y15">SUM(C16:C18)</f>
        <v>97912642</v>
      </c>
      <c r="D15" s="153">
        <f>SUM(D16:D18)</f>
        <v>0</v>
      </c>
      <c r="E15" s="154">
        <f t="shared" si="2"/>
        <v>124711400</v>
      </c>
      <c r="F15" s="100">
        <f t="shared" si="2"/>
        <v>137904500</v>
      </c>
      <c r="G15" s="100">
        <f t="shared" si="2"/>
        <v>0</v>
      </c>
      <c r="H15" s="100">
        <f t="shared" si="2"/>
        <v>12009605</v>
      </c>
      <c r="I15" s="100">
        <f t="shared" si="2"/>
        <v>4161865</v>
      </c>
      <c r="J15" s="100">
        <f t="shared" si="2"/>
        <v>16171470</v>
      </c>
      <c r="K15" s="100">
        <f t="shared" si="2"/>
        <v>8525156</v>
      </c>
      <c r="L15" s="100">
        <f t="shared" si="2"/>
        <v>8709204</v>
      </c>
      <c r="M15" s="100">
        <f t="shared" si="2"/>
        <v>9187925</v>
      </c>
      <c r="N15" s="100">
        <f t="shared" si="2"/>
        <v>26422285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42593755</v>
      </c>
      <c r="X15" s="100">
        <f t="shared" si="2"/>
        <v>41909390</v>
      </c>
      <c r="Y15" s="100">
        <f t="shared" si="2"/>
        <v>684365</v>
      </c>
      <c r="Z15" s="137">
        <f>+IF(X15&lt;&gt;0,+(Y15/X15)*100,0)</f>
        <v>1.6329634003262754</v>
      </c>
      <c r="AA15" s="153">
        <f>SUM(AA16:AA18)</f>
        <v>137904500</v>
      </c>
    </row>
    <row r="16" spans="1:27" ht="12.75">
      <c r="A16" s="138" t="s">
        <v>85</v>
      </c>
      <c r="B16" s="136"/>
      <c r="C16" s="155">
        <v>210401</v>
      </c>
      <c r="D16" s="155"/>
      <c r="E16" s="156">
        <v>9647000</v>
      </c>
      <c r="F16" s="60">
        <v>9647000</v>
      </c>
      <c r="G16" s="60"/>
      <c r="H16" s="60">
        <v>2299505</v>
      </c>
      <c r="I16" s="60">
        <v>67974</v>
      </c>
      <c r="J16" s="60">
        <v>2367479</v>
      </c>
      <c r="K16" s="60">
        <v>102584</v>
      </c>
      <c r="L16" s="60">
        <v>710545</v>
      </c>
      <c r="M16" s="60">
        <v>85192</v>
      </c>
      <c r="N16" s="60">
        <v>898321</v>
      </c>
      <c r="O16" s="60"/>
      <c r="P16" s="60"/>
      <c r="Q16" s="60"/>
      <c r="R16" s="60"/>
      <c r="S16" s="60"/>
      <c r="T16" s="60"/>
      <c r="U16" s="60"/>
      <c r="V16" s="60"/>
      <c r="W16" s="60">
        <v>3265800</v>
      </c>
      <c r="X16" s="60">
        <v>4949458</v>
      </c>
      <c r="Y16" s="60">
        <v>-1683658</v>
      </c>
      <c r="Z16" s="140">
        <v>-34.02</v>
      </c>
      <c r="AA16" s="155">
        <v>9647000</v>
      </c>
    </row>
    <row r="17" spans="1:27" ht="12.75">
      <c r="A17" s="138" t="s">
        <v>86</v>
      </c>
      <c r="B17" s="136"/>
      <c r="C17" s="155">
        <v>96603663</v>
      </c>
      <c r="D17" s="155"/>
      <c r="E17" s="156">
        <v>115064400</v>
      </c>
      <c r="F17" s="60">
        <v>128257500</v>
      </c>
      <c r="G17" s="60"/>
      <c r="H17" s="60">
        <v>9710100</v>
      </c>
      <c r="I17" s="60">
        <v>4093891</v>
      </c>
      <c r="J17" s="60">
        <v>13803991</v>
      </c>
      <c r="K17" s="60">
        <v>8422572</v>
      </c>
      <c r="L17" s="60">
        <v>7998659</v>
      </c>
      <c r="M17" s="60">
        <v>9102733</v>
      </c>
      <c r="N17" s="60">
        <v>25523964</v>
      </c>
      <c r="O17" s="60"/>
      <c r="P17" s="60"/>
      <c r="Q17" s="60"/>
      <c r="R17" s="60"/>
      <c r="S17" s="60"/>
      <c r="T17" s="60"/>
      <c r="U17" s="60"/>
      <c r="V17" s="60"/>
      <c r="W17" s="60">
        <v>39327955</v>
      </c>
      <c r="X17" s="60">
        <v>36959932</v>
      </c>
      <c r="Y17" s="60">
        <v>2368023</v>
      </c>
      <c r="Z17" s="140">
        <v>6.41</v>
      </c>
      <c r="AA17" s="155">
        <v>128257500</v>
      </c>
    </row>
    <row r="18" spans="1:27" ht="12.75">
      <c r="A18" s="138" t="s">
        <v>87</v>
      </c>
      <c r="B18" s="136"/>
      <c r="C18" s="155">
        <v>1098578</v>
      </c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>
        <v>50000</v>
      </c>
      <c r="F24" s="100">
        <v>50000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>
        <v>50000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381804331</v>
      </c>
      <c r="D25" s="168">
        <f>+D5+D9+D15+D19+D24</f>
        <v>0</v>
      </c>
      <c r="E25" s="169">
        <f t="shared" si="4"/>
        <v>405077200</v>
      </c>
      <c r="F25" s="73">
        <f t="shared" si="4"/>
        <v>419668300</v>
      </c>
      <c r="G25" s="73">
        <f t="shared" si="4"/>
        <v>94106427</v>
      </c>
      <c r="H25" s="73">
        <f t="shared" si="4"/>
        <v>13833040</v>
      </c>
      <c r="I25" s="73">
        <f t="shared" si="4"/>
        <v>5694757</v>
      </c>
      <c r="J25" s="73">
        <f t="shared" si="4"/>
        <v>113634224</v>
      </c>
      <c r="K25" s="73">
        <f t="shared" si="4"/>
        <v>10380516</v>
      </c>
      <c r="L25" s="73">
        <f t="shared" si="4"/>
        <v>12373761</v>
      </c>
      <c r="M25" s="73">
        <f t="shared" si="4"/>
        <v>85644899</v>
      </c>
      <c r="N25" s="73">
        <f t="shared" si="4"/>
        <v>108399176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222033400</v>
      </c>
      <c r="X25" s="73">
        <f t="shared" si="4"/>
        <v>222605122</v>
      </c>
      <c r="Y25" s="73">
        <f t="shared" si="4"/>
        <v>-571722</v>
      </c>
      <c r="Z25" s="170">
        <f>+IF(X25&lt;&gt;0,+(Y25/X25)*100,0)</f>
        <v>-0.25683236524988856</v>
      </c>
      <c r="AA25" s="168">
        <f>+AA5+AA9+AA15+AA19+AA24</f>
        <v>419668300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124114251</v>
      </c>
      <c r="D28" s="153">
        <f>SUM(D29:D31)</f>
        <v>0</v>
      </c>
      <c r="E28" s="154">
        <f t="shared" si="5"/>
        <v>138761498</v>
      </c>
      <c r="F28" s="100">
        <f t="shared" si="5"/>
        <v>139231497</v>
      </c>
      <c r="G28" s="100">
        <f t="shared" si="5"/>
        <v>14758428</v>
      </c>
      <c r="H28" s="100">
        <f t="shared" si="5"/>
        <v>22837513</v>
      </c>
      <c r="I28" s="100">
        <f t="shared" si="5"/>
        <v>16923634</v>
      </c>
      <c r="J28" s="100">
        <f t="shared" si="5"/>
        <v>54519575</v>
      </c>
      <c r="K28" s="100">
        <f t="shared" si="5"/>
        <v>17846130</v>
      </c>
      <c r="L28" s="100">
        <f t="shared" si="5"/>
        <v>27024870</v>
      </c>
      <c r="M28" s="100">
        <f t="shared" si="5"/>
        <v>21616800</v>
      </c>
      <c r="N28" s="100">
        <f t="shared" si="5"/>
        <v>66487800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121007375</v>
      </c>
      <c r="X28" s="100">
        <f t="shared" si="5"/>
        <v>56387181</v>
      </c>
      <c r="Y28" s="100">
        <f t="shared" si="5"/>
        <v>64620194</v>
      </c>
      <c r="Z28" s="137">
        <f>+IF(X28&lt;&gt;0,+(Y28/X28)*100,0)</f>
        <v>114.60085936908249</v>
      </c>
      <c r="AA28" s="153">
        <f>SUM(AA29:AA31)</f>
        <v>139231497</v>
      </c>
    </row>
    <row r="29" spans="1:27" ht="12.75">
      <c r="A29" s="138" t="s">
        <v>75</v>
      </c>
      <c r="B29" s="136"/>
      <c r="C29" s="155">
        <v>33126082</v>
      </c>
      <c r="D29" s="155"/>
      <c r="E29" s="156">
        <v>44753588</v>
      </c>
      <c r="F29" s="60">
        <v>46962200</v>
      </c>
      <c r="G29" s="60">
        <v>13945786</v>
      </c>
      <c r="H29" s="60">
        <v>19394295</v>
      </c>
      <c r="I29" s="60">
        <v>15732713</v>
      </c>
      <c r="J29" s="60">
        <v>49072794</v>
      </c>
      <c r="K29" s="60">
        <v>15796800</v>
      </c>
      <c r="L29" s="60">
        <v>23644228</v>
      </c>
      <c r="M29" s="60">
        <v>16866765</v>
      </c>
      <c r="N29" s="60">
        <v>56307793</v>
      </c>
      <c r="O29" s="60"/>
      <c r="P29" s="60"/>
      <c r="Q29" s="60"/>
      <c r="R29" s="60"/>
      <c r="S29" s="60"/>
      <c r="T29" s="60"/>
      <c r="U29" s="60"/>
      <c r="V29" s="60"/>
      <c r="W29" s="60">
        <v>105380587</v>
      </c>
      <c r="X29" s="60">
        <v>18535959</v>
      </c>
      <c r="Y29" s="60">
        <v>86844628</v>
      </c>
      <c r="Z29" s="140">
        <v>468.52</v>
      </c>
      <c r="AA29" s="155">
        <v>46962200</v>
      </c>
    </row>
    <row r="30" spans="1:27" ht="12.75">
      <c r="A30" s="138" t="s">
        <v>76</v>
      </c>
      <c r="B30" s="136"/>
      <c r="C30" s="157">
        <v>21211490</v>
      </c>
      <c r="D30" s="157"/>
      <c r="E30" s="158">
        <v>91668766</v>
      </c>
      <c r="F30" s="159">
        <v>89930153</v>
      </c>
      <c r="G30" s="159">
        <v>6863</v>
      </c>
      <c r="H30" s="159">
        <v>146774</v>
      </c>
      <c r="I30" s="159">
        <v>668100</v>
      </c>
      <c r="J30" s="159">
        <v>821737</v>
      </c>
      <c r="K30" s="159">
        <v>144543</v>
      </c>
      <c r="L30" s="159">
        <v>134184</v>
      </c>
      <c r="M30" s="159">
        <v>128867</v>
      </c>
      <c r="N30" s="159">
        <v>407594</v>
      </c>
      <c r="O30" s="159"/>
      <c r="P30" s="159"/>
      <c r="Q30" s="159"/>
      <c r="R30" s="159"/>
      <c r="S30" s="159"/>
      <c r="T30" s="159"/>
      <c r="U30" s="159"/>
      <c r="V30" s="159"/>
      <c r="W30" s="159">
        <v>1229331</v>
      </c>
      <c r="X30" s="159">
        <v>36658870</v>
      </c>
      <c r="Y30" s="159">
        <v>-35429539</v>
      </c>
      <c r="Z30" s="141">
        <v>-96.65</v>
      </c>
      <c r="AA30" s="157">
        <v>89930153</v>
      </c>
    </row>
    <row r="31" spans="1:27" ht="12.75">
      <c r="A31" s="138" t="s">
        <v>77</v>
      </c>
      <c r="B31" s="136"/>
      <c r="C31" s="155">
        <v>69776679</v>
      </c>
      <c r="D31" s="155"/>
      <c r="E31" s="156">
        <v>2339144</v>
      </c>
      <c r="F31" s="60">
        <v>2339144</v>
      </c>
      <c r="G31" s="60">
        <v>805779</v>
      </c>
      <c r="H31" s="60">
        <v>3296444</v>
      </c>
      <c r="I31" s="60">
        <v>522821</v>
      </c>
      <c r="J31" s="60">
        <v>4625044</v>
      </c>
      <c r="K31" s="60">
        <v>1904787</v>
      </c>
      <c r="L31" s="60">
        <v>3246458</v>
      </c>
      <c r="M31" s="60">
        <v>4621168</v>
      </c>
      <c r="N31" s="60">
        <v>9772413</v>
      </c>
      <c r="O31" s="60"/>
      <c r="P31" s="60"/>
      <c r="Q31" s="60"/>
      <c r="R31" s="60"/>
      <c r="S31" s="60"/>
      <c r="T31" s="60"/>
      <c r="U31" s="60"/>
      <c r="V31" s="60"/>
      <c r="W31" s="60">
        <v>14397457</v>
      </c>
      <c r="X31" s="60">
        <v>1192352</v>
      </c>
      <c r="Y31" s="60">
        <v>13205105</v>
      </c>
      <c r="Z31" s="140">
        <v>1107.48</v>
      </c>
      <c r="AA31" s="155">
        <v>2339144</v>
      </c>
    </row>
    <row r="32" spans="1:27" ht="12.75">
      <c r="A32" s="135" t="s">
        <v>78</v>
      </c>
      <c r="B32" s="136"/>
      <c r="C32" s="153">
        <f aca="true" t="shared" si="6" ref="C32:Y32">SUM(C33:C37)</f>
        <v>126054899</v>
      </c>
      <c r="D32" s="153">
        <f>SUM(D33:D37)</f>
        <v>0</v>
      </c>
      <c r="E32" s="154">
        <f t="shared" si="6"/>
        <v>112301657</v>
      </c>
      <c r="F32" s="100">
        <f t="shared" si="6"/>
        <v>113301657</v>
      </c>
      <c r="G32" s="100">
        <f t="shared" si="6"/>
        <v>660383</v>
      </c>
      <c r="H32" s="100">
        <f t="shared" si="6"/>
        <v>554955</v>
      </c>
      <c r="I32" s="100">
        <f t="shared" si="6"/>
        <v>2692385</v>
      </c>
      <c r="J32" s="100">
        <f t="shared" si="6"/>
        <v>3907723</v>
      </c>
      <c r="K32" s="100">
        <f t="shared" si="6"/>
        <v>2440141</v>
      </c>
      <c r="L32" s="100">
        <f t="shared" si="6"/>
        <v>2963594</v>
      </c>
      <c r="M32" s="100">
        <f t="shared" si="6"/>
        <v>4308223</v>
      </c>
      <c r="N32" s="100">
        <f t="shared" si="6"/>
        <v>9711958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13619681</v>
      </c>
      <c r="X32" s="100">
        <f t="shared" si="6"/>
        <v>50651098</v>
      </c>
      <c r="Y32" s="100">
        <f t="shared" si="6"/>
        <v>-37031417</v>
      </c>
      <c r="Z32" s="137">
        <f>+IF(X32&lt;&gt;0,+(Y32/X32)*100,0)</f>
        <v>-73.11078823997063</v>
      </c>
      <c r="AA32" s="153">
        <f>SUM(AA33:AA37)</f>
        <v>113301657</v>
      </c>
    </row>
    <row r="33" spans="1:27" ht="12.75">
      <c r="A33" s="138" t="s">
        <v>79</v>
      </c>
      <c r="B33" s="136"/>
      <c r="C33" s="155">
        <v>13055604</v>
      </c>
      <c r="D33" s="155"/>
      <c r="E33" s="156">
        <v>17219671</v>
      </c>
      <c r="F33" s="60">
        <v>18219671</v>
      </c>
      <c r="G33" s="60">
        <v>347294</v>
      </c>
      <c r="H33" s="60">
        <v>592601</v>
      </c>
      <c r="I33" s="60">
        <v>1988565</v>
      </c>
      <c r="J33" s="60">
        <v>2928460</v>
      </c>
      <c r="K33" s="60">
        <v>623390</v>
      </c>
      <c r="L33" s="60">
        <v>474330</v>
      </c>
      <c r="M33" s="60">
        <v>831184</v>
      </c>
      <c r="N33" s="60">
        <v>1928904</v>
      </c>
      <c r="O33" s="60"/>
      <c r="P33" s="60"/>
      <c r="Q33" s="60"/>
      <c r="R33" s="60"/>
      <c r="S33" s="60"/>
      <c r="T33" s="60"/>
      <c r="U33" s="60"/>
      <c r="V33" s="60"/>
      <c r="W33" s="60">
        <v>4857364</v>
      </c>
      <c r="X33" s="60">
        <v>8033790</v>
      </c>
      <c r="Y33" s="60">
        <v>-3176426</v>
      </c>
      <c r="Z33" s="140">
        <v>-39.54</v>
      </c>
      <c r="AA33" s="155">
        <v>18219671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60724358</v>
      </c>
      <c r="D35" s="155"/>
      <c r="E35" s="156">
        <v>57847793</v>
      </c>
      <c r="F35" s="60">
        <v>57847793</v>
      </c>
      <c r="G35" s="60">
        <v>110928</v>
      </c>
      <c r="H35" s="60">
        <v>-9620</v>
      </c>
      <c r="I35" s="60">
        <v>587974</v>
      </c>
      <c r="J35" s="60">
        <v>689282</v>
      </c>
      <c r="K35" s="60">
        <v>1536170</v>
      </c>
      <c r="L35" s="60">
        <v>2003454</v>
      </c>
      <c r="M35" s="60">
        <v>3195201</v>
      </c>
      <c r="N35" s="60">
        <v>6734825</v>
      </c>
      <c r="O35" s="60"/>
      <c r="P35" s="60"/>
      <c r="Q35" s="60"/>
      <c r="R35" s="60"/>
      <c r="S35" s="60"/>
      <c r="T35" s="60"/>
      <c r="U35" s="60"/>
      <c r="V35" s="60"/>
      <c r="W35" s="60">
        <v>7424107</v>
      </c>
      <c r="X35" s="60">
        <v>23944578</v>
      </c>
      <c r="Y35" s="60">
        <v>-16520471</v>
      </c>
      <c r="Z35" s="140">
        <v>-68.99</v>
      </c>
      <c r="AA35" s="155">
        <v>57847793</v>
      </c>
    </row>
    <row r="36" spans="1:27" ht="12.75">
      <c r="A36" s="138" t="s">
        <v>82</v>
      </c>
      <c r="B36" s="136"/>
      <c r="C36" s="155">
        <v>18274536</v>
      </c>
      <c r="D36" s="155"/>
      <c r="E36" s="156"/>
      <c r="F36" s="60"/>
      <c r="G36" s="60">
        <v>200000</v>
      </c>
      <c r="H36" s="60"/>
      <c r="I36" s="60"/>
      <c r="J36" s="60">
        <v>200000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200000</v>
      </c>
      <c r="X36" s="60"/>
      <c r="Y36" s="60">
        <v>200000</v>
      </c>
      <c r="Z36" s="140">
        <v>0</v>
      </c>
      <c r="AA36" s="155"/>
    </row>
    <row r="37" spans="1:27" ht="12.75">
      <c r="A37" s="138" t="s">
        <v>83</v>
      </c>
      <c r="B37" s="136"/>
      <c r="C37" s="157">
        <v>34000401</v>
      </c>
      <c r="D37" s="157"/>
      <c r="E37" s="158">
        <v>37234193</v>
      </c>
      <c r="F37" s="159">
        <v>37234193</v>
      </c>
      <c r="G37" s="159">
        <v>2161</v>
      </c>
      <c r="H37" s="159">
        <v>-28026</v>
      </c>
      <c r="I37" s="159">
        <v>115846</v>
      </c>
      <c r="J37" s="159">
        <v>89981</v>
      </c>
      <c r="K37" s="159">
        <v>280581</v>
      </c>
      <c r="L37" s="159">
        <v>485810</v>
      </c>
      <c r="M37" s="159">
        <v>281838</v>
      </c>
      <c r="N37" s="159">
        <v>1048229</v>
      </c>
      <c r="O37" s="159"/>
      <c r="P37" s="159"/>
      <c r="Q37" s="159"/>
      <c r="R37" s="159"/>
      <c r="S37" s="159"/>
      <c r="T37" s="159"/>
      <c r="U37" s="159"/>
      <c r="V37" s="159"/>
      <c r="W37" s="159">
        <v>1138210</v>
      </c>
      <c r="X37" s="159">
        <v>18672730</v>
      </c>
      <c r="Y37" s="159">
        <v>-17534520</v>
      </c>
      <c r="Z37" s="141">
        <v>-93.9</v>
      </c>
      <c r="AA37" s="157">
        <v>37234193</v>
      </c>
    </row>
    <row r="38" spans="1:27" ht="12.75">
      <c r="A38" s="135" t="s">
        <v>84</v>
      </c>
      <c r="B38" s="142"/>
      <c r="C38" s="153">
        <f aca="true" t="shared" si="7" ref="C38:Y38">SUM(C39:C41)</f>
        <v>105435312</v>
      </c>
      <c r="D38" s="153">
        <f>SUM(D39:D41)</f>
        <v>0</v>
      </c>
      <c r="E38" s="154">
        <f t="shared" si="7"/>
        <v>146674235</v>
      </c>
      <c r="F38" s="100">
        <f t="shared" si="7"/>
        <v>157521236</v>
      </c>
      <c r="G38" s="100">
        <f t="shared" si="7"/>
        <v>817665</v>
      </c>
      <c r="H38" s="100">
        <f t="shared" si="7"/>
        <v>3333042</v>
      </c>
      <c r="I38" s="100">
        <f t="shared" si="7"/>
        <v>5416802</v>
      </c>
      <c r="J38" s="100">
        <f t="shared" si="7"/>
        <v>9567509</v>
      </c>
      <c r="K38" s="100">
        <f t="shared" si="7"/>
        <v>5406729</v>
      </c>
      <c r="L38" s="100">
        <f t="shared" si="7"/>
        <v>11444634</v>
      </c>
      <c r="M38" s="100">
        <f t="shared" si="7"/>
        <v>5864913</v>
      </c>
      <c r="N38" s="100">
        <f t="shared" si="7"/>
        <v>22716276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32283785</v>
      </c>
      <c r="X38" s="100">
        <f t="shared" si="7"/>
        <v>70419456</v>
      </c>
      <c r="Y38" s="100">
        <f t="shared" si="7"/>
        <v>-38135671</v>
      </c>
      <c r="Z38" s="137">
        <f>+IF(X38&lt;&gt;0,+(Y38/X38)*100,0)</f>
        <v>-54.15502073745074</v>
      </c>
      <c r="AA38" s="153">
        <f>SUM(AA39:AA41)</f>
        <v>157521236</v>
      </c>
    </row>
    <row r="39" spans="1:27" ht="12.75">
      <c r="A39" s="138" t="s">
        <v>85</v>
      </c>
      <c r="B39" s="136"/>
      <c r="C39" s="155">
        <v>9166990</v>
      </c>
      <c r="D39" s="155"/>
      <c r="E39" s="156">
        <v>34819335</v>
      </c>
      <c r="F39" s="60">
        <v>34821335</v>
      </c>
      <c r="G39" s="60">
        <v>900</v>
      </c>
      <c r="H39" s="60">
        <v>723465</v>
      </c>
      <c r="I39" s="60">
        <v>1131449</v>
      </c>
      <c r="J39" s="60">
        <v>1855814</v>
      </c>
      <c r="K39" s="60">
        <v>697801</v>
      </c>
      <c r="L39" s="60">
        <v>527338</v>
      </c>
      <c r="M39" s="60">
        <v>2263499</v>
      </c>
      <c r="N39" s="60">
        <v>3488638</v>
      </c>
      <c r="O39" s="60"/>
      <c r="P39" s="60"/>
      <c r="Q39" s="60"/>
      <c r="R39" s="60"/>
      <c r="S39" s="60"/>
      <c r="T39" s="60"/>
      <c r="U39" s="60"/>
      <c r="V39" s="60"/>
      <c r="W39" s="60">
        <v>5344452</v>
      </c>
      <c r="X39" s="60">
        <v>14360910</v>
      </c>
      <c r="Y39" s="60">
        <v>-9016458</v>
      </c>
      <c r="Z39" s="140">
        <v>-62.78</v>
      </c>
      <c r="AA39" s="155">
        <v>34821335</v>
      </c>
    </row>
    <row r="40" spans="1:27" ht="12.75">
      <c r="A40" s="138" t="s">
        <v>86</v>
      </c>
      <c r="B40" s="136"/>
      <c r="C40" s="155">
        <v>94509033</v>
      </c>
      <c r="D40" s="155"/>
      <c r="E40" s="156">
        <v>111854900</v>
      </c>
      <c r="F40" s="60">
        <v>122699901</v>
      </c>
      <c r="G40" s="60">
        <v>816765</v>
      </c>
      <c r="H40" s="60">
        <v>2609577</v>
      </c>
      <c r="I40" s="60">
        <v>4285353</v>
      </c>
      <c r="J40" s="60">
        <v>7711695</v>
      </c>
      <c r="K40" s="60">
        <v>4708928</v>
      </c>
      <c r="L40" s="60">
        <v>10917296</v>
      </c>
      <c r="M40" s="60">
        <v>3601414</v>
      </c>
      <c r="N40" s="60">
        <v>19227638</v>
      </c>
      <c r="O40" s="60"/>
      <c r="P40" s="60"/>
      <c r="Q40" s="60"/>
      <c r="R40" s="60"/>
      <c r="S40" s="60"/>
      <c r="T40" s="60"/>
      <c r="U40" s="60"/>
      <c r="V40" s="60"/>
      <c r="W40" s="60">
        <v>26939333</v>
      </c>
      <c r="X40" s="60">
        <v>56058546</v>
      </c>
      <c r="Y40" s="60">
        <v>-29119213</v>
      </c>
      <c r="Z40" s="140">
        <v>-51.94</v>
      </c>
      <c r="AA40" s="155">
        <v>122699901</v>
      </c>
    </row>
    <row r="41" spans="1:27" ht="12.75">
      <c r="A41" s="138" t="s">
        <v>87</v>
      </c>
      <c r="B41" s="136"/>
      <c r="C41" s="155">
        <v>1759289</v>
      </c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>
        <v>6204038</v>
      </c>
      <c r="D47" s="153"/>
      <c r="E47" s="154">
        <v>7339810</v>
      </c>
      <c r="F47" s="100">
        <v>7339810</v>
      </c>
      <c r="G47" s="100">
        <v>14669</v>
      </c>
      <c r="H47" s="100">
        <v>514339</v>
      </c>
      <c r="I47" s="100">
        <v>416726</v>
      </c>
      <c r="J47" s="100">
        <v>945734</v>
      </c>
      <c r="K47" s="100">
        <v>820352</v>
      </c>
      <c r="L47" s="100">
        <v>278047</v>
      </c>
      <c r="M47" s="100">
        <v>66717</v>
      </c>
      <c r="N47" s="100">
        <v>1165116</v>
      </c>
      <c r="O47" s="100"/>
      <c r="P47" s="100"/>
      <c r="Q47" s="100"/>
      <c r="R47" s="100"/>
      <c r="S47" s="100"/>
      <c r="T47" s="100"/>
      <c r="U47" s="100"/>
      <c r="V47" s="100"/>
      <c r="W47" s="100">
        <v>2110850</v>
      </c>
      <c r="X47" s="100">
        <v>3019644</v>
      </c>
      <c r="Y47" s="100">
        <v>-908794</v>
      </c>
      <c r="Z47" s="137">
        <v>-30.1</v>
      </c>
      <c r="AA47" s="153">
        <v>7339810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361808500</v>
      </c>
      <c r="D48" s="168">
        <f>+D28+D32+D38+D42+D47</f>
        <v>0</v>
      </c>
      <c r="E48" s="169">
        <f t="shared" si="9"/>
        <v>405077200</v>
      </c>
      <c r="F48" s="73">
        <f t="shared" si="9"/>
        <v>417394200</v>
      </c>
      <c r="G48" s="73">
        <f t="shared" si="9"/>
        <v>16251145</v>
      </c>
      <c r="H48" s="73">
        <f t="shared" si="9"/>
        <v>27239849</v>
      </c>
      <c r="I48" s="73">
        <f t="shared" si="9"/>
        <v>25449547</v>
      </c>
      <c r="J48" s="73">
        <f t="shared" si="9"/>
        <v>68940541</v>
      </c>
      <c r="K48" s="73">
        <f t="shared" si="9"/>
        <v>26513352</v>
      </c>
      <c r="L48" s="73">
        <f t="shared" si="9"/>
        <v>41711145</v>
      </c>
      <c r="M48" s="73">
        <f t="shared" si="9"/>
        <v>31856653</v>
      </c>
      <c r="N48" s="73">
        <f t="shared" si="9"/>
        <v>100081150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169021691</v>
      </c>
      <c r="X48" s="73">
        <f t="shared" si="9"/>
        <v>180477379</v>
      </c>
      <c r="Y48" s="73">
        <f t="shared" si="9"/>
        <v>-11455688</v>
      </c>
      <c r="Z48" s="170">
        <f>+IF(X48&lt;&gt;0,+(Y48/X48)*100,0)</f>
        <v>-6.347437038078883</v>
      </c>
      <c r="AA48" s="168">
        <f>+AA28+AA32+AA38+AA42+AA47</f>
        <v>417394200</v>
      </c>
    </row>
    <row r="49" spans="1:27" ht="12.75">
      <c r="A49" s="148" t="s">
        <v>49</v>
      </c>
      <c r="B49" s="149"/>
      <c r="C49" s="171">
        <f aca="true" t="shared" si="10" ref="C49:Y49">+C25-C48</f>
        <v>19995831</v>
      </c>
      <c r="D49" s="171">
        <f>+D25-D48</f>
        <v>0</v>
      </c>
      <c r="E49" s="172">
        <f t="shared" si="10"/>
        <v>0</v>
      </c>
      <c r="F49" s="173">
        <f t="shared" si="10"/>
        <v>2274100</v>
      </c>
      <c r="G49" s="173">
        <f t="shared" si="10"/>
        <v>77855282</v>
      </c>
      <c r="H49" s="173">
        <f t="shared" si="10"/>
        <v>-13406809</v>
      </c>
      <c r="I49" s="173">
        <f t="shared" si="10"/>
        <v>-19754790</v>
      </c>
      <c r="J49" s="173">
        <f t="shared" si="10"/>
        <v>44693683</v>
      </c>
      <c r="K49" s="173">
        <f t="shared" si="10"/>
        <v>-16132836</v>
      </c>
      <c r="L49" s="173">
        <f t="shared" si="10"/>
        <v>-29337384</v>
      </c>
      <c r="M49" s="173">
        <f t="shared" si="10"/>
        <v>53788246</v>
      </c>
      <c r="N49" s="173">
        <f t="shared" si="10"/>
        <v>8318026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53011709</v>
      </c>
      <c r="X49" s="173">
        <f>IF(F25=F48,0,X25-X48)</f>
        <v>42127743</v>
      </c>
      <c r="Y49" s="173">
        <f t="shared" si="10"/>
        <v>10883966</v>
      </c>
      <c r="Z49" s="174">
        <f>+IF(X49&lt;&gt;0,+(Y49/X49)*100,0)</f>
        <v>25.835625706318993</v>
      </c>
      <c r="AA49" s="171">
        <f>+AA25-AA48</f>
        <v>2274100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70756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123908</v>
      </c>
      <c r="D12" s="155">
        <v>0</v>
      </c>
      <c r="E12" s="156">
        <v>131000</v>
      </c>
      <c r="F12" s="60">
        <v>131000</v>
      </c>
      <c r="G12" s="60">
        <v>10383</v>
      </c>
      <c r="H12" s="60">
        <v>3457</v>
      </c>
      <c r="I12" s="60">
        <v>2926</v>
      </c>
      <c r="J12" s="60">
        <v>16766</v>
      </c>
      <c r="K12" s="60">
        <v>37710</v>
      </c>
      <c r="L12" s="60">
        <v>20671</v>
      </c>
      <c r="M12" s="60">
        <v>20318</v>
      </c>
      <c r="N12" s="60">
        <v>78699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95465</v>
      </c>
      <c r="X12" s="60">
        <v>61347</v>
      </c>
      <c r="Y12" s="60">
        <v>34118</v>
      </c>
      <c r="Z12" s="140">
        <v>55.61</v>
      </c>
      <c r="AA12" s="155">
        <v>131000</v>
      </c>
    </row>
    <row r="13" spans="1:27" ht="12.75">
      <c r="A13" s="181" t="s">
        <v>109</v>
      </c>
      <c r="B13" s="185"/>
      <c r="C13" s="155">
        <v>51928028</v>
      </c>
      <c r="D13" s="155">
        <v>0</v>
      </c>
      <c r="E13" s="156">
        <v>51850000</v>
      </c>
      <c r="F13" s="60">
        <v>51850000</v>
      </c>
      <c r="G13" s="60">
        <v>214652</v>
      </c>
      <c r="H13" s="60">
        <v>754923</v>
      </c>
      <c r="I13" s="60">
        <v>1467923</v>
      </c>
      <c r="J13" s="60">
        <v>2437498</v>
      </c>
      <c r="K13" s="60">
        <v>1601704</v>
      </c>
      <c r="L13" s="60">
        <v>1747727</v>
      </c>
      <c r="M13" s="60">
        <v>1080070</v>
      </c>
      <c r="N13" s="60">
        <v>4429501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6866999</v>
      </c>
      <c r="X13" s="60">
        <v>9634512</v>
      </c>
      <c r="Y13" s="60">
        <v>-2767513</v>
      </c>
      <c r="Z13" s="140">
        <v>-28.72</v>
      </c>
      <c r="AA13" s="155">
        <v>51850000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1850</v>
      </c>
      <c r="N14" s="60">
        <v>1850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1850</v>
      </c>
      <c r="X14" s="60"/>
      <c r="Y14" s="60">
        <v>1850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2000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578190</v>
      </c>
      <c r="D17" s="155">
        <v>0</v>
      </c>
      <c r="E17" s="156">
        <v>250000</v>
      </c>
      <c r="F17" s="60">
        <v>250000</v>
      </c>
      <c r="G17" s="60">
        <v>11711</v>
      </c>
      <c r="H17" s="60">
        <v>48744</v>
      </c>
      <c r="I17" s="60">
        <v>17092</v>
      </c>
      <c r="J17" s="60">
        <v>77547</v>
      </c>
      <c r="K17" s="60">
        <v>66786</v>
      </c>
      <c r="L17" s="60">
        <v>61722</v>
      </c>
      <c r="M17" s="60">
        <v>10428</v>
      </c>
      <c r="N17" s="60">
        <v>138936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216483</v>
      </c>
      <c r="X17" s="60">
        <v>157730</v>
      </c>
      <c r="Y17" s="60">
        <v>58753</v>
      </c>
      <c r="Z17" s="140">
        <v>37.25</v>
      </c>
      <c r="AA17" s="155">
        <v>250000</v>
      </c>
    </row>
    <row r="18" spans="1:27" ht="12.75">
      <c r="A18" s="183" t="s">
        <v>114</v>
      </c>
      <c r="B18" s="182"/>
      <c r="C18" s="155">
        <v>97720254</v>
      </c>
      <c r="D18" s="155">
        <v>0</v>
      </c>
      <c r="E18" s="156">
        <v>120767500</v>
      </c>
      <c r="F18" s="60">
        <v>131612500</v>
      </c>
      <c r="G18" s="60">
        <v>0</v>
      </c>
      <c r="H18" s="60">
        <v>9710100</v>
      </c>
      <c r="I18" s="60">
        <v>4093891</v>
      </c>
      <c r="J18" s="60">
        <v>13803991</v>
      </c>
      <c r="K18" s="60">
        <v>8422572</v>
      </c>
      <c r="L18" s="60">
        <v>7998659</v>
      </c>
      <c r="M18" s="60">
        <v>9102733</v>
      </c>
      <c r="N18" s="60">
        <v>25523964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39327955</v>
      </c>
      <c r="X18" s="60">
        <v>38163938</v>
      </c>
      <c r="Y18" s="60">
        <v>1164017</v>
      </c>
      <c r="Z18" s="140">
        <v>3.05</v>
      </c>
      <c r="AA18" s="155">
        <v>131612500</v>
      </c>
    </row>
    <row r="19" spans="1:27" ht="12.75">
      <c r="A19" s="181" t="s">
        <v>34</v>
      </c>
      <c r="B19" s="185"/>
      <c r="C19" s="155">
        <v>230433575</v>
      </c>
      <c r="D19" s="155">
        <v>0</v>
      </c>
      <c r="E19" s="156">
        <v>233097000</v>
      </c>
      <c r="F19" s="60">
        <v>234495000</v>
      </c>
      <c r="G19" s="60">
        <v>93839000</v>
      </c>
      <c r="H19" s="60">
        <v>3295700</v>
      </c>
      <c r="I19" s="60">
        <v>64700</v>
      </c>
      <c r="J19" s="60">
        <v>97199400</v>
      </c>
      <c r="K19" s="60">
        <v>218268</v>
      </c>
      <c r="L19" s="60">
        <v>1276466</v>
      </c>
      <c r="M19" s="60">
        <v>75415700</v>
      </c>
      <c r="N19" s="60">
        <v>76910434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174109834</v>
      </c>
      <c r="X19" s="60">
        <v>174426328</v>
      </c>
      <c r="Y19" s="60">
        <v>-316494</v>
      </c>
      <c r="Z19" s="140">
        <v>-0.18</v>
      </c>
      <c r="AA19" s="155">
        <v>234495000</v>
      </c>
    </row>
    <row r="20" spans="1:27" ht="12.75">
      <c r="A20" s="181" t="s">
        <v>35</v>
      </c>
      <c r="B20" s="185"/>
      <c r="C20" s="155">
        <v>947620</v>
      </c>
      <c r="D20" s="155">
        <v>0</v>
      </c>
      <c r="E20" s="156">
        <v>1329800</v>
      </c>
      <c r="F20" s="54">
        <v>1329800</v>
      </c>
      <c r="G20" s="54">
        <v>30681</v>
      </c>
      <c r="H20" s="54">
        <v>20116</v>
      </c>
      <c r="I20" s="54">
        <v>48225</v>
      </c>
      <c r="J20" s="54">
        <v>99022</v>
      </c>
      <c r="K20" s="54">
        <v>33476</v>
      </c>
      <c r="L20" s="54">
        <v>1268516</v>
      </c>
      <c r="M20" s="54">
        <v>13800</v>
      </c>
      <c r="N20" s="54">
        <v>1315792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1414814</v>
      </c>
      <c r="X20" s="54">
        <v>161267</v>
      </c>
      <c r="Y20" s="54">
        <v>1253547</v>
      </c>
      <c r="Z20" s="184">
        <v>777.31</v>
      </c>
      <c r="AA20" s="130">
        <v>1329800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381804331</v>
      </c>
      <c r="D22" s="188">
        <f>SUM(D5:D21)</f>
        <v>0</v>
      </c>
      <c r="E22" s="189">
        <f t="shared" si="0"/>
        <v>407425300</v>
      </c>
      <c r="F22" s="190">
        <f t="shared" si="0"/>
        <v>419668300</v>
      </c>
      <c r="G22" s="190">
        <f t="shared" si="0"/>
        <v>94106427</v>
      </c>
      <c r="H22" s="190">
        <f t="shared" si="0"/>
        <v>13833040</v>
      </c>
      <c r="I22" s="190">
        <f t="shared" si="0"/>
        <v>5694757</v>
      </c>
      <c r="J22" s="190">
        <f t="shared" si="0"/>
        <v>113634224</v>
      </c>
      <c r="K22" s="190">
        <f t="shared" si="0"/>
        <v>10380516</v>
      </c>
      <c r="L22" s="190">
        <f t="shared" si="0"/>
        <v>12373761</v>
      </c>
      <c r="M22" s="190">
        <f t="shared" si="0"/>
        <v>85644899</v>
      </c>
      <c r="N22" s="190">
        <f t="shared" si="0"/>
        <v>108399176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222033400</v>
      </c>
      <c r="X22" s="190">
        <f t="shared" si="0"/>
        <v>222605122</v>
      </c>
      <c r="Y22" s="190">
        <f t="shared" si="0"/>
        <v>-571722</v>
      </c>
      <c r="Z22" s="191">
        <f>+IF(X22&lt;&gt;0,+(Y22/X22)*100,0)</f>
        <v>-0.25683236524988856</v>
      </c>
      <c r="AA22" s="188">
        <f>SUM(AA5:AA21)</f>
        <v>419668300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185398000</v>
      </c>
      <c r="D25" s="155">
        <v>0</v>
      </c>
      <c r="E25" s="156">
        <v>212704856</v>
      </c>
      <c r="F25" s="60">
        <v>212704856</v>
      </c>
      <c r="G25" s="60">
        <v>12983270</v>
      </c>
      <c r="H25" s="60">
        <v>15653810</v>
      </c>
      <c r="I25" s="60">
        <v>14639973</v>
      </c>
      <c r="J25" s="60">
        <v>43277053</v>
      </c>
      <c r="K25" s="60">
        <v>14491896</v>
      </c>
      <c r="L25" s="60">
        <v>21677816</v>
      </c>
      <c r="M25" s="60">
        <v>15069725</v>
      </c>
      <c r="N25" s="60">
        <v>51239437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94516490</v>
      </c>
      <c r="X25" s="60">
        <v>106346217</v>
      </c>
      <c r="Y25" s="60">
        <v>-11829727</v>
      </c>
      <c r="Z25" s="140">
        <v>-11.12</v>
      </c>
      <c r="AA25" s="155">
        <v>212704856</v>
      </c>
    </row>
    <row r="26" spans="1:27" ht="12.75">
      <c r="A26" s="183" t="s">
        <v>38</v>
      </c>
      <c r="B26" s="182"/>
      <c r="C26" s="155">
        <v>11363025</v>
      </c>
      <c r="D26" s="155">
        <v>0</v>
      </c>
      <c r="E26" s="156">
        <v>11745588</v>
      </c>
      <c r="F26" s="60">
        <v>11745588</v>
      </c>
      <c r="G26" s="60">
        <v>945893</v>
      </c>
      <c r="H26" s="60">
        <v>987660</v>
      </c>
      <c r="I26" s="60">
        <v>979472</v>
      </c>
      <c r="J26" s="60">
        <v>2913025</v>
      </c>
      <c r="K26" s="60">
        <v>976785</v>
      </c>
      <c r="L26" s="60">
        <v>982905</v>
      </c>
      <c r="M26" s="60">
        <v>976918</v>
      </c>
      <c r="N26" s="60">
        <v>2936608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5849633</v>
      </c>
      <c r="X26" s="60">
        <v>5458736</v>
      </c>
      <c r="Y26" s="60">
        <v>390897</v>
      </c>
      <c r="Z26" s="140">
        <v>7.16</v>
      </c>
      <c r="AA26" s="155">
        <v>11745588</v>
      </c>
    </row>
    <row r="27" spans="1:27" ht="12.75">
      <c r="A27" s="183" t="s">
        <v>118</v>
      </c>
      <c r="B27" s="182"/>
      <c r="C27" s="155">
        <v>69691</v>
      </c>
      <c r="D27" s="155">
        <v>0</v>
      </c>
      <c r="E27" s="156">
        <v>5570510</v>
      </c>
      <c r="F27" s="60">
        <v>5570510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5570510</v>
      </c>
    </row>
    <row r="28" spans="1:27" ht="12.75">
      <c r="A28" s="183" t="s">
        <v>39</v>
      </c>
      <c r="B28" s="182"/>
      <c r="C28" s="155">
        <v>10320546</v>
      </c>
      <c r="D28" s="155">
        <v>0</v>
      </c>
      <c r="E28" s="156">
        <v>10000393</v>
      </c>
      <c r="F28" s="60">
        <v>10000393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5019977</v>
      </c>
      <c r="N28" s="60">
        <v>5019977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5019977</v>
      </c>
      <c r="X28" s="60">
        <v>18100</v>
      </c>
      <c r="Y28" s="60">
        <v>5001877</v>
      </c>
      <c r="Z28" s="140">
        <v>27634.68</v>
      </c>
      <c r="AA28" s="155">
        <v>10000393</v>
      </c>
    </row>
    <row r="29" spans="1:27" ht="12.75">
      <c r="A29" s="183" t="s">
        <v>40</v>
      </c>
      <c r="B29" s="182"/>
      <c r="C29" s="155">
        <v>91</v>
      </c>
      <c r="D29" s="155">
        <v>0</v>
      </c>
      <c r="E29" s="156">
        <v>8000</v>
      </c>
      <c r="F29" s="60">
        <v>8000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8000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20053947</v>
      </c>
      <c r="D31" s="155">
        <v>0</v>
      </c>
      <c r="E31" s="156">
        <v>17998805</v>
      </c>
      <c r="F31" s="60">
        <v>27336405</v>
      </c>
      <c r="G31" s="60">
        <v>472428</v>
      </c>
      <c r="H31" s="60">
        <v>735619</v>
      </c>
      <c r="I31" s="60">
        <v>1733372</v>
      </c>
      <c r="J31" s="60">
        <v>2941419</v>
      </c>
      <c r="K31" s="60">
        <v>2611706</v>
      </c>
      <c r="L31" s="60">
        <v>3831554</v>
      </c>
      <c r="M31" s="60">
        <v>1264000</v>
      </c>
      <c r="N31" s="60">
        <v>7707260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10648679</v>
      </c>
      <c r="X31" s="60">
        <v>9283512</v>
      </c>
      <c r="Y31" s="60">
        <v>1365167</v>
      </c>
      <c r="Z31" s="140">
        <v>14.71</v>
      </c>
      <c r="AA31" s="155">
        <v>27336405</v>
      </c>
    </row>
    <row r="32" spans="1:27" ht="12.75">
      <c r="A32" s="183" t="s">
        <v>121</v>
      </c>
      <c r="B32" s="182"/>
      <c r="C32" s="155">
        <v>50123795</v>
      </c>
      <c r="D32" s="155">
        <v>0</v>
      </c>
      <c r="E32" s="156">
        <v>67205978</v>
      </c>
      <c r="F32" s="60">
        <v>69699868</v>
      </c>
      <c r="G32" s="60">
        <v>454949</v>
      </c>
      <c r="H32" s="60">
        <v>1353608</v>
      </c>
      <c r="I32" s="60">
        <v>2495799</v>
      </c>
      <c r="J32" s="60">
        <v>4304356</v>
      </c>
      <c r="K32" s="60">
        <v>3084329</v>
      </c>
      <c r="L32" s="60">
        <v>4666019</v>
      </c>
      <c r="M32" s="60">
        <v>4832798</v>
      </c>
      <c r="N32" s="60">
        <v>12583146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16887502</v>
      </c>
      <c r="X32" s="60">
        <v>26669317</v>
      </c>
      <c r="Y32" s="60">
        <v>-9781815</v>
      </c>
      <c r="Z32" s="140">
        <v>-36.68</v>
      </c>
      <c r="AA32" s="155">
        <v>69699868</v>
      </c>
    </row>
    <row r="33" spans="1:27" ht="12.75">
      <c r="A33" s="183" t="s">
        <v>42</v>
      </c>
      <c r="B33" s="182"/>
      <c r="C33" s="155">
        <v>13495524</v>
      </c>
      <c r="D33" s="155">
        <v>0</v>
      </c>
      <c r="E33" s="156">
        <v>9271000</v>
      </c>
      <c r="F33" s="60">
        <v>9231000</v>
      </c>
      <c r="G33" s="60">
        <v>200000</v>
      </c>
      <c r="H33" s="60">
        <v>666100</v>
      </c>
      <c r="I33" s="60">
        <v>2403911</v>
      </c>
      <c r="J33" s="60">
        <v>3270011</v>
      </c>
      <c r="K33" s="60">
        <v>752501</v>
      </c>
      <c r="L33" s="60">
        <v>492166</v>
      </c>
      <c r="M33" s="60">
        <v>814193</v>
      </c>
      <c r="N33" s="60">
        <v>2058860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5328871</v>
      </c>
      <c r="X33" s="60">
        <v>2406850</v>
      </c>
      <c r="Y33" s="60">
        <v>2922021</v>
      </c>
      <c r="Z33" s="140">
        <v>121.4</v>
      </c>
      <c r="AA33" s="155">
        <v>9231000</v>
      </c>
    </row>
    <row r="34" spans="1:27" ht="12.75">
      <c r="A34" s="183" t="s">
        <v>43</v>
      </c>
      <c r="B34" s="182"/>
      <c r="C34" s="155">
        <v>62102431</v>
      </c>
      <c r="D34" s="155">
        <v>0</v>
      </c>
      <c r="E34" s="156">
        <v>70552070</v>
      </c>
      <c r="F34" s="60">
        <v>71077580</v>
      </c>
      <c r="G34" s="60">
        <v>1194605</v>
      </c>
      <c r="H34" s="60">
        <v>7843052</v>
      </c>
      <c r="I34" s="60">
        <v>3197020</v>
      </c>
      <c r="J34" s="60">
        <v>12234677</v>
      </c>
      <c r="K34" s="60">
        <v>4596135</v>
      </c>
      <c r="L34" s="60">
        <v>10060685</v>
      </c>
      <c r="M34" s="60">
        <v>3879042</v>
      </c>
      <c r="N34" s="60">
        <v>18535862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30770539</v>
      </c>
      <c r="X34" s="60">
        <v>30294647</v>
      </c>
      <c r="Y34" s="60">
        <v>475892</v>
      </c>
      <c r="Z34" s="140">
        <v>1.57</v>
      </c>
      <c r="AA34" s="155">
        <v>71077580</v>
      </c>
    </row>
    <row r="35" spans="1:27" ht="12.75">
      <c r="A35" s="181" t="s">
        <v>122</v>
      </c>
      <c r="B35" s="185"/>
      <c r="C35" s="155">
        <v>8881450</v>
      </c>
      <c r="D35" s="155">
        <v>0</v>
      </c>
      <c r="E35" s="156">
        <v>20000</v>
      </c>
      <c r="F35" s="60">
        <v>20000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20000</v>
      </c>
    </row>
    <row r="36" spans="1:27" ht="12.75">
      <c r="A36" s="193" t="s">
        <v>44</v>
      </c>
      <c r="B36" s="187"/>
      <c r="C36" s="188">
        <f aca="true" t="shared" si="1" ref="C36:Y36">SUM(C25:C35)</f>
        <v>361808500</v>
      </c>
      <c r="D36" s="188">
        <f>SUM(D25:D35)</f>
        <v>0</v>
      </c>
      <c r="E36" s="189">
        <f t="shared" si="1"/>
        <v>405077200</v>
      </c>
      <c r="F36" s="190">
        <f t="shared" si="1"/>
        <v>417394200</v>
      </c>
      <c r="G36" s="190">
        <f t="shared" si="1"/>
        <v>16251145</v>
      </c>
      <c r="H36" s="190">
        <f t="shared" si="1"/>
        <v>27239849</v>
      </c>
      <c r="I36" s="190">
        <f t="shared" si="1"/>
        <v>25449547</v>
      </c>
      <c r="J36" s="190">
        <f t="shared" si="1"/>
        <v>68940541</v>
      </c>
      <c r="K36" s="190">
        <f t="shared" si="1"/>
        <v>26513352</v>
      </c>
      <c r="L36" s="190">
        <f t="shared" si="1"/>
        <v>41711145</v>
      </c>
      <c r="M36" s="190">
        <f t="shared" si="1"/>
        <v>31856653</v>
      </c>
      <c r="N36" s="190">
        <f t="shared" si="1"/>
        <v>100081150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169021691</v>
      </c>
      <c r="X36" s="190">
        <f t="shared" si="1"/>
        <v>180477379</v>
      </c>
      <c r="Y36" s="190">
        <f t="shared" si="1"/>
        <v>-11455688</v>
      </c>
      <c r="Z36" s="191">
        <f>+IF(X36&lt;&gt;0,+(Y36/X36)*100,0)</f>
        <v>-6.347437038078883</v>
      </c>
      <c r="AA36" s="188">
        <f>SUM(AA25:AA35)</f>
        <v>417394200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19995831</v>
      </c>
      <c r="D38" s="199">
        <f>+D22-D36</f>
        <v>0</v>
      </c>
      <c r="E38" s="200">
        <f t="shared" si="2"/>
        <v>2348100</v>
      </c>
      <c r="F38" s="106">
        <f t="shared" si="2"/>
        <v>2274100</v>
      </c>
      <c r="G38" s="106">
        <f t="shared" si="2"/>
        <v>77855282</v>
      </c>
      <c r="H38" s="106">
        <f t="shared" si="2"/>
        <v>-13406809</v>
      </c>
      <c r="I38" s="106">
        <f t="shared" si="2"/>
        <v>-19754790</v>
      </c>
      <c r="J38" s="106">
        <f t="shared" si="2"/>
        <v>44693683</v>
      </c>
      <c r="K38" s="106">
        <f t="shared" si="2"/>
        <v>-16132836</v>
      </c>
      <c r="L38" s="106">
        <f t="shared" si="2"/>
        <v>-29337384</v>
      </c>
      <c r="M38" s="106">
        <f t="shared" si="2"/>
        <v>53788246</v>
      </c>
      <c r="N38" s="106">
        <f t="shared" si="2"/>
        <v>8318026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53011709</v>
      </c>
      <c r="X38" s="106">
        <f>IF(F22=F36,0,X22-X36)</f>
        <v>42127743</v>
      </c>
      <c r="Y38" s="106">
        <f t="shared" si="2"/>
        <v>10883966</v>
      </c>
      <c r="Z38" s="201">
        <f>+IF(X38&lt;&gt;0,+(Y38/X38)*100,0)</f>
        <v>25.835625706318993</v>
      </c>
      <c r="AA38" s="199">
        <f>+AA22-AA36</f>
        <v>2274100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-2348100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-67000</v>
      </c>
      <c r="Y39" s="60">
        <v>67000</v>
      </c>
      <c r="Z39" s="140">
        <v>-100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19995831</v>
      </c>
      <c r="D42" s="206">
        <f>SUM(D38:D41)</f>
        <v>0</v>
      </c>
      <c r="E42" s="207">
        <f t="shared" si="3"/>
        <v>0</v>
      </c>
      <c r="F42" s="88">
        <f t="shared" si="3"/>
        <v>2274100</v>
      </c>
      <c r="G42" s="88">
        <f t="shared" si="3"/>
        <v>77855282</v>
      </c>
      <c r="H42" s="88">
        <f t="shared" si="3"/>
        <v>-13406809</v>
      </c>
      <c r="I42" s="88">
        <f t="shared" si="3"/>
        <v>-19754790</v>
      </c>
      <c r="J42" s="88">
        <f t="shared" si="3"/>
        <v>44693683</v>
      </c>
      <c r="K42" s="88">
        <f t="shared" si="3"/>
        <v>-16132836</v>
      </c>
      <c r="L42" s="88">
        <f t="shared" si="3"/>
        <v>-29337384</v>
      </c>
      <c r="M42" s="88">
        <f t="shared" si="3"/>
        <v>53788246</v>
      </c>
      <c r="N42" s="88">
        <f t="shared" si="3"/>
        <v>8318026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53011709</v>
      </c>
      <c r="X42" s="88">
        <f t="shared" si="3"/>
        <v>42060743</v>
      </c>
      <c r="Y42" s="88">
        <f t="shared" si="3"/>
        <v>10950966</v>
      </c>
      <c r="Z42" s="208">
        <f>+IF(X42&lt;&gt;0,+(Y42/X42)*100,0)</f>
        <v>26.03607359004571</v>
      </c>
      <c r="AA42" s="206">
        <f>SUM(AA38:AA41)</f>
        <v>2274100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19995831</v>
      </c>
      <c r="D44" s="210">
        <f>+D42-D43</f>
        <v>0</v>
      </c>
      <c r="E44" s="211">
        <f t="shared" si="4"/>
        <v>0</v>
      </c>
      <c r="F44" s="77">
        <f t="shared" si="4"/>
        <v>2274100</v>
      </c>
      <c r="G44" s="77">
        <f t="shared" si="4"/>
        <v>77855282</v>
      </c>
      <c r="H44" s="77">
        <f t="shared" si="4"/>
        <v>-13406809</v>
      </c>
      <c r="I44" s="77">
        <f t="shared" si="4"/>
        <v>-19754790</v>
      </c>
      <c r="J44" s="77">
        <f t="shared" si="4"/>
        <v>44693683</v>
      </c>
      <c r="K44" s="77">
        <f t="shared" si="4"/>
        <v>-16132836</v>
      </c>
      <c r="L44" s="77">
        <f t="shared" si="4"/>
        <v>-29337384</v>
      </c>
      <c r="M44" s="77">
        <f t="shared" si="4"/>
        <v>53788246</v>
      </c>
      <c r="N44" s="77">
        <f t="shared" si="4"/>
        <v>8318026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53011709</v>
      </c>
      <c r="X44" s="77">
        <f t="shared" si="4"/>
        <v>42060743</v>
      </c>
      <c r="Y44" s="77">
        <f t="shared" si="4"/>
        <v>10950966</v>
      </c>
      <c r="Z44" s="212">
        <f>+IF(X44&lt;&gt;0,+(Y44/X44)*100,0)</f>
        <v>26.03607359004571</v>
      </c>
      <c r="AA44" s="210">
        <f>+AA42-AA43</f>
        <v>2274100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19995831</v>
      </c>
      <c r="D46" s="206">
        <f>SUM(D44:D45)</f>
        <v>0</v>
      </c>
      <c r="E46" s="207">
        <f t="shared" si="5"/>
        <v>0</v>
      </c>
      <c r="F46" s="88">
        <f t="shared" si="5"/>
        <v>2274100</v>
      </c>
      <c r="G46" s="88">
        <f t="shared" si="5"/>
        <v>77855282</v>
      </c>
      <c r="H46" s="88">
        <f t="shared" si="5"/>
        <v>-13406809</v>
      </c>
      <c r="I46" s="88">
        <f t="shared" si="5"/>
        <v>-19754790</v>
      </c>
      <c r="J46" s="88">
        <f t="shared" si="5"/>
        <v>44693683</v>
      </c>
      <c r="K46" s="88">
        <f t="shared" si="5"/>
        <v>-16132836</v>
      </c>
      <c r="L46" s="88">
        <f t="shared" si="5"/>
        <v>-29337384</v>
      </c>
      <c r="M46" s="88">
        <f t="shared" si="5"/>
        <v>53788246</v>
      </c>
      <c r="N46" s="88">
        <f t="shared" si="5"/>
        <v>8318026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53011709</v>
      </c>
      <c r="X46" s="88">
        <f t="shared" si="5"/>
        <v>42060743</v>
      </c>
      <c r="Y46" s="88">
        <f t="shared" si="5"/>
        <v>10950966</v>
      </c>
      <c r="Z46" s="208">
        <f>+IF(X46&lt;&gt;0,+(Y46/X46)*100,0)</f>
        <v>26.03607359004571</v>
      </c>
      <c r="AA46" s="206">
        <f>SUM(AA44:AA45)</f>
        <v>2274100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19995831</v>
      </c>
      <c r="D48" s="217">
        <f>SUM(D46:D47)</f>
        <v>0</v>
      </c>
      <c r="E48" s="218">
        <f t="shared" si="6"/>
        <v>0</v>
      </c>
      <c r="F48" s="219">
        <f t="shared" si="6"/>
        <v>2274100</v>
      </c>
      <c r="G48" s="219">
        <f t="shared" si="6"/>
        <v>77855282</v>
      </c>
      <c r="H48" s="220">
        <f t="shared" si="6"/>
        <v>-13406809</v>
      </c>
      <c r="I48" s="220">
        <f t="shared" si="6"/>
        <v>-19754790</v>
      </c>
      <c r="J48" s="220">
        <f t="shared" si="6"/>
        <v>44693683</v>
      </c>
      <c r="K48" s="220">
        <f t="shared" si="6"/>
        <v>-16132836</v>
      </c>
      <c r="L48" s="220">
        <f t="shared" si="6"/>
        <v>-29337384</v>
      </c>
      <c r="M48" s="219">
        <f t="shared" si="6"/>
        <v>53788246</v>
      </c>
      <c r="N48" s="219">
        <f t="shared" si="6"/>
        <v>8318026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53011709</v>
      </c>
      <c r="X48" s="220">
        <f t="shared" si="6"/>
        <v>42060743</v>
      </c>
      <c r="Y48" s="220">
        <f t="shared" si="6"/>
        <v>10950966</v>
      </c>
      <c r="Z48" s="221">
        <f>+IF(X48&lt;&gt;0,+(Y48/X48)*100,0)</f>
        <v>26.03607359004571</v>
      </c>
      <c r="AA48" s="222">
        <f>SUM(AA46:AA47)</f>
        <v>2274100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8034322</v>
      </c>
      <c r="D5" s="153">
        <f>SUM(D6:D8)</f>
        <v>0</v>
      </c>
      <c r="E5" s="154">
        <f t="shared" si="0"/>
        <v>12749200</v>
      </c>
      <c r="F5" s="100">
        <f t="shared" si="0"/>
        <v>12749200</v>
      </c>
      <c r="G5" s="100">
        <f t="shared" si="0"/>
        <v>0</v>
      </c>
      <c r="H5" s="100">
        <f t="shared" si="0"/>
        <v>17992</v>
      </c>
      <c r="I5" s="100">
        <f t="shared" si="0"/>
        <v>16030</v>
      </c>
      <c r="J5" s="100">
        <f t="shared" si="0"/>
        <v>34022</v>
      </c>
      <c r="K5" s="100">
        <f t="shared" si="0"/>
        <v>0</v>
      </c>
      <c r="L5" s="100">
        <f t="shared" si="0"/>
        <v>1346451</v>
      </c>
      <c r="M5" s="100">
        <f t="shared" si="0"/>
        <v>4624</v>
      </c>
      <c r="N5" s="100">
        <f t="shared" si="0"/>
        <v>1351075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1385097</v>
      </c>
      <c r="X5" s="100">
        <f t="shared" si="0"/>
        <v>320400</v>
      </c>
      <c r="Y5" s="100">
        <f t="shared" si="0"/>
        <v>1064697</v>
      </c>
      <c r="Z5" s="137">
        <f>+IF(X5&lt;&gt;0,+(Y5/X5)*100,0)</f>
        <v>332.30243445692884</v>
      </c>
      <c r="AA5" s="153">
        <f>SUM(AA6:AA8)</f>
        <v>12749200</v>
      </c>
    </row>
    <row r="6" spans="1:27" ht="12.75">
      <c r="A6" s="138" t="s">
        <v>75</v>
      </c>
      <c r="B6" s="136"/>
      <c r="C6" s="155">
        <v>699680</v>
      </c>
      <c r="D6" s="155"/>
      <c r="E6" s="156">
        <v>6500</v>
      </c>
      <c r="F6" s="60">
        <v>6500</v>
      </c>
      <c r="G6" s="60"/>
      <c r="H6" s="60"/>
      <c r="I6" s="60"/>
      <c r="J6" s="60"/>
      <c r="K6" s="60"/>
      <c r="L6" s="60"/>
      <c r="M6" s="60">
        <v>1156</v>
      </c>
      <c r="N6" s="60">
        <v>1156</v>
      </c>
      <c r="O6" s="60"/>
      <c r="P6" s="60"/>
      <c r="Q6" s="60"/>
      <c r="R6" s="60"/>
      <c r="S6" s="60"/>
      <c r="T6" s="60"/>
      <c r="U6" s="60"/>
      <c r="V6" s="60"/>
      <c r="W6" s="60">
        <v>1156</v>
      </c>
      <c r="X6" s="60"/>
      <c r="Y6" s="60">
        <v>1156</v>
      </c>
      <c r="Z6" s="140"/>
      <c r="AA6" s="62">
        <v>6500</v>
      </c>
    </row>
    <row r="7" spans="1:27" ht="12.75">
      <c r="A7" s="138" t="s">
        <v>76</v>
      </c>
      <c r="B7" s="136"/>
      <c r="C7" s="157">
        <v>364892</v>
      </c>
      <c r="D7" s="157"/>
      <c r="E7" s="158">
        <v>12742700</v>
      </c>
      <c r="F7" s="159">
        <v>12742700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320400</v>
      </c>
      <c r="Y7" s="159">
        <v>-320400</v>
      </c>
      <c r="Z7" s="141">
        <v>-100</v>
      </c>
      <c r="AA7" s="225">
        <v>12742700</v>
      </c>
    </row>
    <row r="8" spans="1:27" ht="12.75">
      <c r="A8" s="138" t="s">
        <v>77</v>
      </c>
      <c r="B8" s="136"/>
      <c r="C8" s="155">
        <v>6969750</v>
      </c>
      <c r="D8" s="155"/>
      <c r="E8" s="156"/>
      <c r="F8" s="60"/>
      <c r="G8" s="60"/>
      <c r="H8" s="60">
        <v>17992</v>
      </c>
      <c r="I8" s="60">
        <v>16030</v>
      </c>
      <c r="J8" s="60">
        <v>34022</v>
      </c>
      <c r="K8" s="60"/>
      <c r="L8" s="60">
        <v>1346451</v>
      </c>
      <c r="M8" s="60">
        <v>3468</v>
      </c>
      <c r="N8" s="60">
        <v>1349919</v>
      </c>
      <c r="O8" s="60"/>
      <c r="P8" s="60"/>
      <c r="Q8" s="60"/>
      <c r="R8" s="60"/>
      <c r="S8" s="60"/>
      <c r="T8" s="60"/>
      <c r="U8" s="60"/>
      <c r="V8" s="60"/>
      <c r="W8" s="60">
        <v>1383941</v>
      </c>
      <c r="X8" s="60"/>
      <c r="Y8" s="60">
        <v>1383941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8876237</v>
      </c>
      <c r="D9" s="153">
        <f>SUM(D10:D14)</f>
        <v>0</v>
      </c>
      <c r="E9" s="154">
        <f t="shared" si="1"/>
        <v>11728570</v>
      </c>
      <c r="F9" s="100">
        <f t="shared" si="1"/>
        <v>11728570</v>
      </c>
      <c r="G9" s="100">
        <f t="shared" si="1"/>
        <v>0</v>
      </c>
      <c r="H9" s="100">
        <f t="shared" si="1"/>
        <v>0</v>
      </c>
      <c r="I9" s="100">
        <f t="shared" si="1"/>
        <v>3546</v>
      </c>
      <c r="J9" s="100">
        <f t="shared" si="1"/>
        <v>3546</v>
      </c>
      <c r="K9" s="100">
        <f t="shared" si="1"/>
        <v>925616</v>
      </c>
      <c r="L9" s="100">
        <f t="shared" si="1"/>
        <v>711769</v>
      </c>
      <c r="M9" s="100">
        <f t="shared" si="1"/>
        <v>483207</v>
      </c>
      <c r="N9" s="100">
        <f t="shared" si="1"/>
        <v>2120592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2124138</v>
      </c>
      <c r="X9" s="100">
        <f t="shared" si="1"/>
        <v>339000</v>
      </c>
      <c r="Y9" s="100">
        <f t="shared" si="1"/>
        <v>1785138</v>
      </c>
      <c r="Z9" s="137">
        <f>+IF(X9&lt;&gt;0,+(Y9/X9)*100,0)</f>
        <v>526.5893805309735</v>
      </c>
      <c r="AA9" s="102">
        <f>SUM(AA10:AA14)</f>
        <v>11728570</v>
      </c>
    </row>
    <row r="10" spans="1:27" ht="12.75">
      <c r="A10" s="138" t="s">
        <v>79</v>
      </c>
      <c r="B10" s="136"/>
      <c r="C10" s="155">
        <v>3137</v>
      </c>
      <c r="D10" s="155"/>
      <c r="E10" s="156">
        <v>419000</v>
      </c>
      <c r="F10" s="60">
        <v>419000</v>
      </c>
      <c r="G10" s="60"/>
      <c r="H10" s="60"/>
      <c r="I10" s="60">
        <v>2300</v>
      </c>
      <c r="J10" s="60">
        <v>2300</v>
      </c>
      <c r="K10" s="60">
        <v>7800</v>
      </c>
      <c r="L10" s="60">
        <v>12000</v>
      </c>
      <c r="M10" s="60">
        <v>-1017</v>
      </c>
      <c r="N10" s="60">
        <v>18783</v>
      </c>
      <c r="O10" s="60"/>
      <c r="P10" s="60"/>
      <c r="Q10" s="60"/>
      <c r="R10" s="60"/>
      <c r="S10" s="60"/>
      <c r="T10" s="60"/>
      <c r="U10" s="60"/>
      <c r="V10" s="60"/>
      <c r="W10" s="60">
        <v>21083</v>
      </c>
      <c r="X10" s="60">
        <v>109000</v>
      </c>
      <c r="Y10" s="60">
        <v>-87917</v>
      </c>
      <c r="Z10" s="140">
        <v>-80.66</v>
      </c>
      <c r="AA10" s="62">
        <v>419000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>
        <v>8849732</v>
      </c>
      <c r="D12" s="155"/>
      <c r="E12" s="156">
        <v>11280000</v>
      </c>
      <c r="F12" s="60">
        <v>11280000</v>
      </c>
      <c r="G12" s="60"/>
      <c r="H12" s="60"/>
      <c r="I12" s="60"/>
      <c r="J12" s="60"/>
      <c r="K12" s="60">
        <v>917816</v>
      </c>
      <c r="L12" s="60">
        <v>699769</v>
      </c>
      <c r="M12" s="60">
        <v>484224</v>
      </c>
      <c r="N12" s="60">
        <v>2101809</v>
      </c>
      <c r="O12" s="60"/>
      <c r="P12" s="60"/>
      <c r="Q12" s="60"/>
      <c r="R12" s="60"/>
      <c r="S12" s="60"/>
      <c r="T12" s="60"/>
      <c r="U12" s="60"/>
      <c r="V12" s="60"/>
      <c r="W12" s="60">
        <v>2101809</v>
      </c>
      <c r="X12" s="60">
        <v>230000</v>
      </c>
      <c r="Y12" s="60">
        <v>1871809</v>
      </c>
      <c r="Z12" s="140">
        <v>813.83</v>
      </c>
      <c r="AA12" s="62">
        <v>11280000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>
        <v>23368</v>
      </c>
      <c r="D14" s="157"/>
      <c r="E14" s="158">
        <v>29570</v>
      </c>
      <c r="F14" s="159">
        <v>29570</v>
      </c>
      <c r="G14" s="159"/>
      <c r="H14" s="159"/>
      <c r="I14" s="159">
        <v>1246</v>
      </c>
      <c r="J14" s="159">
        <v>1246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1246</v>
      </c>
      <c r="X14" s="159"/>
      <c r="Y14" s="159">
        <v>1246</v>
      </c>
      <c r="Z14" s="141"/>
      <c r="AA14" s="225">
        <v>29570</v>
      </c>
    </row>
    <row r="15" spans="1:27" ht="12.75">
      <c r="A15" s="135" t="s">
        <v>84</v>
      </c>
      <c r="B15" s="142"/>
      <c r="C15" s="153">
        <f aca="true" t="shared" si="2" ref="C15:Y15">SUM(C16:C18)</f>
        <v>1085210</v>
      </c>
      <c r="D15" s="153">
        <f>SUM(D16:D18)</f>
        <v>0</v>
      </c>
      <c r="E15" s="154">
        <f t="shared" si="2"/>
        <v>7003100</v>
      </c>
      <c r="F15" s="100">
        <f t="shared" si="2"/>
        <v>7003100</v>
      </c>
      <c r="G15" s="100">
        <f t="shared" si="2"/>
        <v>0</v>
      </c>
      <c r="H15" s="100">
        <f t="shared" si="2"/>
        <v>18626</v>
      </c>
      <c r="I15" s="100">
        <f t="shared" si="2"/>
        <v>9577</v>
      </c>
      <c r="J15" s="100">
        <f t="shared" si="2"/>
        <v>28203</v>
      </c>
      <c r="K15" s="100">
        <f t="shared" si="2"/>
        <v>241534</v>
      </c>
      <c r="L15" s="100">
        <f t="shared" si="2"/>
        <v>402602</v>
      </c>
      <c r="M15" s="100">
        <f t="shared" si="2"/>
        <v>925797</v>
      </c>
      <c r="N15" s="100">
        <f t="shared" si="2"/>
        <v>1569933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1598136</v>
      </c>
      <c r="X15" s="100">
        <f t="shared" si="2"/>
        <v>162000</v>
      </c>
      <c r="Y15" s="100">
        <f t="shared" si="2"/>
        <v>1436136</v>
      </c>
      <c r="Z15" s="137">
        <f>+IF(X15&lt;&gt;0,+(Y15/X15)*100,0)</f>
        <v>886.5037037037038</v>
      </c>
      <c r="AA15" s="102">
        <f>SUM(AA16:AA18)</f>
        <v>7003100</v>
      </c>
    </row>
    <row r="16" spans="1:27" ht="12.75">
      <c r="A16" s="138" t="s">
        <v>85</v>
      </c>
      <c r="B16" s="136"/>
      <c r="C16" s="155"/>
      <c r="D16" s="155"/>
      <c r="E16" s="156">
        <v>4655000</v>
      </c>
      <c r="F16" s="60">
        <v>4655000</v>
      </c>
      <c r="G16" s="60"/>
      <c r="H16" s="60"/>
      <c r="I16" s="60"/>
      <c r="J16" s="60"/>
      <c r="K16" s="60"/>
      <c r="L16" s="60">
        <v>254355</v>
      </c>
      <c r="M16" s="60">
        <v>236754</v>
      </c>
      <c r="N16" s="60">
        <v>491109</v>
      </c>
      <c r="O16" s="60"/>
      <c r="P16" s="60"/>
      <c r="Q16" s="60"/>
      <c r="R16" s="60"/>
      <c r="S16" s="60"/>
      <c r="T16" s="60"/>
      <c r="U16" s="60"/>
      <c r="V16" s="60"/>
      <c r="W16" s="60">
        <v>491109</v>
      </c>
      <c r="X16" s="60">
        <v>95000</v>
      </c>
      <c r="Y16" s="60">
        <v>396109</v>
      </c>
      <c r="Z16" s="140">
        <v>416.96</v>
      </c>
      <c r="AA16" s="62">
        <v>4655000</v>
      </c>
    </row>
    <row r="17" spans="1:27" ht="12.75">
      <c r="A17" s="138" t="s">
        <v>86</v>
      </c>
      <c r="B17" s="136"/>
      <c r="C17" s="155">
        <v>1085210</v>
      </c>
      <c r="D17" s="155"/>
      <c r="E17" s="156">
        <v>2348100</v>
      </c>
      <c r="F17" s="60">
        <v>2348100</v>
      </c>
      <c r="G17" s="60"/>
      <c r="H17" s="60">
        <v>18626</v>
      </c>
      <c r="I17" s="60">
        <v>9577</v>
      </c>
      <c r="J17" s="60">
        <v>28203</v>
      </c>
      <c r="K17" s="60">
        <v>241534</v>
      </c>
      <c r="L17" s="60">
        <v>148247</v>
      </c>
      <c r="M17" s="60">
        <v>689043</v>
      </c>
      <c r="N17" s="60">
        <v>1078824</v>
      </c>
      <c r="O17" s="60"/>
      <c r="P17" s="60"/>
      <c r="Q17" s="60"/>
      <c r="R17" s="60"/>
      <c r="S17" s="60"/>
      <c r="T17" s="60"/>
      <c r="U17" s="60"/>
      <c r="V17" s="60"/>
      <c r="W17" s="60">
        <v>1107027</v>
      </c>
      <c r="X17" s="60">
        <v>67000</v>
      </c>
      <c r="Y17" s="60">
        <v>1040027</v>
      </c>
      <c r="Z17" s="140">
        <v>1552.28</v>
      </c>
      <c r="AA17" s="62">
        <v>2348100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>
        <v>274000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18269769</v>
      </c>
      <c r="D25" s="217">
        <f>+D5+D9+D15+D19+D24</f>
        <v>0</v>
      </c>
      <c r="E25" s="230">
        <f t="shared" si="4"/>
        <v>31480870</v>
      </c>
      <c r="F25" s="219">
        <f t="shared" si="4"/>
        <v>31480870</v>
      </c>
      <c r="G25" s="219">
        <f t="shared" si="4"/>
        <v>0</v>
      </c>
      <c r="H25" s="219">
        <f t="shared" si="4"/>
        <v>36618</v>
      </c>
      <c r="I25" s="219">
        <f t="shared" si="4"/>
        <v>29153</v>
      </c>
      <c r="J25" s="219">
        <f t="shared" si="4"/>
        <v>65771</v>
      </c>
      <c r="K25" s="219">
        <f t="shared" si="4"/>
        <v>1167150</v>
      </c>
      <c r="L25" s="219">
        <f t="shared" si="4"/>
        <v>2460822</v>
      </c>
      <c r="M25" s="219">
        <f t="shared" si="4"/>
        <v>1413628</v>
      </c>
      <c r="N25" s="219">
        <f t="shared" si="4"/>
        <v>5041600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5107371</v>
      </c>
      <c r="X25" s="219">
        <f t="shared" si="4"/>
        <v>821400</v>
      </c>
      <c r="Y25" s="219">
        <f t="shared" si="4"/>
        <v>4285971</v>
      </c>
      <c r="Z25" s="231">
        <f>+IF(X25&lt;&gt;0,+(Y25/X25)*100,0)</f>
        <v>521.7885317750182</v>
      </c>
      <c r="AA25" s="232">
        <f>+AA5+AA9+AA15+AA19+AA24</f>
        <v>31480870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2.75">
      <c r="A29" s="234" t="s">
        <v>134</v>
      </c>
      <c r="B29" s="136"/>
      <c r="C29" s="155">
        <v>1885209</v>
      </c>
      <c r="D29" s="155"/>
      <c r="E29" s="156">
        <v>2348100</v>
      </c>
      <c r="F29" s="60">
        <v>2348100</v>
      </c>
      <c r="G29" s="60"/>
      <c r="H29" s="60">
        <v>18626</v>
      </c>
      <c r="I29" s="60">
        <v>9577</v>
      </c>
      <c r="J29" s="60">
        <v>28203</v>
      </c>
      <c r="K29" s="60">
        <v>241534</v>
      </c>
      <c r="L29" s="60">
        <v>148247</v>
      </c>
      <c r="M29" s="60">
        <v>689043</v>
      </c>
      <c r="N29" s="60">
        <v>1078824</v>
      </c>
      <c r="O29" s="60"/>
      <c r="P29" s="60"/>
      <c r="Q29" s="60"/>
      <c r="R29" s="60"/>
      <c r="S29" s="60"/>
      <c r="T29" s="60"/>
      <c r="U29" s="60"/>
      <c r="V29" s="60"/>
      <c r="W29" s="60">
        <v>1107027</v>
      </c>
      <c r="X29" s="60">
        <v>67000</v>
      </c>
      <c r="Y29" s="60">
        <v>1040027</v>
      </c>
      <c r="Z29" s="140">
        <v>1552.28</v>
      </c>
      <c r="AA29" s="62">
        <v>2348100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1885209</v>
      </c>
      <c r="D32" s="210">
        <f>SUM(D28:D31)</f>
        <v>0</v>
      </c>
      <c r="E32" s="211">
        <f t="shared" si="5"/>
        <v>2348100</v>
      </c>
      <c r="F32" s="77">
        <f t="shared" si="5"/>
        <v>2348100</v>
      </c>
      <c r="G32" s="77">
        <f t="shared" si="5"/>
        <v>0</v>
      </c>
      <c r="H32" s="77">
        <f t="shared" si="5"/>
        <v>18626</v>
      </c>
      <c r="I32" s="77">
        <f t="shared" si="5"/>
        <v>9577</v>
      </c>
      <c r="J32" s="77">
        <f t="shared" si="5"/>
        <v>28203</v>
      </c>
      <c r="K32" s="77">
        <f t="shared" si="5"/>
        <v>241534</v>
      </c>
      <c r="L32" s="77">
        <f t="shared" si="5"/>
        <v>148247</v>
      </c>
      <c r="M32" s="77">
        <f t="shared" si="5"/>
        <v>689043</v>
      </c>
      <c r="N32" s="77">
        <f t="shared" si="5"/>
        <v>1078824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1107027</v>
      </c>
      <c r="X32" s="77">
        <f t="shared" si="5"/>
        <v>67000</v>
      </c>
      <c r="Y32" s="77">
        <f t="shared" si="5"/>
        <v>1040027</v>
      </c>
      <c r="Z32" s="212">
        <f>+IF(X32&lt;&gt;0,+(Y32/X32)*100,0)</f>
        <v>1552.2791044776118</v>
      </c>
      <c r="AA32" s="79">
        <f>SUM(AA28:AA31)</f>
        <v>2348100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16384558</v>
      </c>
      <c r="D35" s="155"/>
      <c r="E35" s="156">
        <v>29132770</v>
      </c>
      <c r="F35" s="60">
        <v>29132770</v>
      </c>
      <c r="G35" s="60"/>
      <c r="H35" s="60">
        <v>17992</v>
      </c>
      <c r="I35" s="60">
        <v>19576</v>
      </c>
      <c r="J35" s="60">
        <v>37568</v>
      </c>
      <c r="K35" s="60">
        <v>925616</v>
      </c>
      <c r="L35" s="60">
        <v>2312575</v>
      </c>
      <c r="M35" s="60">
        <v>724585</v>
      </c>
      <c r="N35" s="60">
        <v>3962776</v>
      </c>
      <c r="O35" s="60"/>
      <c r="P35" s="60"/>
      <c r="Q35" s="60"/>
      <c r="R35" s="60"/>
      <c r="S35" s="60"/>
      <c r="T35" s="60"/>
      <c r="U35" s="60"/>
      <c r="V35" s="60"/>
      <c r="W35" s="60">
        <v>4000344</v>
      </c>
      <c r="X35" s="60">
        <v>754400</v>
      </c>
      <c r="Y35" s="60">
        <v>3245944</v>
      </c>
      <c r="Z35" s="140">
        <v>430.27</v>
      </c>
      <c r="AA35" s="62">
        <v>29132770</v>
      </c>
    </row>
    <row r="36" spans="1:27" ht="12.75">
      <c r="A36" s="238" t="s">
        <v>139</v>
      </c>
      <c r="B36" s="149"/>
      <c r="C36" s="222">
        <f aca="true" t="shared" si="6" ref="C36:Y36">SUM(C32:C35)</f>
        <v>18269767</v>
      </c>
      <c r="D36" s="222">
        <f>SUM(D32:D35)</f>
        <v>0</v>
      </c>
      <c r="E36" s="218">
        <f t="shared" si="6"/>
        <v>31480870</v>
      </c>
      <c r="F36" s="220">
        <f t="shared" si="6"/>
        <v>31480870</v>
      </c>
      <c r="G36" s="220">
        <f t="shared" si="6"/>
        <v>0</v>
      </c>
      <c r="H36" s="220">
        <f t="shared" si="6"/>
        <v>36618</v>
      </c>
      <c r="I36" s="220">
        <f t="shared" si="6"/>
        <v>29153</v>
      </c>
      <c r="J36" s="220">
        <f t="shared" si="6"/>
        <v>65771</v>
      </c>
      <c r="K36" s="220">
        <f t="shared" si="6"/>
        <v>1167150</v>
      </c>
      <c r="L36" s="220">
        <f t="shared" si="6"/>
        <v>2460822</v>
      </c>
      <c r="M36" s="220">
        <f t="shared" si="6"/>
        <v>1413628</v>
      </c>
      <c r="N36" s="220">
        <f t="shared" si="6"/>
        <v>5041600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5107371</v>
      </c>
      <c r="X36" s="220">
        <f t="shared" si="6"/>
        <v>821400</v>
      </c>
      <c r="Y36" s="220">
        <f t="shared" si="6"/>
        <v>4285971</v>
      </c>
      <c r="Z36" s="221">
        <f>+IF(X36&lt;&gt;0,+(Y36/X36)*100,0)</f>
        <v>521.7885317750182</v>
      </c>
      <c r="AA36" s="239">
        <f>SUM(AA32:AA35)</f>
        <v>31480870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14034060</v>
      </c>
      <c r="D6" s="155"/>
      <c r="E6" s="59">
        <v>4608637</v>
      </c>
      <c r="F6" s="60">
        <v>16851637</v>
      </c>
      <c r="G6" s="60">
        <v>13729940</v>
      </c>
      <c r="H6" s="60">
        <v>15019850</v>
      </c>
      <c r="I6" s="60">
        <v>11061378</v>
      </c>
      <c r="J6" s="60">
        <v>11061378</v>
      </c>
      <c r="K6" s="60">
        <v>9480799</v>
      </c>
      <c r="L6" s="60">
        <v>10469346</v>
      </c>
      <c r="M6" s="60">
        <v>20320510</v>
      </c>
      <c r="N6" s="60">
        <v>20320510</v>
      </c>
      <c r="O6" s="60"/>
      <c r="P6" s="60"/>
      <c r="Q6" s="60"/>
      <c r="R6" s="60"/>
      <c r="S6" s="60"/>
      <c r="T6" s="60"/>
      <c r="U6" s="60"/>
      <c r="V6" s="60"/>
      <c r="W6" s="60">
        <v>20320510</v>
      </c>
      <c r="X6" s="60">
        <v>8425819</v>
      </c>
      <c r="Y6" s="60">
        <v>11894691</v>
      </c>
      <c r="Z6" s="140">
        <v>141.17</v>
      </c>
      <c r="AA6" s="62">
        <v>16851637</v>
      </c>
    </row>
    <row r="7" spans="1:27" ht="12.75">
      <c r="A7" s="249" t="s">
        <v>144</v>
      </c>
      <c r="B7" s="182"/>
      <c r="C7" s="155">
        <v>602000000</v>
      </c>
      <c r="D7" s="155"/>
      <c r="E7" s="59">
        <v>586000000</v>
      </c>
      <c r="F7" s="60">
        <v>586000000</v>
      </c>
      <c r="G7" s="60">
        <v>681000000</v>
      </c>
      <c r="H7" s="60">
        <v>686000000</v>
      </c>
      <c r="I7" s="60">
        <v>662000000</v>
      </c>
      <c r="J7" s="60">
        <v>662000000</v>
      </c>
      <c r="K7" s="60">
        <v>647000000</v>
      </c>
      <c r="L7" s="60">
        <v>616000000</v>
      </c>
      <c r="M7" s="60">
        <v>673000000</v>
      </c>
      <c r="N7" s="60">
        <v>673000000</v>
      </c>
      <c r="O7" s="60"/>
      <c r="P7" s="60"/>
      <c r="Q7" s="60"/>
      <c r="R7" s="60"/>
      <c r="S7" s="60"/>
      <c r="T7" s="60"/>
      <c r="U7" s="60"/>
      <c r="V7" s="60"/>
      <c r="W7" s="60">
        <v>673000000</v>
      </c>
      <c r="X7" s="60">
        <v>293000000</v>
      </c>
      <c r="Y7" s="60">
        <v>380000000</v>
      </c>
      <c r="Z7" s="140">
        <v>129.69</v>
      </c>
      <c r="AA7" s="62">
        <v>586000000</v>
      </c>
    </row>
    <row r="8" spans="1:27" ht="12.75">
      <c r="A8" s="249" t="s">
        <v>145</v>
      </c>
      <c r="B8" s="182"/>
      <c r="C8" s="155">
        <v>14649</v>
      </c>
      <c r="D8" s="155"/>
      <c r="E8" s="59">
        <v>14000000</v>
      </c>
      <c r="F8" s="60">
        <v>14000000</v>
      </c>
      <c r="G8" s="60">
        <v>21213642</v>
      </c>
      <c r="H8" s="60">
        <v>14096551</v>
      </c>
      <c r="I8" s="60">
        <v>10268913</v>
      </c>
      <c r="J8" s="60">
        <v>10268913</v>
      </c>
      <c r="K8" s="60">
        <v>7696779</v>
      </c>
      <c r="L8" s="60">
        <v>5751671</v>
      </c>
      <c r="M8" s="60">
        <v>14649</v>
      </c>
      <c r="N8" s="60">
        <v>14649</v>
      </c>
      <c r="O8" s="60"/>
      <c r="P8" s="60"/>
      <c r="Q8" s="60"/>
      <c r="R8" s="60"/>
      <c r="S8" s="60"/>
      <c r="T8" s="60"/>
      <c r="U8" s="60"/>
      <c r="V8" s="60"/>
      <c r="W8" s="60">
        <v>14649</v>
      </c>
      <c r="X8" s="60">
        <v>7000000</v>
      </c>
      <c r="Y8" s="60">
        <v>-6985351</v>
      </c>
      <c r="Z8" s="140">
        <v>-99.79</v>
      </c>
      <c r="AA8" s="62">
        <v>14000000</v>
      </c>
    </row>
    <row r="9" spans="1:27" ht="12.75">
      <c r="A9" s="249" t="s">
        <v>146</v>
      </c>
      <c r="B9" s="182"/>
      <c r="C9" s="155">
        <v>30515920</v>
      </c>
      <c r="D9" s="155"/>
      <c r="E9" s="59">
        <v>4694595</v>
      </c>
      <c r="F9" s="60">
        <v>4694595</v>
      </c>
      <c r="G9" s="60">
        <v>5253289</v>
      </c>
      <c r="H9" s="60">
        <v>2317952</v>
      </c>
      <c r="I9" s="60">
        <v>1622030</v>
      </c>
      <c r="J9" s="60">
        <v>1622030</v>
      </c>
      <c r="K9" s="60">
        <v>1577786</v>
      </c>
      <c r="L9" s="60">
        <v>1797097</v>
      </c>
      <c r="M9" s="60">
        <v>6598703</v>
      </c>
      <c r="N9" s="60">
        <v>6598703</v>
      </c>
      <c r="O9" s="60"/>
      <c r="P9" s="60"/>
      <c r="Q9" s="60"/>
      <c r="R9" s="60"/>
      <c r="S9" s="60"/>
      <c r="T9" s="60"/>
      <c r="U9" s="60"/>
      <c r="V9" s="60"/>
      <c r="W9" s="60">
        <v>6598703</v>
      </c>
      <c r="X9" s="60">
        <v>2347298</v>
      </c>
      <c r="Y9" s="60">
        <v>4251405</v>
      </c>
      <c r="Z9" s="140">
        <v>181.12</v>
      </c>
      <c r="AA9" s="62">
        <v>4694595</v>
      </c>
    </row>
    <row r="10" spans="1:27" ht="12.75">
      <c r="A10" s="249" t="s">
        <v>147</v>
      </c>
      <c r="B10" s="182"/>
      <c r="C10" s="155">
        <v>2416597</v>
      </c>
      <c r="D10" s="155"/>
      <c r="E10" s="59"/>
      <c r="F10" s="60"/>
      <c r="G10" s="159">
        <v>2416597</v>
      </c>
      <c r="H10" s="159">
        <v>2416597</v>
      </c>
      <c r="I10" s="159">
        <v>2416597</v>
      </c>
      <c r="J10" s="60">
        <v>2416597</v>
      </c>
      <c r="K10" s="159">
        <v>2416597</v>
      </c>
      <c r="L10" s="159">
        <v>2416597</v>
      </c>
      <c r="M10" s="60">
        <v>2416597</v>
      </c>
      <c r="N10" s="159">
        <v>2416597</v>
      </c>
      <c r="O10" s="159"/>
      <c r="P10" s="159"/>
      <c r="Q10" s="60"/>
      <c r="R10" s="159"/>
      <c r="S10" s="159"/>
      <c r="T10" s="60"/>
      <c r="U10" s="159"/>
      <c r="V10" s="159"/>
      <c r="W10" s="159">
        <v>2416597</v>
      </c>
      <c r="X10" s="60"/>
      <c r="Y10" s="159">
        <v>2416597</v>
      </c>
      <c r="Z10" s="141"/>
      <c r="AA10" s="225"/>
    </row>
    <row r="11" spans="1:27" ht="12.75">
      <c r="A11" s="249" t="s">
        <v>148</v>
      </c>
      <c r="B11" s="182"/>
      <c r="C11" s="155">
        <v>1792879</v>
      </c>
      <c r="D11" s="155"/>
      <c r="E11" s="59">
        <v>2000000</v>
      </c>
      <c r="F11" s="60">
        <v>2000000</v>
      </c>
      <c r="G11" s="60">
        <v>1742876</v>
      </c>
      <c r="H11" s="60">
        <v>1399019</v>
      </c>
      <c r="I11" s="60">
        <v>1790680</v>
      </c>
      <c r="J11" s="60">
        <v>1790680</v>
      </c>
      <c r="K11" s="60">
        <v>1735812</v>
      </c>
      <c r="L11" s="60">
        <v>1983720</v>
      </c>
      <c r="M11" s="60">
        <v>2169589</v>
      </c>
      <c r="N11" s="60">
        <v>2169589</v>
      </c>
      <c r="O11" s="60"/>
      <c r="P11" s="60"/>
      <c r="Q11" s="60"/>
      <c r="R11" s="60"/>
      <c r="S11" s="60"/>
      <c r="T11" s="60"/>
      <c r="U11" s="60"/>
      <c r="V11" s="60"/>
      <c r="W11" s="60">
        <v>2169589</v>
      </c>
      <c r="X11" s="60">
        <v>1000000</v>
      </c>
      <c r="Y11" s="60">
        <v>1169589</v>
      </c>
      <c r="Z11" s="140">
        <v>116.96</v>
      </c>
      <c r="AA11" s="62">
        <v>2000000</v>
      </c>
    </row>
    <row r="12" spans="1:27" ht="12.75">
      <c r="A12" s="250" t="s">
        <v>56</v>
      </c>
      <c r="B12" s="251"/>
      <c r="C12" s="168">
        <f aca="true" t="shared" si="0" ref="C12:Y12">SUM(C6:C11)</f>
        <v>650774105</v>
      </c>
      <c r="D12" s="168">
        <f>SUM(D6:D11)</f>
        <v>0</v>
      </c>
      <c r="E12" s="72">
        <f t="shared" si="0"/>
        <v>611303232</v>
      </c>
      <c r="F12" s="73">
        <f t="shared" si="0"/>
        <v>623546232</v>
      </c>
      <c r="G12" s="73">
        <f t="shared" si="0"/>
        <v>725356344</v>
      </c>
      <c r="H12" s="73">
        <f t="shared" si="0"/>
        <v>721249969</v>
      </c>
      <c r="I12" s="73">
        <f t="shared" si="0"/>
        <v>689159598</v>
      </c>
      <c r="J12" s="73">
        <f t="shared" si="0"/>
        <v>689159598</v>
      </c>
      <c r="K12" s="73">
        <f t="shared" si="0"/>
        <v>669907773</v>
      </c>
      <c r="L12" s="73">
        <f t="shared" si="0"/>
        <v>638418431</v>
      </c>
      <c r="M12" s="73">
        <f t="shared" si="0"/>
        <v>704520048</v>
      </c>
      <c r="N12" s="73">
        <f t="shared" si="0"/>
        <v>704520048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704520048</v>
      </c>
      <c r="X12" s="73">
        <f t="shared" si="0"/>
        <v>311773117</v>
      </c>
      <c r="Y12" s="73">
        <f t="shared" si="0"/>
        <v>392746931</v>
      </c>
      <c r="Z12" s="170">
        <f>+IF(X12&lt;&gt;0,+(Y12/X12)*100,0)</f>
        <v>125.97203209152892</v>
      </c>
      <c r="AA12" s="74">
        <f>SUM(AA6:AA11)</f>
        <v>623546232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22677800</v>
      </c>
      <c r="D15" s="155"/>
      <c r="E15" s="59"/>
      <c r="F15" s="60"/>
      <c r="G15" s="60">
        <v>34667584</v>
      </c>
      <c r="H15" s="60">
        <v>22677800</v>
      </c>
      <c r="I15" s="60">
        <v>22677800</v>
      </c>
      <c r="J15" s="60">
        <v>22677800</v>
      </c>
      <c r="K15" s="60">
        <v>22677800</v>
      </c>
      <c r="L15" s="60">
        <v>22677800</v>
      </c>
      <c r="M15" s="60">
        <v>22677800</v>
      </c>
      <c r="N15" s="60">
        <v>22677800</v>
      </c>
      <c r="O15" s="60"/>
      <c r="P15" s="60"/>
      <c r="Q15" s="60"/>
      <c r="R15" s="60"/>
      <c r="S15" s="60"/>
      <c r="T15" s="60"/>
      <c r="U15" s="60"/>
      <c r="V15" s="60"/>
      <c r="W15" s="60">
        <v>22677800</v>
      </c>
      <c r="X15" s="60"/>
      <c r="Y15" s="60">
        <v>22677800</v>
      </c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147850488</v>
      </c>
      <c r="D19" s="155"/>
      <c r="E19" s="59">
        <v>180548532</v>
      </c>
      <c r="F19" s="60">
        <v>180548532</v>
      </c>
      <c r="G19" s="60">
        <v>157897082</v>
      </c>
      <c r="H19" s="60">
        <v>156071678</v>
      </c>
      <c r="I19" s="60">
        <v>156100831</v>
      </c>
      <c r="J19" s="60">
        <v>156100831</v>
      </c>
      <c r="K19" s="60">
        <v>157267981</v>
      </c>
      <c r="L19" s="60">
        <v>151544231</v>
      </c>
      <c r="M19" s="60">
        <v>147859186</v>
      </c>
      <c r="N19" s="60">
        <v>147859186</v>
      </c>
      <c r="O19" s="60"/>
      <c r="P19" s="60"/>
      <c r="Q19" s="60"/>
      <c r="R19" s="60"/>
      <c r="S19" s="60"/>
      <c r="T19" s="60"/>
      <c r="U19" s="60"/>
      <c r="V19" s="60"/>
      <c r="W19" s="60">
        <v>147859186</v>
      </c>
      <c r="X19" s="60">
        <v>90274266</v>
      </c>
      <c r="Y19" s="60">
        <v>57584920</v>
      </c>
      <c r="Z19" s="140">
        <v>63.79</v>
      </c>
      <c r="AA19" s="62">
        <v>180548532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780874</v>
      </c>
      <c r="D22" s="155"/>
      <c r="E22" s="59">
        <v>833526</v>
      </c>
      <c r="F22" s="60">
        <v>833640</v>
      </c>
      <c r="G22" s="60">
        <v>773845</v>
      </c>
      <c r="H22" s="60">
        <v>780874</v>
      </c>
      <c r="I22" s="60">
        <v>780874</v>
      </c>
      <c r="J22" s="60">
        <v>780874</v>
      </c>
      <c r="K22" s="60">
        <v>780874</v>
      </c>
      <c r="L22" s="60">
        <v>780874</v>
      </c>
      <c r="M22" s="60">
        <v>859572</v>
      </c>
      <c r="N22" s="60">
        <v>859572</v>
      </c>
      <c r="O22" s="60"/>
      <c r="P22" s="60"/>
      <c r="Q22" s="60"/>
      <c r="R22" s="60"/>
      <c r="S22" s="60"/>
      <c r="T22" s="60"/>
      <c r="U22" s="60"/>
      <c r="V22" s="60"/>
      <c r="W22" s="60">
        <v>859572</v>
      </c>
      <c r="X22" s="60">
        <v>416820</v>
      </c>
      <c r="Y22" s="60">
        <v>442752</v>
      </c>
      <c r="Z22" s="140">
        <v>106.22</v>
      </c>
      <c r="AA22" s="62">
        <v>833640</v>
      </c>
    </row>
    <row r="23" spans="1:27" ht="12.75">
      <c r="A23" s="249" t="s">
        <v>158</v>
      </c>
      <c r="B23" s="182"/>
      <c r="C23" s="155"/>
      <c r="D23" s="155"/>
      <c r="E23" s="59">
        <v>30000000</v>
      </c>
      <c r="F23" s="60">
        <v>30000000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15000000</v>
      </c>
      <c r="Y23" s="159">
        <v>-15000000</v>
      </c>
      <c r="Z23" s="141">
        <v>-100</v>
      </c>
      <c r="AA23" s="225">
        <v>30000000</v>
      </c>
    </row>
    <row r="24" spans="1:27" ht="12.75">
      <c r="A24" s="250" t="s">
        <v>57</v>
      </c>
      <c r="B24" s="253"/>
      <c r="C24" s="168">
        <f aca="true" t="shared" si="1" ref="C24:Y24">SUM(C15:C23)</f>
        <v>171309162</v>
      </c>
      <c r="D24" s="168">
        <f>SUM(D15:D23)</f>
        <v>0</v>
      </c>
      <c r="E24" s="76">
        <f t="shared" si="1"/>
        <v>211382058</v>
      </c>
      <c r="F24" s="77">
        <f t="shared" si="1"/>
        <v>211382172</v>
      </c>
      <c r="G24" s="77">
        <f t="shared" si="1"/>
        <v>193338511</v>
      </c>
      <c r="H24" s="77">
        <f t="shared" si="1"/>
        <v>179530352</v>
      </c>
      <c r="I24" s="77">
        <f t="shared" si="1"/>
        <v>179559505</v>
      </c>
      <c r="J24" s="77">
        <f t="shared" si="1"/>
        <v>179559505</v>
      </c>
      <c r="K24" s="77">
        <f t="shared" si="1"/>
        <v>180726655</v>
      </c>
      <c r="L24" s="77">
        <f t="shared" si="1"/>
        <v>175002905</v>
      </c>
      <c r="M24" s="77">
        <f t="shared" si="1"/>
        <v>171396558</v>
      </c>
      <c r="N24" s="77">
        <f t="shared" si="1"/>
        <v>171396558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171396558</v>
      </c>
      <c r="X24" s="77">
        <f t="shared" si="1"/>
        <v>105691086</v>
      </c>
      <c r="Y24" s="77">
        <f t="shared" si="1"/>
        <v>65705472</v>
      </c>
      <c r="Z24" s="212">
        <f>+IF(X24&lt;&gt;0,+(Y24/X24)*100,0)</f>
        <v>62.16746793575383</v>
      </c>
      <c r="AA24" s="79">
        <f>SUM(AA15:AA23)</f>
        <v>211382172</v>
      </c>
    </row>
    <row r="25" spans="1:27" ht="12.75">
      <c r="A25" s="250" t="s">
        <v>159</v>
      </c>
      <c r="B25" s="251"/>
      <c r="C25" s="168">
        <f aca="true" t="shared" si="2" ref="C25:Y25">+C12+C24</f>
        <v>822083267</v>
      </c>
      <c r="D25" s="168">
        <f>+D12+D24</f>
        <v>0</v>
      </c>
      <c r="E25" s="72">
        <f t="shared" si="2"/>
        <v>822685290</v>
      </c>
      <c r="F25" s="73">
        <f t="shared" si="2"/>
        <v>834928404</v>
      </c>
      <c r="G25" s="73">
        <f t="shared" si="2"/>
        <v>918694855</v>
      </c>
      <c r="H25" s="73">
        <f t="shared" si="2"/>
        <v>900780321</v>
      </c>
      <c r="I25" s="73">
        <f t="shared" si="2"/>
        <v>868719103</v>
      </c>
      <c r="J25" s="73">
        <f t="shared" si="2"/>
        <v>868719103</v>
      </c>
      <c r="K25" s="73">
        <f t="shared" si="2"/>
        <v>850634428</v>
      </c>
      <c r="L25" s="73">
        <f t="shared" si="2"/>
        <v>813421336</v>
      </c>
      <c r="M25" s="73">
        <f t="shared" si="2"/>
        <v>875916606</v>
      </c>
      <c r="N25" s="73">
        <f t="shared" si="2"/>
        <v>875916606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875916606</v>
      </c>
      <c r="X25" s="73">
        <f t="shared" si="2"/>
        <v>417464203</v>
      </c>
      <c r="Y25" s="73">
        <f t="shared" si="2"/>
        <v>458452403</v>
      </c>
      <c r="Z25" s="170">
        <f>+IF(X25&lt;&gt;0,+(Y25/X25)*100,0)</f>
        <v>109.8183747745193</v>
      </c>
      <c r="AA25" s="74">
        <f>+AA12+AA24</f>
        <v>834928404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13605</v>
      </c>
      <c r="D30" s="155"/>
      <c r="E30" s="59"/>
      <c r="F30" s="60"/>
      <c r="G30" s="60">
        <v>13604</v>
      </c>
      <c r="H30" s="60">
        <v>13605</v>
      </c>
      <c r="I30" s="60">
        <v>13605</v>
      </c>
      <c r="J30" s="60">
        <v>13605</v>
      </c>
      <c r="K30" s="60">
        <v>13605</v>
      </c>
      <c r="L30" s="60">
        <v>13605</v>
      </c>
      <c r="M30" s="60">
        <v>13605</v>
      </c>
      <c r="N30" s="60">
        <v>13605</v>
      </c>
      <c r="O30" s="60"/>
      <c r="P30" s="60"/>
      <c r="Q30" s="60"/>
      <c r="R30" s="60"/>
      <c r="S30" s="60"/>
      <c r="T30" s="60"/>
      <c r="U30" s="60"/>
      <c r="V30" s="60"/>
      <c r="W30" s="60">
        <v>13605</v>
      </c>
      <c r="X30" s="60"/>
      <c r="Y30" s="60">
        <v>13605</v>
      </c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12838082</v>
      </c>
      <c r="D32" s="155"/>
      <c r="E32" s="59">
        <v>15633000</v>
      </c>
      <c r="F32" s="60">
        <v>15633000</v>
      </c>
      <c r="G32" s="60">
        <v>32929093</v>
      </c>
      <c r="H32" s="60">
        <v>19144354</v>
      </c>
      <c r="I32" s="60">
        <v>6837364</v>
      </c>
      <c r="J32" s="60">
        <v>6837364</v>
      </c>
      <c r="K32" s="60">
        <v>4885528</v>
      </c>
      <c r="L32" s="60">
        <v>4974310</v>
      </c>
      <c r="M32" s="60">
        <v>13681331</v>
      </c>
      <c r="N32" s="60">
        <v>13681331</v>
      </c>
      <c r="O32" s="60"/>
      <c r="P32" s="60"/>
      <c r="Q32" s="60"/>
      <c r="R32" s="60"/>
      <c r="S32" s="60"/>
      <c r="T32" s="60"/>
      <c r="U32" s="60"/>
      <c r="V32" s="60"/>
      <c r="W32" s="60">
        <v>13681331</v>
      </c>
      <c r="X32" s="60">
        <v>7816500</v>
      </c>
      <c r="Y32" s="60">
        <v>5864831</v>
      </c>
      <c r="Z32" s="140">
        <v>75.03</v>
      </c>
      <c r="AA32" s="62">
        <v>15633000</v>
      </c>
    </row>
    <row r="33" spans="1:27" ht="12.75">
      <c r="A33" s="249" t="s">
        <v>165</v>
      </c>
      <c r="B33" s="182"/>
      <c r="C33" s="155">
        <v>29288814</v>
      </c>
      <c r="D33" s="155"/>
      <c r="E33" s="59">
        <v>22000000</v>
      </c>
      <c r="F33" s="60">
        <v>22000000</v>
      </c>
      <c r="G33" s="60">
        <v>28464312</v>
      </c>
      <c r="H33" s="60">
        <v>29267194</v>
      </c>
      <c r="I33" s="60">
        <v>29267194</v>
      </c>
      <c r="J33" s="60">
        <v>29267194</v>
      </c>
      <c r="K33" s="60">
        <v>29267194</v>
      </c>
      <c r="L33" s="60">
        <v>29267194</v>
      </c>
      <c r="M33" s="60">
        <v>29267194</v>
      </c>
      <c r="N33" s="60">
        <v>29267194</v>
      </c>
      <c r="O33" s="60"/>
      <c r="P33" s="60"/>
      <c r="Q33" s="60"/>
      <c r="R33" s="60"/>
      <c r="S33" s="60"/>
      <c r="T33" s="60"/>
      <c r="U33" s="60"/>
      <c r="V33" s="60"/>
      <c r="W33" s="60">
        <v>29267194</v>
      </c>
      <c r="X33" s="60">
        <v>11000000</v>
      </c>
      <c r="Y33" s="60">
        <v>18267194</v>
      </c>
      <c r="Z33" s="140">
        <v>166.07</v>
      </c>
      <c r="AA33" s="62">
        <v>22000000</v>
      </c>
    </row>
    <row r="34" spans="1:27" ht="12.75">
      <c r="A34" s="250" t="s">
        <v>58</v>
      </c>
      <c r="B34" s="251"/>
      <c r="C34" s="168">
        <f aca="true" t="shared" si="3" ref="C34:Y34">SUM(C29:C33)</f>
        <v>42140501</v>
      </c>
      <c r="D34" s="168">
        <f>SUM(D29:D33)</f>
        <v>0</v>
      </c>
      <c r="E34" s="72">
        <f t="shared" si="3"/>
        <v>37633000</v>
      </c>
      <c r="F34" s="73">
        <f t="shared" si="3"/>
        <v>37633000</v>
      </c>
      <c r="G34" s="73">
        <f t="shared" si="3"/>
        <v>61407009</v>
      </c>
      <c r="H34" s="73">
        <f t="shared" si="3"/>
        <v>48425153</v>
      </c>
      <c r="I34" s="73">
        <f t="shared" si="3"/>
        <v>36118163</v>
      </c>
      <c r="J34" s="73">
        <f t="shared" si="3"/>
        <v>36118163</v>
      </c>
      <c r="K34" s="73">
        <f t="shared" si="3"/>
        <v>34166327</v>
      </c>
      <c r="L34" s="73">
        <f t="shared" si="3"/>
        <v>34255109</v>
      </c>
      <c r="M34" s="73">
        <f t="shared" si="3"/>
        <v>42962130</v>
      </c>
      <c r="N34" s="73">
        <f t="shared" si="3"/>
        <v>42962130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42962130</v>
      </c>
      <c r="X34" s="73">
        <f t="shared" si="3"/>
        <v>18816500</v>
      </c>
      <c r="Y34" s="73">
        <f t="shared" si="3"/>
        <v>24145630</v>
      </c>
      <c r="Z34" s="170">
        <f>+IF(X34&lt;&gt;0,+(Y34/X34)*100,0)</f>
        <v>128.32157946483142</v>
      </c>
      <c r="AA34" s="74">
        <f>SUM(AA29:AA33)</f>
        <v>37633000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6477</v>
      </c>
      <c r="D37" s="155"/>
      <c r="E37" s="59"/>
      <c r="F37" s="60"/>
      <c r="G37" s="60">
        <v>6477</v>
      </c>
      <c r="H37" s="60">
        <v>6477</v>
      </c>
      <c r="I37" s="60">
        <v>6477</v>
      </c>
      <c r="J37" s="60">
        <v>6477</v>
      </c>
      <c r="K37" s="60">
        <v>6477</v>
      </c>
      <c r="L37" s="60">
        <v>6477</v>
      </c>
      <c r="M37" s="60">
        <v>6477</v>
      </c>
      <c r="N37" s="60">
        <v>6477</v>
      </c>
      <c r="O37" s="60"/>
      <c r="P37" s="60"/>
      <c r="Q37" s="60"/>
      <c r="R37" s="60"/>
      <c r="S37" s="60"/>
      <c r="T37" s="60"/>
      <c r="U37" s="60"/>
      <c r="V37" s="60"/>
      <c r="W37" s="60">
        <v>6477</v>
      </c>
      <c r="X37" s="60"/>
      <c r="Y37" s="60">
        <v>6477</v>
      </c>
      <c r="Z37" s="140"/>
      <c r="AA37" s="62"/>
    </row>
    <row r="38" spans="1:27" ht="12.75">
      <c r="A38" s="249" t="s">
        <v>165</v>
      </c>
      <c r="B38" s="182"/>
      <c r="C38" s="155">
        <v>157665465</v>
      </c>
      <c r="D38" s="155"/>
      <c r="E38" s="59">
        <v>159166474</v>
      </c>
      <c r="F38" s="60">
        <v>159166474</v>
      </c>
      <c r="G38" s="60">
        <v>166330177</v>
      </c>
      <c r="H38" s="60">
        <v>157665465</v>
      </c>
      <c r="I38" s="60">
        <v>157665465</v>
      </c>
      <c r="J38" s="60">
        <v>157665465</v>
      </c>
      <c r="K38" s="60">
        <v>157665465</v>
      </c>
      <c r="L38" s="60">
        <v>157665465</v>
      </c>
      <c r="M38" s="60">
        <v>157665465</v>
      </c>
      <c r="N38" s="60">
        <v>157665465</v>
      </c>
      <c r="O38" s="60"/>
      <c r="P38" s="60"/>
      <c r="Q38" s="60"/>
      <c r="R38" s="60"/>
      <c r="S38" s="60"/>
      <c r="T38" s="60"/>
      <c r="U38" s="60"/>
      <c r="V38" s="60"/>
      <c r="W38" s="60">
        <v>157665465</v>
      </c>
      <c r="X38" s="60">
        <v>79583237</v>
      </c>
      <c r="Y38" s="60">
        <v>78082228</v>
      </c>
      <c r="Z38" s="140">
        <v>98.11</v>
      </c>
      <c r="AA38" s="62">
        <v>159166474</v>
      </c>
    </row>
    <row r="39" spans="1:27" ht="12.75">
      <c r="A39" s="250" t="s">
        <v>59</v>
      </c>
      <c r="B39" s="253"/>
      <c r="C39" s="168">
        <f aca="true" t="shared" si="4" ref="C39:Y39">SUM(C37:C38)</f>
        <v>157671942</v>
      </c>
      <c r="D39" s="168">
        <f>SUM(D37:D38)</f>
        <v>0</v>
      </c>
      <c r="E39" s="76">
        <f t="shared" si="4"/>
        <v>159166474</v>
      </c>
      <c r="F39" s="77">
        <f t="shared" si="4"/>
        <v>159166474</v>
      </c>
      <c r="G39" s="77">
        <f t="shared" si="4"/>
        <v>166336654</v>
      </c>
      <c r="H39" s="77">
        <f t="shared" si="4"/>
        <v>157671942</v>
      </c>
      <c r="I39" s="77">
        <f t="shared" si="4"/>
        <v>157671942</v>
      </c>
      <c r="J39" s="77">
        <f t="shared" si="4"/>
        <v>157671942</v>
      </c>
      <c r="K39" s="77">
        <f t="shared" si="4"/>
        <v>157671942</v>
      </c>
      <c r="L39" s="77">
        <f t="shared" si="4"/>
        <v>157671942</v>
      </c>
      <c r="M39" s="77">
        <f t="shared" si="4"/>
        <v>157671942</v>
      </c>
      <c r="N39" s="77">
        <f t="shared" si="4"/>
        <v>157671942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157671942</v>
      </c>
      <c r="X39" s="77">
        <f t="shared" si="4"/>
        <v>79583237</v>
      </c>
      <c r="Y39" s="77">
        <f t="shared" si="4"/>
        <v>78088705</v>
      </c>
      <c r="Z39" s="212">
        <f>+IF(X39&lt;&gt;0,+(Y39/X39)*100,0)</f>
        <v>98.12205175821134</v>
      </c>
      <c r="AA39" s="79">
        <f>SUM(AA37:AA38)</f>
        <v>159166474</v>
      </c>
    </row>
    <row r="40" spans="1:27" ht="12.75">
      <c r="A40" s="250" t="s">
        <v>167</v>
      </c>
      <c r="B40" s="251"/>
      <c r="C40" s="168">
        <f aca="true" t="shared" si="5" ref="C40:Y40">+C34+C39</f>
        <v>199812443</v>
      </c>
      <c r="D40" s="168">
        <f>+D34+D39</f>
        <v>0</v>
      </c>
      <c r="E40" s="72">
        <f t="shared" si="5"/>
        <v>196799474</v>
      </c>
      <c r="F40" s="73">
        <f t="shared" si="5"/>
        <v>196799474</v>
      </c>
      <c r="G40" s="73">
        <f t="shared" si="5"/>
        <v>227743663</v>
      </c>
      <c r="H40" s="73">
        <f t="shared" si="5"/>
        <v>206097095</v>
      </c>
      <c r="I40" s="73">
        <f t="shared" si="5"/>
        <v>193790105</v>
      </c>
      <c r="J40" s="73">
        <f t="shared" si="5"/>
        <v>193790105</v>
      </c>
      <c r="K40" s="73">
        <f t="shared" si="5"/>
        <v>191838269</v>
      </c>
      <c r="L40" s="73">
        <f t="shared" si="5"/>
        <v>191927051</v>
      </c>
      <c r="M40" s="73">
        <f t="shared" si="5"/>
        <v>200634072</v>
      </c>
      <c r="N40" s="73">
        <f t="shared" si="5"/>
        <v>200634072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200634072</v>
      </c>
      <c r="X40" s="73">
        <f t="shared" si="5"/>
        <v>98399737</v>
      </c>
      <c r="Y40" s="73">
        <f t="shared" si="5"/>
        <v>102234335</v>
      </c>
      <c r="Z40" s="170">
        <f>+IF(X40&lt;&gt;0,+(Y40/X40)*100,0)</f>
        <v>103.89695960264609</v>
      </c>
      <c r="AA40" s="74">
        <f>+AA34+AA39</f>
        <v>196799474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622270824</v>
      </c>
      <c r="D42" s="257">
        <f>+D25-D40</f>
        <v>0</v>
      </c>
      <c r="E42" s="258">
        <f t="shared" si="6"/>
        <v>625885816</v>
      </c>
      <c r="F42" s="259">
        <f t="shared" si="6"/>
        <v>638128930</v>
      </c>
      <c r="G42" s="259">
        <f t="shared" si="6"/>
        <v>690951192</v>
      </c>
      <c r="H42" s="259">
        <f t="shared" si="6"/>
        <v>694683226</v>
      </c>
      <c r="I42" s="259">
        <f t="shared" si="6"/>
        <v>674928998</v>
      </c>
      <c r="J42" s="259">
        <f t="shared" si="6"/>
        <v>674928998</v>
      </c>
      <c r="K42" s="259">
        <f t="shared" si="6"/>
        <v>658796159</v>
      </c>
      <c r="L42" s="259">
        <f t="shared" si="6"/>
        <v>621494285</v>
      </c>
      <c r="M42" s="259">
        <f t="shared" si="6"/>
        <v>675282534</v>
      </c>
      <c r="N42" s="259">
        <f t="shared" si="6"/>
        <v>675282534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675282534</v>
      </c>
      <c r="X42" s="259">
        <f t="shared" si="6"/>
        <v>319064466</v>
      </c>
      <c r="Y42" s="259">
        <f t="shared" si="6"/>
        <v>356218068</v>
      </c>
      <c r="Z42" s="260">
        <f>+IF(X42&lt;&gt;0,+(Y42/X42)*100,0)</f>
        <v>111.64454395871208</v>
      </c>
      <c r="AA42" s="261">
        <f>+AA25-AA40</f>
        <v>638128930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622270824</v>
      </c>
      <c r="D45" s="155"/>
      <c r="E45" s="59">
        <v>488938816</v>
      </c>
      <c r="F45" s="60">
        <v>501181930</v>
      </c>
      <c r="G45" s="60">
        <v>690951192</v>
      </c>
      <c r="H45" s="60">
        <v>694683226</v>
      </c>
      <c r="I45" s="60">
        <v>674928998</v>
      </c>
      <c r="J45" s="60">
        <v>674928998</v>
      </c>
      <c r="K45" s="60">
        <v>658796160</v>
      </c>
      <c r="L45" s="60">
        <v>621494285</v>
      </c>
      <c r="M45" s="60">
        <v>675282534</v>
      </c>
      <c r="N45" s="60">
        <v>675282534</v>
      </c>
      <c r="O45" s="60"/>
      <c r="P45" s="60"/>
      <c r="Q45" s="60"/>
      <c r="R45" s="60"/>
      <c r="S45" s="60"/>
      <c r="T45" s="60"/>
      <c r="U45" s="60"/>
      <c r="V45" s="60"/>
      <c r="W45" s="60">
        <v>675282534</v>
      </c>
      <c r="X45" s="60">
        <v>250590965</v>
      </c>
      <c r="Y45" s="60">
        <v>424691569</v>
      </c>
      <c r="Z45" s="139">
        <v>169.48</v>
      </c>
      <c r="AA45" s="62">
        <v>501181930</v>
      </c>
    </row>
    <row r="46" spans="1:27" ht="12.75">
      <c r="A46" s="249" t="s">
        <v>171</v>
      </c>
      <c r="B46" s="182"/>
      <c r="C46" s="155"/>
      <c r="D46" s="155"/>
      <c r="E46" s="59">
        <v>136947000</v>
      </c>
      <c r="F46" s="60">
        <v>136947000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68473500</v>
      </c>
      <c r="Y46" s="60">
        <v>-68473500</v>
      </c>
      <c r="Z46" s="139">
        <v>-100</v>
      </c>
      <c r="AA46" s="62">
        <v>136947000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622270824</v>
      </c>
      <c r="D48" s="217">
        <f>SUM(D45:D47)</f>
        <v>0</v>
      </c>
      <c r="E48" s="264">
        <f t="shared" si="7"/>
        <v>625885816</v>
      </c>
      <c r="F48" s="219">
        <f t="shared" si="7"/>
        <v>638128930</v>
      </c>
      <c r="G48" s="219">
        <f t="shared" si="7"/>
        <v>690951192</v>
      </c>
      <c r="H48" s="219">
        <f t="shared" si="7"/>
        <v>694683226</v>
      </c>
      <c r="I48" s="219">
        <f t="shared" si="7"/>
        <v>674928998</v>
      </c>
      <c r="J48" s="219">
        <f t="shared" si="7"/>
        <v>674928998</v>
      </c>
      <c r="K48" s="219">
        <f t="shared" si="7"/>
        <v>658796160</v>
      </c>
      <c r="L48" s="219">
        <f t="shared" si="7"/>
        <v>621494285</v>
      </c>
      <c r="M48" s="219">
        <f t="shared" si="7"/>
        <v>675282534</v>
      </c>
      <c r="N48" s="219">
        <f t="shared" si="7"/>
        <v>675282534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675282534</v>
      </c>
      <c r="X48" s="219">
        <f t="shared" si="7"/>
        <v>319064465</v>
      </c>
      <c r="Y48" s="219">
        <f t="shared" si="7"/>
        <v>356218069</v>
      </c>
      <c r="Z48" s="265">
        <f>+IF(X48&lt;&gt;0,+(Y48/X48)*100,0)</f>
        <v>111.64454462204057</v>
      </c>
      <c r="AA48" s="232">
        <f>SUM(AA45:AA47)</f>
        <v>638128930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178</v>
      </c>
      <c r="B8" s="182"/>
      <c r="C8" s="155">
        <v>99321188</v>
      </c>
      <c r="D8" s="155"/>
      <c r="E8" s="59">
        <v>122478300</v>
      </c>
      <c r="F8" s="60">
        <v>133323299</v>
      </c>
      <c r="G8" s="60">
        <v>893370</v>
      </c>
      <c r="H8" s="60">
        <v>18362473</v>
      </c>
      <c r="I8" s="60">
        <v>8483706</v>
      </c>
      <c r="J8" s="60">
        <v>27739549</v>
      </c>
      <c r="K8" s="60">
        <v>9279951</v>
      </c>
      <c r="L8" s="60">
        <v>9349567</v>
      </c>
      <c r="M8" s="60">
        <v>11061240</v>
      </c>
      <c r="N8" s="60">
        <v>29690758</v>
      </c>
      <c r="O8" s="60"/>
      <c r="P8" s="60"/>
      <c r="Q8" s="60"/>
      <c r="R8" s="60"/>
      <c r="S8" s="60"/>
      <c r="T8" s="60"/>
      <c r="U8" s="60"/>
      <c r="V8" s="60"/>
      <c r="W8" s="60">
        <v>57430307</v>
      </c>
      <c r="X8" s="60">
        <v>30605829</v>
      </c>
      <c r="Y8" s="60">
        <v>26824478</v>
      </c>
      <c r="Z8" s="140">
        <v>87.64</v>
      </c>
      <c r="AA8" s="62">
        <v>133323299</v>
      </c>
    </row>
    <row r="9" spans="1:27" ht="12.75">
      <c r="A9" s="249" t="s">
        <v>179</v>
      </c>
      <c r="B9" s="182"/>
      <c r="C9" s="155">
        <v>230433575</v>
      </c>
      <c r="D9" s="155"/>
      <c r="E9" s="59">
        <v>233097000</v>
      </c>
      <c r="F9" s="60">
        <v>234495000</v>
      </c>
      <c r="G9" s="60">
        <v>93839000</v>
      </c>
      <c r="H9" s="60">
        <v>3295700</v>
      </c>
      <c r="I9" s="60">
        <v>64700</v>
      </c>
      <c r="J9" s="60">
        <v>97199400</v>
      </c>
      <c r="K9" s="60">
        <v>218268</v>
      </c>
      <c r="L9" s="60">
        <v>1276466</v>
      </c>
      <c r="M9" s="60">
        <v>75415700</v>
      </c>
      <c r="N9" s="60">
        <v>76910434</v>
      </c>
      <c r="O9" s="60"/>
      <c r="P9" s="60"/>
      <c r="Q9" s="60"/>
      <c r="R9" s="60"/>
      <c r="S9" s="60"/>
      <c r="T9" s="60"/>
      <c r="U9" s="60"/>
      <c r="V9" s="60"/>
      <c r="W9" s="60">
        <v>174109834</v>
      </c>
      <c r="X9" s="60">
        <v>98134134</v>
      </c>
      <c r="Y9" s="60">
        <v>75975700</v>
      </c>
      <c r="Z9" s="140">
        <v>77.42</v>
      </c>
      <c r="AA9" s="62">
        <v>234495000</v>
      </c>
    </row>
    <row r="10" spans="1:27" ht="12.75">
      <c r="A10" s="249" t="s">
        <v>180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249" t="s">
        <v>181</v>
      </c>
      <c r="B11" s="182"/>
      <c r="C11" s="155">
        <v>42739011</v>
      </c>
      <c r="D11" s="155"/>
      <c r="E11" s="59">
        <v>51850000</v>
      </c>
      <c r="F11" s="60">
        <v>51850000</v>
      </c>
      <c r="G11" s="60">
        <v>214652</v>
      </c>
      <c r="H11" s="60">
        <v>754923</v>
      </c>
      <c r="I11" s="60">
        <v>1467923</v>
      </c>
      <c r="J11" s="60">
        <v>2437498</v>
      </c>
      <c r="K11" s="60">
        <v>1601704</v>
      </c>
      <c r="L11" s="60">
        <v>1747727</v>
      </c>
      <c r="M11" s="60">
        <v>1081920</v>
      </c>
      <c r="N11" s="60">
        <v>4431351</v>
      </c>
      <c r="O11" s="60"/>
      <c r="P11" s="60"/>
      <c r="Q11" s="60"/>
      <c r="R11" s="60"/>
      <c r="S11" s="60"/>
      <c r="T11" s="60"/>
      <c r="U11" s="60"/>
      <c r="V11" s="60"/>
      <c r="W11" s="60">
        <v>6868849</v>
      </c>
      <c r="X11" s="60">
        <v>5008754</v>
      </c>
      <c r="Y11" s="60">
        <v>1860095</v>
      </c>
      <c r="Z11" s="140">
        <v>37.14</v>
      </c>
      <c r="AA11" s="62">
        <v>51850000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-330748839</v>
      </c>
      <c r="D14" s="155"/>
      <c r="E14" s="59">
        <v>-368187297</v>
      </c>
      <c r="F14" s="60">
        <v>-368195297</v>
      </c>
      <c r="G14" s="60">
        <v>-16051141</v>
      </c>
      <c r="H14" s="60">
        <v>-25507524</v>
      </c>
      <c r="I14" s="60">
        <v>-25454683</v>
      </c>
      <c r="J14" s="60">
        <v>-67013348</v>
      </c>
      <c r="K14" s="60">
        <v>-25760851</v>
      </c>
      <c r="L14" s="60">
        <v>-39432226</v>
      </c>
      <c r="M14" s="60">
        <v>-18479876</v>
      </c>
      <c r="N14" s="60">
        <v>-83672953</v>
      </c>
      <c r="O14" s="60"/>
      <c r="P14" s="60"/>
      <c r="Q14" s="60"/>
      <c r="R14" s="60"/>
      <c r="S14" s="60"/>
      <c r="T14" s="60"/>
      <c r="U14" s="60"/>
      <c r="V14" s="60"/>
      <c r="W14" s="60">
        <v>-150686301</v>
      </c>
      <c r="X14" s="60">
        <v>-105377357</v>
      </c>
      <c r="Y14" s="60">
        <v>-45308944</v>
      </c>
      <c r="Z14" s="140">
        <v>43</v>
      </c>
      <c r="AA14" s="62">
        <v>-368195297</v>
      </c>
    </row>
    <row r="15" spans="1:27" ht="12.75">
      <c r="A15" s="249" t="s">
        <v>40</v>
      </c>
      <c r="B15" s="182"/>
      <c r="C15" s="155"/>
      <c r="D15" s="155"/>
      <c r="E15" s="59">
        <v>-8000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>
        <v>-9271000</v>
      </c>
      <c r="F16" s="60">
        <v>-9271001</v>
      </c>
      <c r="G16" s="60">
        <v>-200000</v>
      </c>
      <c r="H16" s="60">
        <v>-666100</v>
      </c>
      <c r="I16" s="60">
        <v>-2403911</v>
      </c>
      <c r="J16" s="60">
        <v>-3270011</v>
      </c>
      <c r="K16" s="60">
        <v>-752501</v>
      </c>
      <c r="L16" s="60">
        <v>-492166</v>
      </c>
      <c r="M16" s="60">
        <v>-814193</v>
      </c>
      <c r="N16" s="60">
        <v>-2058860</v>
      </c>
      <c r="O16" s="60"/>
      <c r="P16" s="60"/>
      <c r="Q16" s="60"/>
      <c r="R16" s="60"/>
      <c r="S16" s="60"/>
      <c r="T16" s="60"/>
      <c r="U16" s="60"/>
      <c r="V16" s="60"/>
      <c r="W16" s="60">
        <v>-5328871</v>
      </c>
      <c r="X16" s="60">
        <v>-4257577</v>
      </c>
      <c r="Y16" s="60">
        <v>-1071294</v>
      </c>
      <c r="Z16" s="140">
        <v>25.16</v>
      </c>
      <c r="AA16" s="62">
        <v>-9271001</v>
      </c>
    </row>
    <row r="17" spans="1:27" ht="12.75">
      <c r="A17" s="250" t="s">
        <v>185</v>
      </c>
      <c r="B17" s="251"/>
      <c r="C17" s="168">
        <f aca="true" t="shared" si="0" ref="C17:Y17">SUM(C6:C16)</f>
        <v>41744935</v>
      </c>
      <c r="D17" s="168">
        <f t="shared" si="0"/>
        <v>0</v>
      </c>
      <c r="E17" s="72">
        <f t="shared" si="0"/>
        <v>29959003</v>
      </c>
      <c r="F17" s="73">
        <f t="shared" si="0"/>
        <v>42202001</v>
      </c>
      <c r="G17" s="73">
        <f t="shared" si="0"/>
        <v>78695881</v>
      </c>
      <c r="H17" s="73">
        <f t="shared" si="0"/>
        <v>-3760528</v>
      </c>
      <c r="I17" s="73">
        <f t="shared" si="0"/>
        <v>-17842265</v>
      </c>
      <c r="J17" s="73">
        <f t="shared" si="0"/>
        <v>57093088</v>
      </c>
      <c r="K17" s="73">
        <f t="shared" si="0"/>
        <v>-15413429</v>
      </c>
      <c r="L17" s="73">
        <f t="shared" si="0"/>
        <v>-27550632</v>
      </c>
      <c r="M17" s="73">
        <f t="shared" si="0"/>
        <v>68264791</v>
      </c>
      <c r="N17" s="73">
        <f t="shared" si="0"/>
        <v>25300730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82393818</v>
      </c>
      <c r="X17" s="73">
        <f t="shared" si="0"/>
        <v>24113783</v>
      </c>
      <c r="Y17" s="73">
        <f t="shared" si="0"/>
        <v>58280035</v>
      </c>
      <c r="Z17" s="170">
        <f>+IF(X17&lt;&gt;0,+(Y17/X17)*100,0)</f>
        <v>241.68764809735578</v>
      </c>
      <c r="AA17" s="74">
        <f>SUM(AA6:AA16)</f>
        <v>42202001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431936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-18269768</v>
      </c>
      <c r="D26" s="155"/>
      <c r="E26" s="59">
        <v>-31480870</v>
      </c>
      <c r="F26" s="60">
        <v>-31480870</v>
      </c>
      <c r="G26" s="60"/>
      <c r="H26" s="60">
        <v>-36618</v>
      </c>
      <c r="I26" s="60">
        <v>-29153</v>
      </c>
      <c r="J26" s="60">
        <v>-65771</v>
      </c>
      <c r="K26" s="60">
        <v>-1167150</v>
      </c>
      <c r="L26" s="60">
        <v>-2460822</v>
      </c>
      <c r="M26" s="60">
        <v>-1413627</v>
      </c>
      <c r="N26" s="60">
        <v>-5041599</v>
      </c>
      <c r="O26" s="60"/>
      <c r="P26" s="60"/>
      <c r="Q26" s="60"/>
      <c r="R26" s="60"/>
      <c r="S26" s="60"/>
      <c r="T26" s="60"/>
      <c r="U26" s="60"/>
      <c r="V26" s="60"/>
      <c r="W26" s="60">
        <v>-5107370</v>
      </c>
      <c r="X26" s="60">
        <v>-2211794</v>
      </c>
      <c r="Y26" s="60">
        <v>-2895576</v>
      </c>
      <c r="Z26" s="140">
        <v>130.92</v>
      </c>
      <c r="AA26" s="62">
        <v>-31480870</v>
      </c>
    </row>
    <row r="27" spans="1:27" ht="12.75">
      <c r="A27" s="250" t="s">
        <v>192</v>
      </c>
      <c r="B27" s="251"/>
      <c r="C27" s="168">
        <f aca="true" t="shared" si="1" ref="C27:Y27">SUM(C21:C26)</f>
        <v>-17837832</v>
      </c>
      <c r="D27" s="168">
        <f>SUM(D21:D26)</f>
        <v>0</v>
      </c>
      <c r="E27" s="72">
        <f t="shared" si="1"/>
        <v>-31480870</v>
      </c>
      <c r="F27" s="73">
        <f t="shared" si="1"/>
        <v>-31480870</v>
      </c>
      <c r="G27" s="73">
        <f t="shared" si="1"/>
        <v>0</v>
      </c>
      <c r="H27" s="73">
        <f t="shared" si="1"/>
        <v>-36618</v>
      </c>
      <c r="I27" s="73">
        <f t="shared" si="1"/>
        <v>-29153</v>
      </c>
      <c r="J27" s="73">
        <f t="shared" si="1"/>
        <v>-65771</v>
      </c>
      <c r="K27" s="73">
        <f t="shared" si="1"/>
        <v>-1167150</v>
      </c>
      <c r="L27" s="73">
        <f t="shared" si="1"/>
        <v>-2460822</v>
      </c>
      <c r="M27" s="73">
        <f t="shared" si="1"/>
        <v>-1413627</v>
      </c>
      <c r="N27" s="73">
        <f t="shared" si="1"/>
        <v>-5041599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-5107370</v>
      </c>
      <c r="X27" s="73">
        <f t="shared" si="1"/>
        <v>-2211794</v>
      </c>
      <c r="Y27" s="73">
        <f t="shared" si="1"/>
        <v>-2895576</v>
      </c>
      <c r="Z27" s="170">
        <f>+IF(X27&lt;&gt;0,+(Y27/X27)*100,0)</f>
        <v>130.9152660690824</v>
      </c>
      <c r="AA27" s="74">
        <f>SUM(AA21:AA26)</f>
        <v>-31480870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-3544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-3544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23903559</v>
      </c>
      <c r="D38" s="153">
        <f>+D17+D27+D36</f>
        <v>0</v>
      </c>
      <c r="E38" s="99">
        <f t="shared" si="3"/>
        <v>-1521867</v>
      </c>
      <c r="F38" s="100">
        <f t="shared" si="3"/>
        <v>10721131</v>
      </c>
      <c r="G38" s="100">
        <f t="shared" si="3"/>
        <v>78695881</v>
      </c>
      <c r="H38" s="100">
        <f t="shared" si="3"/>
        <v>-3797146</v>
      </c>
      <c r="I38" s="100">
        <f t="shared" si="3"/>
        <v>-17871418</v>
      </c>
      <c r="J38" s="100">
        <f t="shared" si="3"/>
        <v>57027317</v>
      </c>
      <c r="K38" s="100">
        <f t="shared" si="3"/>
        <v>-16580579</v>
      </c>
      <c r="L38" s="100">
        <f t="shared" si="3"/>
        <v>-30011454</v>
      </c>
      <c r="M38" s="100">
        <f t="shared" si="3"/>
        <v>66851164</v>
      </c>
      <c r="N38" s="100">
        <f t="shared" si="3"/>
        <v>20259131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77286448</v>
      </c>
      <c r="X38" s="100">
        <f t="shared" si="3"/>
        <v>21901989</v>
      </c>
      <c r="Y38" s="100">
        <f t="shared" si="3"/>
        <v>55384459</v>
      </c>
      <c r="Z38" s="137">
        <f>+IF(X38&lt;&gt;0,+(Y38/X38)*100,0)</f>
        <v>252.87410654804</v>
      </c>
      <c r="AA38" s="102">
        <f>+AA17+AA27+AA36</f>
        <v>10721131</v>
      </c>
    </row>
    <row r="39" spans="1:27" ht="12.75">
      <c r="A39" s="249" t="s">
        <v>200</v>
      </c>
      <c r="B39" s="182"/>
      <c r="C39" s="153">
        <v>592130504</v>
      </c>
      <c r="D39" s="153"/>
      <c r="E39" s="99">
        <v>592130504</v>
      </c>
      <c r="F39" s="100">
        <v>592130504</v>
      </c>
      <c r="G39" s="100">
        <v>616034060</v>
      </c>
      <c r="H39" s="100">
        <v>694729941</v>
      </c>
      <c r="I39" s="100">
        <v>690932795</v>
      </c>
      <c r="J39" s="100">
        <v>616034060</v>
      </c>
      <c r="K39" s="100">
        <v>673061377</v>
      </c>
      <c r="L39" s="100">
        <v>656480798</v>
      </c>
      <c r="M39" s="100">
        <v>626469344</v>
      </c>
      <c r="N39" s="100">
        <v>673061377</v>
      </c>
      <c r="O39" s="100"/>
      <c r="P39" s="100"/>
      <c r="Q39" s="100"/>
      <c r="R39" s="100"/>
      <c r="S39" s="100"/>
      <c r="T39" s="100"/>
      <c r="U39" s="100"/>
      <c r="V39" s="100"/>
      <c r="W39" s="100">
        <v>616034060</v>
      </c>
      <c r="X39" s="100">
        <v>592130504</v>
      </c>
      <c r="Y39" s="100">
        <v>23903556</v>
      </c>
      <c r="Z39" s="137">
        <v>4.04</v>
      </c>
      <c r="AA39" s="102">
        <v>592130504</v>
      </c>
    </row>
    <row r="40" spans="1:27" ht="12.75">
      <c r="A40" s="269" t="s">
        <v>201</v>
      </c>
      <c r="B40" s="256"/>
      <c r="C40" s="257">
        <v>616034063</v>
      </c>
      <c r="D40" s="257"/>
      <c r="E40" s="258">
        <v>590608637</v>
      </c>
      <c r="F40" s="259">
        <v>602851634</v>
      </c>
      <c r="G40" s="259">
        <v>694729941</v>
      </c>
      <c r="H40" s="259">
        <v>690932795</v>
      </c>
      <c r="I40" s="259">
        <v>673061377</v>
      </c>
      <c r="J40" s="259">
        <v>673061377</v>
      </c>
      <c r="K40" s="259">
        <v>656480798</v>
      </c>
      <c r="L40" s="259">
        <v>626469344</v>
      </c>
      <c r="M40" s="259">
        <v>693320508</v>
      </c>
      <c r="N40" s="259">
        <v>693320508</v>
      </c>
      <c r="O40" s="259"/>
      <c r="P40" s="259"/>
      <c r="Q40" s="259"/>
      <c r="R40" s="259"/>
      <c r="S40" s="259"/>
      <c r="T40" s="259"/>
      <c r="U40" s="259"/>
      <c r="V40" s="259"/>
      <c r="W40" s="259">
        <v>693320508</v>
      </c>
      <c r="X40" s="259">
        <v>614032492</v>
      </c>
      <c r="Y40" s="259">
        <v>79288016</v>
      </c>
      <c r="Z40" s="260">
        <v>12.91</v>
      </c>
      <c r="AA40" s="261">
        <v>602851634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18269769</v>
      </c>
      <c r="D5" s="200">
        <f t="shared" si="0"/>
        <v>0</v>
      </c>
      <c r="E5" s="106">
        <f t="shared" si="0"/>
        <v>10950000</v>
      </c>
      <c r="F5" s="106">
        <f t="shared" si="0"/>
        <v>10950000</v>
      </c>
      <c r="G5" s="106">
        <f t="shared" si="0"/>
        <v>0</v>
      </c>
      <c r="H5" s="106">
        <f t="shared" si="0"/>
        <v>36618</v>
      </c>
      <c r="I5" s="106">
        <f t="shared" si="0"/>
        <v>29153</v>
      </c>
      <c r="J5" s="106">
        <f t="shared" si="0"/>
        <v>65771</v>
      </c>
      <c r="K5" s="106">
        <f t="shared" si="0"/>
        <v>348135</v>
      </c>
      <c r="L5" s="106">
        <f t="shared" si="0"/>
        <v>2044720</v>
      </c>
      <c r="M5" s="106">
        <f t="shared" si="0"/>
        <v>481886</v>
      </c>
      <c r="N5" s="106">
        <f t="shared" si="0"/>
        <v>2874741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2940512</v>
      </c>
      <c r="X5" s="106">
        <f t="shared" si="0"/>
        <v>5475000</v>
      </c>
      <c r="Y5" s="106">
        <f t="shared" si="0"/>
        <v>-2534488</v>
      </c>
      <c r="Z5" s="201">
        <f>+IF(X5&lt;&gt;0,+(Y5/X5)*100,0)</f>
        <v>-46.29201826484019</v>
      </c>
      <c r="AA5" s="199">
        <f>SUM(AA11:AA18)</f>
        <v>10950000</v>
      </c>
    </row>
    <row r="6" spans="1:27" ht="12.75">
      <c r="A6" s="291" t="s">
        <v>206</v>
      </c>
      <c r="B6" s="142"/>
      <c r="C6" s="62">
        <v>747467</v>
      </c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747467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212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17460542</v>
      </c>
      <c r="D15" s="156"/>
      <c r="E15" s="60">
        <v>10950000</v>
      </c>
      <c r="F15" s="60">
        <v>10950000</v>
      </c>
      <c r="G15" s="60"/>
      <c r="H15" s="60">
        <v>36618</v>
      </c>
      <c r="I15" s="60">
        <v>29153</v>
      </c>
      <c r="J15" s="60">
        <v>65771</v>
      </c>
      <c r="K15" s="60">
        <v>348135</v>
      </c>
      <c r="L15" s="60">
        <v>2044720</v>
      </c>
      <c r="M15" s="60">
        <v>481886</v>
      </c>
      <c r="N15" s="60">
        <v>2874741</v>
      </c>
      <c r="O15" s="60"/>
      <c r="P15" s="60"/>
      <c r="Q15" s="60"/>
      <c r="R15" s="60"/>
      <c r="S15" s="60"/>
      <c r="T15" s="60"/>
      <c r="U15" s="60"/>
      <c r="V15" s="60"/>
      <c r="W15" s="60">
        <v>2940512</v>
      </c>
      <c r="X15" s="60">
        <v>5475000</v>
      </c>
      <c r="Y15" s="60">
        <v>-2534488</v>
      </c>
      <c r="Z15" s="140">
        <v>-46.29</v>
      </c>
      <c r="AA15" s="155">
        <v>10950000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>
        <v>61760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20530870</v>
      </c>
      <c r="F20" s="100">
        <f t="shared" si="2"/>
        <v>20530870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819015</v>
      </c>
      <c r="L20" s="100">
        <f t="shared" si="2"/>
        <v>416102</v>
      </c>
      <c r="M20" s="100">
        <f t="shared" si="2"/>
        <v>931742</v>
      </c>
      <c r="N20" s="100">
        <f t="shared" si="2"/>
        <v>2166859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2166859</v>
      </c>
      <c r="X20" s="100">
        <f t="shared" si="2"/>
        <v>10265435</v>
      </c>
      <c r="Y20" s="100">
        <f t="shared" si="2"/>
        <v>-8098576</v>
      </c>
      <c r="Z20" s="137">
        <f>+IF(X20&lt;&gt;0,+(Y20/X20)*100,0)</f>
        <v>-78.89169820860002</v>
      </c>
      <c r="AA20" s="153">
        <f>SUM(AA26:AA33)</f>
        <v>20530870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>
        <v>1820000</v>
      </c>
      <c r="F27" s="60">
        <v>1820000</v>
      </c>
      <c r="G27" s="60"/>
      <c r="H27" s="60"/>
      <c r="I27" s="60"/>
      <c r="J27" s="60"/>
      <c r="K27" s="60">
        <v>805316</v>
      </c>
      <c r="L27" s="60"/>
      <c r="M27" s="60">
        <v>5595</v>
      </c>
      <c r="N27" s="60">
        <v>810911</v>
      </c>
      <c r="O27" s="60"/>
      <c r="P27" s="60"/>
      <c r="Q27" s="60"/>
      <c r="R27" s="60"/>
      <c r="S27" s="60"/>
      <c r="T27" s="60"/>
      <c r="U27" s="60"/>
      <c r="V27" s="60"/>
      <c r="W27" s="60">
        <v>810911</v>
      </c>
      <c r="X27" s="60">
        <v>910000</v>
      </c>
      <c r="Y27" s="60">
        <v>-99089</v>
      </c>
      <c r="Z27" s="140">
        <v>-10.89</v>
      </c>
      <c r="AA27" s="155">
        <v>1820000</v>
      </c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>
        <v>18710870</v>
      </c>
      <c r="F30" s="60">
        <v>18710870</v>
      </c>
      <c r="G30" s="60"/>
      <c r="H30" s="60"/>
      <c r="I30" s="60"/>
      <c r="J30" s="60"/>
      <c r="K30" s="60">
        <v>13699</v>
      </c>
      <c r="L30" s="60">
        <v>416102</v>
      </c>
      <c r="M30" s="60">
        <v>926147</v>
      </c>
      <c r="N30" s="60">
        <v>1355948</v>
      </c>
      <c r="O30" s="60"/>
      <c r="P30" s="60"/>
      <c r="Q30" s="60"/>
      <c r="R30" s="60"/>
      <c r="S30" s="60"/>
      <c r="T30" s="60"/>
      <c r="U30" s="60"/>
      <c r="V30" s="60"/>
      <c r="W30" s="60">
        <v>1355948</v>
      </c>
      <c r="X30" s="60">
        <v>9355435</v>
      </c>
      <c r="Y30" s="60">
        <v>-7999487</v>
      </c>
      <c r="Z30" s="140">
        <v>-85.51</v>
      </c>
      <c r="AA30" s="155">
        <v>18710870</v>
      </c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747467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747467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1820000</v>
      </c>
      <c r="F42" s="54">
        <f t="shared" si="7"/>
        <v>1820000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805316</v>
      </c>
      <c r="L42" s="54">
        <f t="shared" si="7"/>
        <v>0</v>
      </c>
      <c r="M42" s="54">
        <f t="shared" si="7"/>
        <v>5595</v>
      </c>
      <c r="N42" s="54">
        <f t="shared" si="7"/>
        <v>810911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810911</v>
      </c>
      <c r="X42" s="54">
        <f t="shared" si="7"/>
        <v>910000</v>
      </c>
      <c r="Y42" s="54">
        <f t="shared" si="7"/>
        <v>-99089</v>
      </c>
      <c r="Z42" s="184">
        <f t="shared" si="5"/>
        <v>-10.8889010989011</v>
      </c>
      <c r="AA42" s="130">
        <f aca="true" t="shared" si="8" ref="AA42:AA48">AA12+AA27</f>
        <v>1820000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17460542</v>
      </c>
      <c r="D45" s="129">
        <f t="shared" si="7"/>
        <v>0</v>
      </c>
      <c r="E45" s="54">
        <f t="shared" si="7"/>
        <v>29660870</v>
      </c>
      <c r="F45" s="54">
        <f t="shared" si="7"/>
        <v>29660870</v>
      </c>
      <c r="G45" s="54">
        <f t="shared" si="7"/>
        <v>0</v>
      </c>
      <c r="H45" s="54">
        <f t="shared" si="7"/>
        <v>36618</v>
      </c>
      <c r="I45" s="54">
        <f t="shared" si="7"/>
        <v>29153</v>
      </c>
      <c r="J45" s="54">
        <f t="shared" si="7"/>
        <v>65771</v>
      </c>
      <c r="K45" s="54">
        <f t="shared" si="7"/>
        <v>361834</v>
      </c>
      <c r="L45" s="54">
        <f t="shared" si="7"/>
        <v>2460822</v>
      </c>
      <c r="M45" s="54">
        <f t="shared" si="7"/>
        <v>1408033</v>
      </c>
      <c r="N45" s="54">
        <f t="shared" si="7"/>
        <v>4230689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4296460</v>
      </c>
      <c r="X45" s="54">
        <f t="shared" si="7"/>
        <v>14830435</v>
      </c>
      <c r="Y45" s="54">
        <f t="shared" si="7"/>
        <v>-10533975</v>
      </c>
      <c r="Z45" s="184">
        <f t="shared" si="5"/>
        <v>-71.0294404715708</v>
      </c>
      <c r="AA45" s="130">
        <f t="shared" si="8"/>
        <v>29660870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61760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18269769</v>
      </c>
      <c r="D49" s="218">
        <f t="shared" si="9"/>
        <v>0</v>
      </c>
      <c r="E49" s="220">
        <f t="shared" si="9"/>
        <v>31480870</v>
      </c>
      <c r="F49" s="220">
        <f t="shared" si="9"/>
        <v>31480870</v>
      </c>
      <c r="G49" s="220">
        <f t="shared" si="9"/>
        <v>0</v>
      </c>
      <c r="H49" s="220">
        <f t="shared" si="9"/>
        <v>36618</v>
      </c>
      <c r="I49" s="220">
        <f t="shared" si="9"/>
        <v>29153</v>
      </c>
      <c r="J49" s="220">
        <f t="shared" si="9"/>
        <v>65771</v>
      </c>
      <c r="K49" s="220">
        <f t="shared" si="9"/>
        <v>1167150</v>
      </c>
      <c r="L49" s="220">
        <f t="shared" si="9"/>
        <v>2460822</v>
      </c>
      <c r="M49" s="220">
        <f t="shared" si="9"/>
        <v>1413628</v>
      </c>
      <c r="N49" s="220">
        <f t="shared" si="9"/>
        <v>5041600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5107371</v>
      </c>
      <c r="X49" s="220">
        <f t="shared" si="9"/>
        <v>15740435</v>
      </c>
      <c r="Y49" s="220">
        <f t="shared" si="9"/>
        <v>-10633064</v>
      </c>
      <c r="Z49" s="221">
        <f t="shared" si="5"/>
        <v>-67.55254222643782</v>
      </c>
      <c r="AA49" s="222">
        <f>SUM(AA41:AA48)</f>
        <v>31480870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4980000</v>
      </c>
      <c r="F51" s="54">
        <f t="shared" si="10"/>
        <v>4980000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2490000</v>
      </c>
      <c r="Y51" s="54">
        <f t="shared" si="10"/>
        <v>-2490000</v>
      </c>
      <c r="Z51" s="184">
        <f>+IF(X51&lt;&gt;0,+(Y51/X51)*100,0)</f>
        <v>-100</v>
      </c>
      <c r="AA51" s="130">
        <f>SUM(AA57:AA61)</f>
        <v>4980000</v>
      </c>
    </row>
    <row r="52" spans="1:27" ht="12.75">
      <c r="A52" s="310" t="s">
        <v>206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4980000</v>
      </c>
      <c r="F61" s="60">
        <v>4980000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2490000</v>
      </c>
      <c r="Y61" s="60">
        <v>-2490000</v>
      </c>
      <c r="Z61" s="140">
        <v>-100</v>
      </c>
      <c r="AA61" s="155">
        <v>4980000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>
        <v>6192157</v>
      </c>
      <c r="H65" s="60">
        <v>6965754</v>
      </c>
      <c r="I65" s="60">
        <v>6537849</v>
      </c>
      <c r="J65" s="60">
        <v>19695760</v>
      </c>
      <c r="K65" s="60">
        <v>6479689</v>
      </c>
      <c r="L65" s="60">
        <v>10318825</v>
      </c>
      <c r="M65" s="60">
        <v>6653380</v>
      </c>
      <c r="N65" s="60">
        <v>23451894</v>
      </c>
      <c r="O65" s="60"/>
      <c r="P65" s="60"/>
      <c r="Q65" s="60"/>
      <c r="R65" s="60"/>
      <c r="S65" s="60"/>
      <c r="T65" s="60"/>
      <c r="U65" s="60"/>
      <c r="V65" s="60"/>
      <c r="W65" s="60">
        <v>43147654</v>
      </c>
      <c r="X65" s="60"/>
      <c r="Y65" s="60">
        <v>43147654</v>
      </c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>
        <v>12213</v>
      </c>
      <c r="H66" s="275">
        <v>496059</v>
      </c>
      <c r="I66" s="275">
        <v>1670944</v>
      </c>
      <c r="J66" s="275">
        <v>2179216</v>
      </c>
      <c r="K66" s="275">
        <v>2468305</v>
      </c>
      <c r="L66" s="275">
        <v>3742786</v>
      </c>
      <c r="M66" s="275">
        <v>1229714</v>
      </c>
      <c r="N66" s="275">
        <v>7440805</v>
      </c>
      <c r="O66" s="275"/>
      <c r="P66" s="275"/>
      <c r="Q66" s="275"/>
      <c r="R66" s="275"/>
      <c r="S66" s="275"/>
      <c r="T66" s="275"/>
      <c r="U66" s="275"/>
      <c r="V66" s="275"/>
      <c r="W66" s="275">
        <v>9620021</v>
      </c>
      <c r="X66" s="275"/>
      <c r="Y66" s="275">
        <v>9620021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>
        <v>366275</v>
      </c>
      <c r="J67" s="60">
        <v>366275</v>
      </c>
      <c r="K67" s="60">
        <v>393930</v>
      </c>
      <c r="L67" s="60">
        <v>2468895</v>
      </c>
      <c r="M67" s="60">
        <v>2909335</v>
      </c>
      <c r="N67" s="60">
        <v>5772160</v>
      </c>
      <c r="O67" s="60"/>
      <c r="P67" s="60"/>
      <c r="Q67" s="60"/>
      <c r="R67" s="60"/>
      <c r="S67" s="60"/>
      <c r="T67" s="60"/>
      <c r="U67" s="60"/>
      <c r="V67" s="60"/>
      <c r="W67" s="60">
        <v>6138435</v>
      </c>
      <c r="X67" s="60"/>
      <c r="Y67" s="60">
        <v>6138435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1250471</v>
      </c>
      <c r="H68" s="60">
        <v>3973992</v>
      </c>
      <c r="I68" s="60">
        <v>2028449</v>
      </c>
      <c r="J68" s="60">
        <v>7252912</v>
      </c>
      <c r="K68" s="60">
        <v>2584107</v>
      </c>
      <c r="L68" s="60">
        <v>7336397</v>
      </c>
      <c r="M68" s="60">
        <v>2105920</v>
      </c>
      <c r="N68" s="60">
        <v>12026424</v>
      </c>
      <c r="O68" s="60"/>
      <c r="P68" s="60"/>
      <c r="Q68" s="60"/>
      <c r="R68" s="60"/>
      <c r="S68" s="60"/>
      <c r="T68" s="60"/>
      <c r="U68" s="60"/>
      <c r="V68" s="60"/>
      <c r="W68" s="60">
        <v>19279336</v>
      </c>
      <c r="X68" s="60"/>
      <c r="Y68" s="60">
        <v>19279336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7454841</v>
      </c>
      <c r="H69" s="220">
        <f t="shared" si="12"/>
        <v>11435805</v>
      </c>
      <c r="I69" s="220">
        <f t="shared" si="12"/>
        <v>10603517</v>
      </c>
      <c r="J69" s="220">
        <f t="shared" si="12"/>
        <v>29494163</v>
      </c>
      <c r="K69" s="220">
        <f t="shared" si="12"/>
        <v>11926031</v>
      </c>
      <c r="L69" s="220">
        <f t="shared" si="12"/>
        <v>23866903</v>
      </c>
      <c r="M69" s="220">
        <f t="shared" si="12"/>
        <v>12898349</v>
      </c>
      <c r="N69" s="220">
        <f t="shared" si="12"/>
        <v>48691283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78185446</v>
      </c>
      <c r="X69" s="220">
        <f t="shared" si="12"/>
        <v>0</v>
      </c>
      <c r="Y69" s="220">
        <f t="shared" si="12"/>
        <v>78185446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747467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747467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>
        <v>747467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17460542</v>
      </c>
      <c r="D40" s="344">
        <f t="shared" si="9"/>
        <v>0</v>
      </c>
      <c r="E40" s="343">
        <f t="shared" si="9"/>
        <v>10950000</v>
      </c>
      <c r="F40" s="345">
        <f t="shared" si="9"/>
        <v>10950000</v>
      </c>
      <c r="G40" s="345">
        <f t="shared" si="9"/>
        <v>0</v>
      </c>
      <c r="H40" s="343">
        <f t="shared" si="9"/>
        <v>36618</v>
      </c>
      <c r="I40" s="343">
        <f t="shared" si="9"/>
        <v>29153</v>
      </c>
      <c r="J40" s="345">
        <f t="shared" si="9"/>
        <v>65771</v>
      </c>
      <c r="K40" s="345">
        <f t="shared" si="9"/>
        <v>348135</v>
      </c>
      <c r="L40" s="343">
        <f t="shared" si="9"/>
        <v>2044720</v>
      </c>
      <c r="M40" s="343">
        <f t="shared" si="9"/>
        <v>481886</v>
      </c>
      <c r="N40" s="345">
        <f t="shared" si="9"/>
        <v>2874741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2940512</v>
      </c>
      <c r="X40" s="343">
        <f t="shared" si="9"/>
        <v>5475000</v>
      </c>
      <c r="Y40" s="345">
        <f t="shared" si="9"/>
        <v>-2534488</v>
      </c>
      <c r="Z40" s="336">
        <f>+IF(X40&lt;&gt;0,+(Y40/X40)*100,0)</f>
        <v>-46.29201826484019</v>
      </c>
      <c r="AA40" s="350">
        <f>SUM(AA41:AA49)</f>
        <v>10950000</v>
      </c>
    </row>
    <row r="41" spans="1:27" ht="12.75">
      <c r="A41" s="361" t="s">
        <v>249</v>
      </c>
      <c r="B41" s="142"/>
      <c r="C41" s="362">
        <v>6455735</v>
      </c>
      <c r="D41" s="363"/>
      <c r="E41" s="362"/>
      <c r="F41" s="364"/>
      <c r="G41" s="364"/>
      <c r="H41" s="362">
        <v>18626</v>
      </c>
      <c r="I41" s="362"/>
      <c r="J41" s="364">
        <v>18626</v>
      </c>
      <c r="K41" s="364">
        <v>112500</v>
      </c>
      <c r="L41" s="362">
        <v>2035035</v>
      </c>
      <c r="M41" s="362">
        <v>478629</v>
      </c>
      <c r="N41" s="364">
        <v>2626164</v>
      </c>
      <c r="O41" s="364"/>
      <c r="P41" s="362"/>
      <c r="Q41" s="362"/>
      <c r="R41" s="364"/>
      <c r="S41" s="364"/>
      <c r="T41" s="362"/>
      <c r="U41" s="362"/>
      <c r="V41" s="364"/>
      <c r="W41" s="364">
        <v>2644790</v>
      </c>
      <c r="X41" s="362"/>
      <c r="Y41" s="364">
        <v>2644790</v>
      </c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2423466</v>
      </c>
      <c r="D43" s="369"/>
      <c r="E43" s="305">
        <v>10950000</v>
      </c>
      <c r="F43" s="370">
        <v>10950000</v>
      </c>
      <c r="G43" s="370"/>
      <c r="H43" s="305"/>
      <c r="I43" s="305">
        <v>11877</v>
      </c>
      <c r="J43" s="370">
        <v>11877</v>
      </c>
      <c r="K43" s="370"/>
      <c r="L43" s="305"/>
      <c r="M43" s="305">
        <v>3257</v>
      </c>
      <c r="N43" s="370">
        <v>3257</v>
      </c>
      <c r="O43" s="370"/>
      <c r="P43" s="305"/>
      <c r="Q43" s="305"/>
      <c r="R43" s="370"/>
      <c r="S43" s="370"/>
      <c r="T43" s="305"/>
      <c r="U43" s="305"/>
      <c r="V43" s="370"/>
      <c r="W43" s="370">
        <v>15134</v>
      </c>
      <c r="X43" s="305">
        <v>5475000</v>
      </c>
      <c r="Y43" s="370">
        <v>-5459866</v>
      </c>
      <c r="Z43" s="371">
        <v>-99.72</v>
      </c>
      <c r="AA43" s="303">
        <v>10950000</v>
      </c>
    </row>
    <row r="44" spans="1:27" ht="12.75">
      <c r="A44" s="361" t="s">
        <v>252</v>
      </c>
      <c r="B44" s="136"/>
      <c r="C44" s="60">
        <v>5579616</v>
      </c>
      <c r="D44" s="368"/>
      <c r="E44" s="54"/>
      <c r="F44" s="53"/>
      <c r="G44" s="53"/>
      <c r="H44" s="54">
        <v>17992</v>
      </c>
      <c r="I44" s="54">
        <v>17276</v>
      </c>
      <c r="J44" s="53">
        <v>35268</v>
      </c>
      <c r="K44" s="53">
        <v>235635</v>
      </c>
      <c r="L44" s="54">
        <v>9685</v>
      </c>
      <c r="M44" s="54"/>
      <c r="N44" s="53">
        <v>245320</v>
      </c>
      <c r="O44" s="53"/>
      <c r="P44" s="54"/>
      <c r="Q44" s="54"/>
      <c r="R44" s="53"/>
      <c r="S44" s="53"/>
      <c r="T44" s="54"/>
      <c r="U44" s="54"/>
      <c r="V44" s="53"/>
      <c r="W44" s="53">
        <v>280588</v>
      </c>
      <c r="X44" s="54"/>
      <c r="Y44" s="53">
        <v>280588</v>
      </c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>
        <v>1572534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1429191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61760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>
        <v>61760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18269769</v>
      </c>
      <c r="D60" s="346">
        <f t="shared" si="14"/>
        <v>0</v>
      </c>
      <c r="E60" s="219">
        <f t="shared" si="14"/>
        <v>10950000</v>
      </c>
      <c r="F60" s="264">
        <f t="shared" si="14"/>
        <v>10950000</v>
      </c>
      <c r="G60" s="264">
        <f t="shared" si="14"/>
        <v>0</v>
      </c>
      <c r="H60" s="219">
        <f t="shared" si="14"/>
        <v>36618</v>
      </c>
      <c r="I60" s="219">
        <f t="shared" si="14"/>
        <v>29153</v>
      </c>
      <c r="J60" s="264">
        <f t="shared" si="14"/>
        <v>65771</v>
      </c>
      <c r="K60" s="264">
        <f t="shared" si="14"/>
        <v>348135</v>
      </c>
      <c r="L60" s="219">
        <f t="shared" si="14"/>
        <v>2044720</v>
      </c>
      <c r="M60" s="219">
        <f t="shared" si="14"/>
        <v>481886</v>
      </c>
      <c r="N60" s="264">
        <f t="shared" si="14"/>
        <v>2874741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2940512</v>
      </c>
      <c r="X60" s="219">
        <f t="shared" si="14"/>
        <v>5475000</v>
      </c>
      <c r="Y60" s="264">
        <f t="shared" si="14"/>
        <v>-2534488</v>
      </c>
      <c r="Z60" s="337">
        <f>+IF(X60&lt;&gt;0,+(Y60/X60)*100,0)</f>
        <v>-46.29201826484019</v>
      </c>
      <c r="AA60" s="232">
        <f>+AA57+AA54+AA51+AA40+AA37+AA34+AA22+AA5</f>
        <v>10950000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1820000</v>
      </c>
      <c r="F22" s="345">
        <f t="shared" si="6"/>
        <v>1820000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805316</v>
      </c>
      <c r="L22" s="343">
        <f t="shared" si="6"/>
        <v>0</v>
      </c>
      <c r="M22" s="343">
        <f t="shared" si="6"/>
        <v>5595</v>
      </c>
      <c r="N22" s="345">
        <f t="shared" si="6"/>
        <v>810911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810911</v>
      </c>
      <c r="X22" s="343">
        <f t="shared" si="6"/>
        <v>910000</v>
      </c>
      <c r="Y22" s="345">
        <f t="shared" si="6"/>
        <v>-99089</v>
      </c>
      <c r="Z22" s="336">
        <f>+IF(X22&lt;&gt;0,+(Y22/X22)*100,0)</f>
        <v>-10.8889010989011</v>
      </c>
      <c r="AA22" s="350">
        <f>SUM(AA23:AA32)</f>
        <v>1820000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1820000</v>
      </c>
      <c r="F32" s="59">
        <v>1820000</v>
      </c>
      <c r="G32" s="59"/>
      <c r="H32" s="60"/>
      <c r="I32" s="60"/>
      <c r="J32" s="59"/>
      <c r="K32" s="59">
        <v>805316</v>
      </c>
      <c r="L32" s="60"/>
      <c r="M32" s="60">
        <v>5595</v>
      </c>
      <c r="N32" s="59">
        <v>810911</v>
      </c>
      <c r="O32" s="59"/>
      <c r="P32" s="60"/>
      <c r="Q32" s="60"/>
      <c r="R32" s="59"/>
      <c r="S32" s="59"/>
      <c r="T32" s="60"/>
      <c r="U32" s="60"/>
      <c r="V32" s="59"/>
      <c r="W32" s="59">
        <v>810911</v>
      </c>
      <c r="X32" s="60">
        <v>910000</v>
      </c>
      <c r="Y32" s="59">
        <v>-99089</v>
      </c>
      <c r="Z32" s="61">
        <v>-10.89</v>
      </c>
      <c r="AA32" s="62">
        <v>1820000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18710870</v>
      </c>
      <c r="F40" s="345">
        <f t="shared" si="9"/>
        <v>18710870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13699</v>
      </c>
      <c r="L40" s="343">
        <f t="shared" si="9"/>
        <v>416102</v>
      </c>
      <c r="M40" s="343">
        <f t="shared" si="9"/>
        <v>926147</v>
      </c>
      <c r="N40" s="345">
        <f t="shared" si="9"/>
        <v>1355948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1355948</v>
      </c>
      <c r="X40" s="343">
        <f t="shared" si="9"/>
        <v>9355435</v>
      </c>
      <c r="Y40" s="345">
        <f t="shared" si="9"/>
        <v>-7999487</v>
      </c>
      <c r="Z40" s="336">
        <f>+IF(X40&lt;&gt;0,+(Y40/X40)*100,0)</f>
        <v>-85.50630729624011</v>
      </c>
      <c r="AA40" s="350">
        <f>SUM(AA41:AA49)</f>
        <v>18710870</v>
      </c>
    </row>
    <row r="41" spans="1:27" ht="12.75">
      <c r="A41" s="361" t="s">
        <v>249</v>
      </c>
      <c r="B41" s="142"/>
      <c r="C41" s="362"/>
      <c r="D41" s="363"/>
      <c r="E41" s="362">
        <v>1470000</v>
      </c>
      <c r="F41" s="364">
        <v>1470000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735000</v>
      </c>
      <c r="Y41" s="364">
        <v>-735000</v>
      </c>
      <c r="Z41" s="365">
        <v>-100</v>
      </c>
      <c r="AA41" s="366">
        <v>1470000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9220000</v>
      </c>
      <c r="F42" s="53">
        <f t="shared" si="10"/>
        <v>9220000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4610000</v>
      </c>
      <c r="Y42" s="53">
        <f t="shared" si="10"/>
        <v>-4610000</v>
      </c>
      <c r="Z42" s="94">
        <f>+IF(X42&lt;&gt;0,+(Y42/X42)*100,0)</f>
        <v>-100</v>
      </c>
      <c r="AA42" s="95">
        <f>+AA62</f>
        <v>9220000</v>
      </c>
    </row>
    <row r="43" spans="1:27" ht="12.75">
      <c r="A43" s="361" t="s">
        <v>251</v>
      </c>
      <c r="B43" s="136"/>
      <c r="C43" s="275"/>
      <c r="D43" s="369"/>
      <c r="E43" s="305">
        <v>2910800</v>
      </c>
      <c r="F43" s="370">
        <v>2910800</v>
      </c>
      <c r="G43" s="370"/>
      <c r="H43" s="305"/>
      <c r="I43" s="305"/>
      <c r="J43" s="370"/>
      <c r="K43" s="370"/>
      <c r="L43" s="305">
        <v>17242</v>
      </c>
      <c r="M43" s="305"/>
      <c r="N43" s="370">
        <v>17242</v>
      </c>
      <c r="O43" s="370"/>
      <c r="P43" s="305"/>
      <c r="Q43" s="305"/>
      <c r="R43" s="370"/>
      <c r="S43" s="370"/>
      <c r="T43" s="305"/>
      <c r="U43" s="305"/>
      <c r="V43" s="370"/>
      <c r="W43" s="370">
        <v>17242</v>
      </c>
      <c r="X43" s="305">
        <v>1455400</v>
      </c>
      <c r="Y43" s="370">
        <v>-1438158</v>
      </c>
      <c r="Z43" s="371">
        <v>-98.82</v>
      </c>
      <c r="AA43" s="303">
        <v>2910800</v>
      </c>
    </row>
    <row r="44" spans="1:27" ht="12.75">
      <c r="A44" s="361" t="s">
        <v>252</v>
      </c>
      <c r="B44" s="136"/>
      <c r="C44" s="60"/>
      <c r="D44" s="368"/>
      <c r="E44" s="54">
        <v>5110070</v>
      </c>
      <c r="F44" s="53">
        <v>5110070</v>
      </c>
      <c r="G44" s="53"/>
      <c r="H44" s="54"/>
      <c r="I44" s="54"/>
      <c r="J44" s="53"/>
      <c r="K44" s="53"/>
      <c r="L44" s="54">
        <v>12000</v>
      </c>
      <c r="M44" s="54">
        <v>3607</v>
      </c>
      <c r="N44" s="53">
        <v>15607</v>
      </c>
      <c r="O44" s="53"/>
      <c r="P44" s="54"/>
      <c r="Q44" s="54"/>
      <c r="R44" s="53"/>
      <c r="S44" s="53"/>
      <c r="T44" s="54"/>
      <c r="U44" s="54"/>
      <c r="V44" s="53"/>
      <c r="W44" s="53">
        <v>15607</v>
      </c>
      <c r="X44" s="54">
        <v>2555035</v>
      </c>
      <c r="Y44" s="53">
        <v>-2539428</v>
      </c>
      <c r="Z44" s="94">
        <v>-99.39</v>
      </c>
      <c r="AA44" s="95">
        <v>5110070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>
        <v>13699</v>
      </c>
      <c r="L47" s="54">
        <v>386860</v>
      </c>
      <c r="M47" s="54">
        <v>922540</v>
      </c>
      <c r="N47" s="53">
        <v>1323099</v>
      </c>
      <c r="O47" s="53"/>
      <c r="P47" s="54"/>
      <c r="Q47" s="54"/>
      <c r="R47" s="53"/>
      <c r="S47" s="53"/>
      <c r="T47" s="54"/>
      <c r="U47" s="54"/>
      <c r="V47" s="53"/>
      <c r="W47" s="53">
        <v>1323099</v>
      </c>
      <c r="X47" s="54"/>
      <c r="Y47" s="53">
        <v>1323099</v>
      </c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20530870</v>
      </c>
      <c r="F60" s="264">
        <f t="shared" si="14"/>
        <v>20530870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819015</v>
      </c>
      <c r="L60" s="219">
        <f t="shared" si="14"/>
        <v>416102</v>
      </c>
      <c r="M60" s="219">
        <f t="shared" si="14"/>
        <v>931742</v>
      </c>
      <c r="N60" s="264">
        <f t="shared" si="14"/>
        <v>2166859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2166859</v>
      </c>
      <c r="X60" s="219">
        <f t="shared" si="14"/>
        <v>10265435</v>
      </c>
      <c r="Y60" s="264">
        <f t="shared" si="14"/>
        <v>-8098576</v>
      </c>
      <c r="Z60" s="337">
        <f>+IF(X60&lt;&gt;0,+(Y60/X60)*100,0)</f>
        <v>-78.89169820860002</v>
      </c>
      <c r="AA60" s="232">
        <f>+AA57+AA54+AA51+AA40+AA37+AA34+AA22+AA5</f>
        <v>20530870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9220000</v>
      </c>
      <c r="F62" s="349">
        <f t="shared" si="15"/>
        <v>9220000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4610000</v>
      </c>
      <c r="Y62" s="349">
        <f t="shared" si="15"/>
        <v>-4610000</v>
      </c>
      <c r="Z62" s="338">
        <f>+IF(X62&lt;&gt;0,+(Y62/X62)*100,0)</f>
        <v>-100</v>
      </c>
      <c r="AA62" s="351">
        <f>SUM(AA63:AA66)</f>
        <v>9220000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>
        <v>9220000</v>
      </c>
      <c r="F64" s="59">
        <v>9220000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4610000</v>
      </c>
      <c r="Y64" s="59">
        <v>-4610000</v>
      </c>
      <c r="Z64" s="61">
        <v>-100</v>
      </c>
      <c r="AA64" s="62">
        <v>9220000</v>
      </c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2019-01-31T12:55:18Z</dcterms:created>
  <dcterms:modified xsi:type="dcterms:W3CDTF">2019-01-31T12:55:22Z</dcterms:modified>
  <cp:category/>
  <cp:version/>
  <cp:contentType/>
  <cp:contentStatus/>
</cp:coreProperties>
</file>