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3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<sst xmlns="http://schemas.openxmlformats.org/spreadsheetml/2006/main" count="859" uniqueCount="304">
  <si>
    <t>Free State: Fezile Dabi(DC20) - Table C1 Schedule Quarterly Budget Statement Summary for 2nd Quarter ended 31 December 2018 (Figures Finalised as at 2019/01/30)</t>
  </si>
  <si>
    <t>Description</t>
  </si>
  <si>
    <t>2017/18</t>
  </si>
  <si>
    <t>2018/19</t>
  </si>
  <si>
    <t>Budget year 2018/19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</si>
  <si>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</si>
  <si>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</si>
  <si>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</si>
  <si>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</si>
  <si>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</si>
  <si>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</si>
  <si>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</si>
  <si>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</si>
  <si>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</si>
  <si>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</si>
  <si>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</si>
  <si>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</si>
  <si>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</si>
  <si>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</si>
  <si>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</si>
  <si>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</si>
  <si>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</si>
  <si>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</si>
  <si>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</si>
  <si>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</si>
  <si>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</si>
  <si>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</si>
  <si>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</si>
  <si>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</si>
  <si>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</si>
  <si>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</si>
  <si>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</si>
  <si>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</si>
  <si>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</si>
  <si>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</si>
  <si>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</si>
  <si>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</si>
  <si>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</si>
  <si>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</si>
  <si>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</si>
  <si>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</si>
  <si>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</si>
  <si>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</si>
  <si>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</si>
  <si>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</si>
  <si>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</si>
  <si>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</si>
  <si>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</si>
  <si>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</si>
  <si>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</si>
  <si>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</si>
  <si>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</si>
  <si>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</si>
  <si>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</si>
  <si>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</si>
  <si>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</si>
  <si>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</si>
  <si>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</si>
  <si>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</si>
  <si>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</si>
  <si>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</si>
  <si>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</si>
  <si>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</si>
  <si>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</si>
  <si>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</si>
  <si>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</si>
  <si>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</si>
  <si>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</si>
  <si>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</si>
  <si>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</si>
  <si>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Free State: Fezile Dabi(DC20) - Table C2 Quarterly Budget Statement - Financial Performance (standard classification) for 2nd Quarter ended 31 December 2018 (Figures Finalised as at 2019/01/30)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</si>
  <si>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</si>
  <si>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</si>
  <si>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</si>
  <si>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</si>
  <si>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</si>
  <si>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</si>
  <si>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</si>
  <si>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</si>
  <si>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</si>
  <si>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</si>
  <si>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</si>
  <si>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</si>
  <si>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</si>
  <si>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</si>
  <si>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</si>
  <si>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</si>
  <si>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</si>
  <si>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</si>
  <si>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</si>
  <si>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</si>
  <si>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</si>
  <si>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</si>
  <si>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</si>
  <si>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</si>
  <si>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</si>
  <si>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</si>
  <si>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</si>
  <si>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</si>
  <si>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</si>
  <si>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Free State: Fezile Dabi(DC20) - Table C4 Quarterly Budget Statement - Financial Performance (rev and expend) ( All ) for 2nd Quarter ended 31 December 2018 (Figures Finalised as at 2019/01/30)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</si>
  <si>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</si>
  <si>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</si>
  <si>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</si>
  <si>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</si>
  <si>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</si>
  <si>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</si>
  <si>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</si>
  <si>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</si>
  <si>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</si>
  <si>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</si>
  <si>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</si>
  <si>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</si>
  <si>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</si>
  <si>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</si>
  <si>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</si>
  <si>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</si>
  <si>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</si>
  <si>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</si>
  <si>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</si>
  <si>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</si>
  <si>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</si>
  <si>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</si>
  <si>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</si>
  <si>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</si>
  <si>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</si>
  <si>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</si>
  <si>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</si>
  <si>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</si>
  <si>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Free State: Fezile Dabi(DC20) - Table C5 Quarterly Budget Statement - Capital Expenditure by Standard Classification and Funding for 2nd Quarter ended 31 December 2018 (Figures Finalised as at 2019/01/30)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</si>
  <si>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</si>
  <si>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</si>
  <si>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</si>
  <si>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</si>
  <si>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</si>
  <si>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</si>
  <si>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</si>
  <si>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</si>
  <si>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</si>
  <si>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</si>
  <si>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Free State: Fezile Dabi(DC20) - Table C6 Quarterly Budget Statement - Financial Position for 2nd Quarter ended 31 December 2018 (Figures Finalised as at 2019/01/30)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</si>
  <si>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</si>
  <si>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</si>
  <si>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</si>
  <si>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</si>
  <si>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</si>
  <si>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</si>
  <si>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</si>
  <si>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</si>
  <si>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</si>
  <si>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</si>
  <si>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</si>
  <si>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</si>
  <si>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</si>
  <si>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</si>
  <si>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</si>
  <si>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</si>
  <si>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</si>
  <si>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</si>
  <si>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</si>
  <si>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</si>
  <si>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</si>
  <si>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</si>
  <si>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</si>
  <si>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</si>
  <si>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</si>
  <si>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</si>
  <si>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</si>
  <si>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</si>
  <si>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</si>
  <si>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</si>
  <si>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</si>
  <si>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</si>
  <si>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</si>
  <si>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Free State: Fezile Dabi(DC20) - Table C7 Quarterly Budget Statement - Cash Flows for 2nd Quarter ended 31 December 2018 (Figures Finalised as at 2019/01/30)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</si>
  <si>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</si>
  <si>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</si>
  <si>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</si>
  <si>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</si>
  <si>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</si>
  <si>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</si>
  <si>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</si>
  <si>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</si>
  <si>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</si>
  <si>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</si>
  <si>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</si>
  <si>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</si>
  <si>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</si>
  <si>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</si>
  <si>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</si>
  <si>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</si>
  <si>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</si>
  <si>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</si>
  <si>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</si>
  <si>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</si>
  <si>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</si>
  <si>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</si>
  <si>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</si>
  <si>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</si>
  <si>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</si>
  <si>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</si>
  <si>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</si>
  <si>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Free State: Fezile Dabi(DC20) - Table C9 Quarterly Budget Statement - Capital Expenditure by Asset Clas ( All ) for 2nd Quarter ended 31 December 2018 (Figures Finalised as at 2019/01/30)</t>
  </si>
  <si>
    <t>N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</si>
  <si>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</si>
  <si>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</si>
  <si>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</si>
  <si>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</si>
  <si>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</si>
  <si>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</si>
  <si>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</si>
  <si>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</si>
  <si>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</si>
  <si>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</si>
  <si>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</si>
  <si>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</si>
  <si>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</si>
  <si>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</si>
  <si>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</si>
  <si>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</si>
  <si>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</si>
  <si>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</si>
  <si>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</si>
  <si>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</si>
  <si>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</si>
  <si>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</si>
  <si>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</si>
  <si>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</si>
  <si>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Free State: Fezile Dabi(DC20) - Table SC13a Quarterly Budget Statement - Capital Expenditure on New Assets by Asset Class ( All ) for 2nd Quarter ended 31 December 2018 (Figures Finalised as at 2019/01/30)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</si>
  <si>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</si>
  <si>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</si>
  <si>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</si>
  <si>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</si>
  <si>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</si>
  <si>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</si>
  <si>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</si>
  <si>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</si>
  <si>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</si>
  <si>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</si>
  <si>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</si>
  <si>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</si>
  <si>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</si>
  <si>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</si>
  <si>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</si>
  <si>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</si>
  <si>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</si>
  <si>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</si>
  <si>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</si>
  <si>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</si>
  <si>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</si>
  <si>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</si>
  <si>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</si>
  <si>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</si>
  <si>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</si>
  <si>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</si>
  <si>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</si>
  <si>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</si>
  <si>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</si>
  <si>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</si>
  <si>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</si>
  <si>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</si>
  <si>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</si>
  <si>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</si>
  <si>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</si>
  <si>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Free State: Fezile Dabi(DC20) - Table SC13B Quarterly Budget Statement - Capital Expenditure on Renewal of existing assets by Asset Class ( All ) for 2nd Quarter ended 31 December 2018 (Figures Finalised as at 2019/01/30)</t>
  </si>
  <si>
    <t>Capital Expenditure on Renewal of Existing Assets by Asset Class/Sub-class</t>
  </si>
  <si>
    <t>Total Capital Expenditure on Renewal of Existing Assets</t>
  </si>
  <si>
    <t>Free State: Fezile Dabi(DC20) - Table SC13C Quarterly Budget Statement - Repairs and Maintenance Expenditure by Asset Class ( All ) for 2nd Quarter ended 31 December 2018 (Figures Finalised as at 2019/01/30)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</si>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</sst>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0</v>
      </c>
      <c r="C5" s="19">
        <v>0</v>
      </c>
      <c r="D5" s="59">
        <v>0</v>
      </c>
      <c r="E5" s="60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/>
      <c r="X5" s="60">
        <v>0</v>
      </c>
      <c r="Y5" s="61">
        <v>0</v>
      </c>
      <c r="Z5" s="62">
        <v>0</v>
      </c>
    </row>
    <row r="6" spans="1:26" ht="12.75">
      <c r="A6" s="58" t="s">
        <v>32</v>
      </c>
      <c r="B6" s="19">
        <v>0</v>
      </c>
      <c r="C6" s="19">
        <v>0</v>
      </c>
      <c r="D6" s="59">
        <v>0</v>
      </c>
      <c r="E6" s="60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/>
      <c r="X6" s="60">
        <v>0</v>
      </c>
      <c r="Y6" s="61">
        <v>0</v>
      </c>
      <c r="Z6" s="62">
        <v>0</v>
      </c>
    </row>
    <row r="7" spans="1:26" ht="12.75">
      <c r="A7" s="58" t="s">
        <v>33</v>
      </c>
      <c r="B7" s="19">
        <v>6738354</v>
      </c>
      <c r="C7" s="19">
        <v>0</v>
      </c>
      <c r="D7" s="59">
        <v>8837160</v>
      </c>
      <c r="E7" s="60">
        <v>8837160</v>
      </c>
      <c r="F7" s="60">
        <v>267963</v>
      </c>
      <c r="G7" s="60">
        <v>557374</v>
      </c>
      <c r="H7" s="60">
        <v>263649</v>
      </c>
      <c r="I7" s="60">
        <v>1088986</v>
      </c>
      <c r="J7" s="60">
        <v>212371</v>
      </c>
      <c r="K7" s="60">
        <v>1645919</v>
      </c>
      <c r="L7" s="60">
        <v>1645919</v>
      </c>
      <c r="M7" s="60">
        <v>3504209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4593195</v>
      </c>
      <c r="W7" s="60">
        <v>4418502</v>
      </c>
      <c r="X7" s="60">
        <v>174693</v>
      </c>
      <c r="Y7" s="61">
        <v>3.95</v>
      </c>
      <c r="Z7" s="62">
        <v>8837160</v>
      </c>
    </row>
    <row r="8" spans="1:26" ht="12.75">
      <c r="A8" s="58" t="s">
        <v>34</v>
      </c>
      <c r="B8" s="19">
        <v>147115777</v>
      </c>
      <c r="C8" s="19">
        <v>0</v>
      </c>
      <c r="D8" s="59">
        <v>152376000</v>
      </c>
      <c r="E8" s="60">
        <v>152376000</v>
      </c>
      <c r="F8" s="60">
        <v>62162000</v>
      </c>
      <c r="G8" s="60">
        <v>1000000</v>
      </c>
      <c r="H8" s="60">
        <v>0</v>
      </c>
      <c r="I8" s="60">
        <v>63162000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63162000</v>
      </c>
      <c r="W8" s="60">
        <v>101584000</v>
      </c>
      <c r="X8" s="60">
        <v>-38422000</v>
      </c>
      <c r="Y8" s="61">
        <v>-37.82</v>
      </c>
      <c r="Z8" s="62">
        <v>152376000</v>
      </c>
    </row>
    <row r="9" spans="1:26" ht="12.75">
      <c r="A9" s="58" t="s">
        <v>35</v>
      </c>
      <c r="B9" s="19">
        <v>1683531</v>
      </c>
      <c r="C9" s="19">
        <v>0</v>
      </c>
      <c r="D9" s="59">
        <v>1012000</v>
      </c>
      <c r="E9" s="60">
        <v>1012000</v>
      </c>
      <c r="F9" s="60">
        <v>2438</v>
      </c>
      <c r="G9" s="60">
        <v>2260</v>
      </c>
      <c r="H9" s="60">
        <v>102947</v>
      </c>
      <c r="I9" s="60">
        <v>107645</v>
      </c>
      <c r="J9" s="60">
        <v>114991</v>
      </c>
      <c r="K9" s="60">
        <v>9404</v>
      </c>
      <c r="L9" s="60">
        <v>9404</v>
      </c>
      <c r="M9" s="60">
        <v>133799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241444</v>
      </c>
      <c r="W9" s="60">
        <v>506000</v>
      </c>
      <c r="X9" s="60">
        <v>-264556</v>
      </c>
      <c r="Y9" s="61">
        <v>-52.28</v>
      </c>
      <c r="Z9" s="62">
        <v>1012000</v>
      </c>
    </row>
    <row r="10" spans="1:26" ht="22.5">
      <c r="A10" s="63" t="s">
        <v>279</v>
      </c>
      <c r="B10" s="64">
        <f>SUM(B5:B9)</f>
        <v>155537662</v>
      </c>
      <c r="C10" s="64">
        <f>SUM(C5:C9)</f>
        <v>0</v>
      </c>
      <c r="D10" s="65">
        <f aca="true" t="shared" si="0" ref="D10:Z10">SUM(D5:D9)</f>
        <v>162225160</v>
      </c>
      <c r="E10" s="66">
        <f t="shared" si="0"/>
        <v>162225160</v>
      </c>
      <c r="F10" s="66">
        <f t="shared" si="0"/>
        <v>62432401</v>
      </c>
      <c r="G10" s="66">
        <f t="shared" si="0"/>
        <v>1559634</v>
      </c>
      <c r="H10" s="66">
        <f t="shared" si="0"/>
        <v>366596</v>
      </c>
      <c r="I10" s="66">
        <f t="shared" si="0"/>
        <v>64358631</v>
      </c>
      <c r="J10" s="66">
        <f t="shared" si="0"/>
        <v>327362</v>
      </c>
      <c r="K10" s="66">
        <f t="shared" si="0"/>
        <v>1655323</v>
      </c>
      <c r="L10" s="66">
        <f t="shared" si="0"/>
        <v>1655323</v>
      </c>
      <c r="M10" s="66">
        <f t="shared" si="0"/>
        <v>3638008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67996639</v>
      </c>
      <c r="W10" s="66">
        <f t="shared" si="0"/>
        <v>106508502</v>
      </c>
      <c r="X10" s="66">
        <f t="shared" si="0"/>
        <v>-38511863</v>
      </c>
      <c r="Y10" s="67">
        <f>+IF(W10&lt;&gt;0,(X10/W10)*100,0)</f>
        <v>-36.15848714124249</v>
      </c>
      <c r="Z10" s="68">
        <f t="shared" si="0"/>
        <v>162225160</v>
      </c>
    </row>
    <row r="11" spans="1:26" ht="12.75">
      <c r="A11" s="58" t="s">
        <v>37</v>
      </c>
      <c r="B11" s="19">
        <v>93346378</v>
      </c>
      <c r="C11" s="19">
        <v>0</v>
      </c>
      <c r="D11" s="59">
        <v>100623900</v>
      </c>
      <c r="E11" s="60">
        <v>100623900</v>
      </c>
      <c r="F11" s="60">
        <v>7418492</v>
      </c>
      <c r="G11" s="60">
        <v>6998218</v>
      </c>
      <c r="H11" s="60">
        <v>8152671</v>
      </c>
      <c r="I11" s="60">
        <v>22569381</v>
      </c>
      <c r="J11" s="60">
        <v>7191958</v>
      </c>
      <c r="K11" s="60">
        <v>6783726</v>
      </c>
      <c r="L11" s="60">
        <v>6783726</v>
      </c>
      <c r="M11" s="60">
        <v>20759410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43328791</v>
      </c>
      <c r="W11" s="60">
        <v>50311998</v>
      </c>
      <c r="X11" s="60">
        <v>-6983207</v>
      </c>
      <c r="Y11" s="61">
        <v>-13.88</v>
      </c>
      <c r="Z11" s="62">
        <v>100623900</v>
      </c>
    </row>
    <row r="12" spans="1:26" ht="12.75">
      <c r="A12" s="58" t="s">
        <v>38</v>
      </c>
      <c r="B12" s="19">
        <v>7198469</v>
      </c>
      <c r="C12" s="19">
        <v>0</v>
      </c>
      <c r="D12" s="59">
        <v>7787000</v>
      </c>
      <c r="E12" s="60">
        <v>7787000</v>
      </c>
      <c r="F12" s="60">
        <v>640423</v>
      </c>
      <c r="G12" s="60">
        <v>617143</v>
      </c>
      <c r="H12" s="60">
        <v>585523</v>
      </c>
      <c r="I12" s="60">
        <v>1843089</v>
      </c>
      <c r="J12" s="60">
        <v>612813</v>
      </c>
      <c r="K12" s="60">
        <v>603763</v>
      </c>
      <c r="L12" s="60">
        <v>603763</v>
      </c>
      <c r="M12" s="60">
        <v>1820339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3663428</v>
      </c>
      <c r="W12" s="60">
        <v>3893502</v>
      </c>
      <c r="X12" s="60">
        <v>-230074</v>
      </c>
      <c r="Y12" s="61">
        <v>-5.91</v>
      </c>
      <c r="Z12" s="62">
        <v>7787000</v>
      </c>
    </row>
    <row r="13" spans="1:26" ht="12.75">
      <c r="A13" s="58" t="s">
        <v>280</v>
      </c>
      <c r="B13" s="19">
        <v>2441691</v>
      </c>
      <c r="C13" s="19">
        <v>0</v>
      </c>
      <c r="D13" s="59">
        <v>3500000</v>
      </c>
      <c r="E13" s="60">
        <v>3500000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/>
      <c r="X13" s="60">
        <v>0</v>
      </c>
      <c r="Y13" s="61">
        <v>0</v>
      </c>
      <c r="Z13" s="62">
        <v>3500000</v>
      </c>
    </row>
    <row r="14" spans="1:26" ht="12.75">
      <c r="A14" s="58" t="s">
        <v>40</v>
      </c>
      <c r="B14" s="19">
        <v>0</v>
      </c>
      <c r="C14" s="19">
        <v>0</v>
      </c>
      <c r="D14" s="59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/>
      <c r="X14" s="60">
        <v>0</v>
      </c>
      <c r="Y14" s="61">
        <v>0</v>
      </c>
      <c r="Z14" s="62">
        <v>0</v>
      </c>
    </row>
    <row r="15" spans="1:26" ht="12.75">
      <c r="A15" s="58" t="s">
        <v>41</v>
      </c>
      <c r="B15" s="19">
        <v>0</v>
      </c>
      <c r="C15" s="19">
        <v>0</v>
      </c>
      <c r="D15" s="59">
        <v>1775500</v>
      </c>
      <c r="E15" s="60">
        <v>1775500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888000</v>
      </c>
      <c r="X15" s="60">
        <v>-888000</v>
      </c>
      <c r="Y15" s="61">
        <v>-100</v>
      </c>
      <c r="Z15" s="62">
        <v>1775500</v>
      </c>
    </row>
    <row r="16" spans="1:26" ht="12.75">
      <c r="A16" s="69" t="s">
        <v>42</v>
      </c>
      <c r="B16" s="19">
        <v>21536946</v>
      </c>
      <c r="C16" s="19">
        <v>0</v>
      </c>
      <c r="D16" s="59">
        <v>0</v>
      </c>
      <c r="E16" s="60">
        <v>0</v>
      </c>
      <c r="F16" s="60">
        <v>29450</v>
      </c>
      <c r="G16" s="60">
        <v>1765320</v>
      </c>
      <c r="H16" s="60">
        <v>0</v>
      </c>
      <c r="I16" s="60">
        <v>1794770</v>
      </c>
      <c r="J16" s="60">
        <v>2049505</v>
      </c>
      <c r="K16" s="60">
        <v>469406</v>
      </c>
      <c r="L16" s="60">
        <v>469406</v>
      </c>
      <c r="M16" s="60">
        <v>2988317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4783087</v>
      </c>
      <c r="W16" s="60"/>
      <c r="X16" s="60">
        <v>4783087</v>
      </c>
      <c r="Y16" s="61">
        <v>0</v>
      </c>
      <c r="Z16" s="62">
        <v>0</v>
      </c>
    </row>
    <row r="17" spans="1:26" ht="12.75">
      <c r="A17" s="58" t="s">
        <v>43</v>
      </c>
      <c r="B17" s="19">
        <v>42745264</v>
      </c>
      <c r="C17" s="19">
        <v>0</v>
      </c>
      <c r="D17" s="59">
        <v>43500760</v>
      </c>
      <c r="E17" s="60">
        <v>43500760</v>
      </c>
      <c r="F17" s="60">
        <v>1654706</v>
      </c>
      <c r="G17" s="60">
        <v>962729</v>
      </c>
      <c r="H17" s="60">
        <v>388054</v>
      </c>
      <c r="I17" s="60">
        <v>3005489</v>
      </c>
      <c r="J17" s="60">
        <v>3830881</v>
      </c>
      <c r="K17" s="60">
        <v>5563422</v>
      </c>
      <c r="L17" s="60">
        <v>5563422</v>
      </c>
      <c r="M17" s="60">
        <v>14957725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17963214</v>
      </c>
      <c r="W17" s="60">
        <v>22317998</v>
      </c>
      <c r="X17" s="60">
        <v>-4354784</v>
      </c>
      <c r="Y17" s="61">
        <v>-19.51</v>
      </c>
      <c r="Z17" s="62">
        <v>43500760</v>
      </c>
    </row>
    <row r="18" spans="1:26" ht="12.75">
      <c r="A18" s="70" t="s">
        <v>44</v>
      </c>
      <c r="B18" s="71">
        <f>SUM(B11:B17)</f>
        <v>167268748</v>
      </c>
      <c r="C18" s="71">
        <f>SUM(C11:C17)</f>
        <v>0</v>
      </c>
      <c r="D18" s="72">
        <f aca="true" t="shared" si="1" ref="D18:Z18">SUM(D11:D17)</f>
        <v>157187160</v>
      </c>
      <c r="E18" s="73">
        <f t="shared" si="1"/>
        <v>157187160</v>
      </c>
      <c r="F18" s="73">
        <f t="shared" si="1"/>
        <v>9743071</v>
      </c>
      <c r="G18" s="73">
        <f t="shared" si="1"/>
        <v>10343410</v>
      </c>
      <c r="H18" s="73">
        <f t="shared" si="1"/>
        <v>9126248</v>
      </c>
      <c r="I18" s="73">
        <f t="shared" si="1"/>
        <v>29212729</v>
      </c>
      <c r="J18" s="73">
        <f t="shared" si="1"/>
        <v>13685157</v>
      </c>
      <c r="K18" s="73">
        <f t="shared" si="1"/>
        <v>13420317</v>
      </c>
      <c r="L18" s="73">
        <f t="shared" si="1"/>
        <v>13420317</v>
      </c>
      <c r="M18" s="73">
        <f t="shared" si="1"/>
        <v>40525791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69738520</v>
      </c>
      <c r="W18" s="73">
        <f t="shared" si="1"/>
        <v>77411498</v>
      </c>
      <c r="X18" s="73">
        <f t="shared" si="1"/>
        <v>-7672978</v>
      </c>
      <c r="Y18" s="67">
        <f>+IF(W18&lt;&gt;0,(X18/W18)*100,0)</f>
        <v>-9.911935821213536</v>
      </c>
      <c r="Z18" s="74">
        <f t="shared" si="1"/>
        <v>157187160</v>
      </c>
    </row>
    <row r="19" spans="1:26" ht="12.75">
      <c r="A19" s="70" t="s">
        <v>45</v>
      </c>
      <c r="B19" s="75">
        <f>+B10-B18</f>
        <v>-11731086</v>
      </c>
      <c r="C19" s="75">
        <f>+C10-C18</f>
        <v>0</v>
      </c>
      <c r="D19" s="76">
        <f aca="true" t="shared" si="2" ref="D19:Z19">+D10-D18</f>
        <v>5038000</v>
      </c>
      <c r="E19" s="77">
        <f t="shared" si="2"/>
        <v>5038000</v>
      </c>
      <c r="F19" s="77">
        <f t="shared" si="2"/>
        <v>52689330</v>
      </c>
      <c r="G19" s="77">
        <f t="shared" si="2"/>
        <v>-8783776</v>
      </c>
      <c r="H19" s="77">
        <f t="shared" si="2"/>
        <v>-8759652</v>
      </c>
      <c r="I19" s="77">
        <f t="shared" si="2"/>
        <v>35145902</v>
      </c>
      <c r="J19" s="77">
        <f t="shared" si="2"/>
        <v>-13357795</v>
      </c>
      <c r="K19" s="77">
        <f t="shared" si="2"/>
        <v>-11764994</v>
      </c>
      <c r="L19" s="77">
        <f t="shared" si="2"/>
        <v>-11764994</v>
      </c>
      <c r="M19" s="77">
        <f t="shared" si="2"/>
        <v>-36887783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-1741881</v>
      </c>
      <c r="W19" s="77">
        <f>IF(E10=E18,0,W10-W18)</f>
        <v>29097004</v>
      </c>
      <c r="X19" s="77">
        <f t="shared" si="2"/>
        <v>-30838885</v>
      </c>
      <c r="Y19" s="78">
        <f>+IF(W19&lt;&gt;0,(X19/W19)*100,0)</f>
        <v>-105.9864616989433</v>
      </c>
      <c r="Z19" s="79">
        <f t="shared" si="2"/>
        <v>5038000</v>
      </c>
    </row>
    <row r="20" spans="1:26" ht="12.75">
      <c r="A20" s="58" t="s">
        <v>46</v>
      </c>
      <c r="B20" s="19">
        <v>20884046</v>
      </c>
      <c r="C20" s="19">
        <v>0</v>
      </c>
      <c r="D20" s="59">
        <v>0</v>
      </c>
      <c r="E20" s="60">
        <v>0</v>
      </c>
      <c r="F20" s="60">
        <v>0</v>
      </c>
      <c r="G20" s="60">
        <v>1532000</v>
      </c>
      <c r="H20" s="60">
        <v>0</v>
      </c>
      <c r="I20" s="60">
        <v>1532000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1532000</v>
      </c>
      <c r="W20" s="60">
        <v>-2519000</v>
      </c>
      <c r="X20" s="60">
        <v>4051000</v>
      </c>
      <c r="Y20" s="61">
        <v>-160.82</v>
      </c>
      <c r="Z20" s="62">
        <v>0</v>
      </c>
    </row>
    <row r="21" spans="1:26" ht="12.75">
      <c r="A21" s="58" t="s">
        <v>281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282</v>
      </c>
      <c r="B22" s="86">
        <f>SUM(B19:B21)</f>
        <v>9152960</v>
      </c>
      <c r="C22" s="86">
        <f>SUM(C19:C21)</f>
        <v>0</v>
      </c>
      <c r="D22" s="87">
        <f aca="true" t="shared" si="3" ref="D22:Z22">SUM(D19:D21)</f>
        <v>5038000</v>
      </c>
      <c r="E22" s="88">
        <f t="shared" si="3"/>
        <v>5038000</v>
      </c>
      <c r="F22" s="88">
        <f t="shared" si="3"/>
        <v>52689330</v>
      </c>
      <c r="G22" s="88">
        <f t="shared" si="3"/>
        <v>-7251776</v>
      </c>
      <c r="H22" s="88">
        <f t="shared" si="3"/>
        <v>-8759652</v>
      </c>
      <c r="I22" s="88">
        <f t="shared" si="3"/>
        <v>36677902</v>
      </c>
      <c r="J22" s="88">
        <f t="shared" si="3"/>
        <v>-13357795</v>
      </c>
      <c r="K22" s="88">
        <f t="shared" si="3"/>
        <v>-11764994</v>
      </c>
      <c r="L22" s="88">
        <f t="shared" si="3"/>
        <v>-11764994</v>
      </c>
      <c r="M22" s="88">
        <f t="shared" si="3"/>
        <v>-36887783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-209881</v>
      </c>
      <c r="W22" s="88">
        <f t="shared" si="3"/>
        <v>26578004</v>
      </c>
      <c r="X22" s="88">
        <f t="shared" si="3"/>
        <v>-26787885</v>
      </c>
      <c r="Y22" s="89">
        <f>+IF(W22&lt;&gt;0,(X22/W22)*100,0)</f>
        <v>-100.78967931527139</v>
      </c>
      <c r="Z22" s="90">
        <f t="shared" si="3"/>
        <v>5038000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9152960</v>
      </c>
      <c r="C24" s="75">
        <f>SUM(C22:C23)</f>
        <v>0</v>
      </c>
      <c r="D24" s="76">
        <f aca="true" t="shared" si="4" ref="D24:Z24">SUM(D22:D23)</f>
        <v>5038000</v>
      </c>
      <c r="E24" s="77">
        <f t="shared" si="4"/>
        <v>5038000</v>
      </c>
      <c r="F24" s="77">
        <f t="shared" si="4"/>
        <v>52689330</v>
      </c>
      <c r="G24" s="77">
        <f t="shared" si="4"/>
        <v>-7251776</v>
      </c>
      <c r="H24" s="77">
        <f t="shared" si="4"/>
        <v>-8759652</v>
      </c>
      <c r="I24" s="77">
        <f t="shared" si="4"/>
        <v>36677902</v>
      </c>
      <c r="J24" s="77">
        <f t="shared" si="4"/>
        <v>-13357795</v>
      </c>
      <c r="K24" s="77">
        <f t="shared" si="4"/>
        <v>-11764994</v>
      </c>
      <c r="L24" s="77">
        <f t="shared" si="4"/>
        <v>-11764994</v>
      </c>
      <c r="M24" s="77">
        <f t="shared" si="4"/>
        <v>-36887783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-209881</v>
      </c>
      <c r="W24" s="77">
        <f t="shared" si="4"/>
        <v>26578004</v>
      </c>
      <c r="X24" s="77">
        <f t="shared" si="4"/>
        <v>-26787885</v>
      </c>
      <c r="Y24" s="78">
        <f>+IF(W24&lt;&gt;0,(X24/W24)*100,0)</f>
        <v>-100.78967931527139</v>
      </c>
      <c r="Z24" s="79">
        <f t="shared" si="4"/>
        <v>5038000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283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463289</v>
      </c>
      <c r="C27" s="22">
        <v>0</v>
      </c>
      <c r="D27" s="99">
        <v>5038000</v>
      </c>
      <c r="E27" s="100">
        <v>5038000</v>
      </c>
      <c r="F27" s="100">
        <v>0</v>
      </c>
      <c r="G27" s="100">
        <v>0</v>
      </c>
      <c r="H27" s="100">
        <v>0</v>
      </c>
      <c r="I27" s="100">
        <v>0</v>
      </c>
      <c r="J27" s="100">
        <v>0</v>
      </c>
      <c r="K27" s="100">
        <v>218963</v>
      </c>
      <c r="L27" s="100">
        <v>0</v>
      </c>
      <c r="M27" s="100">
        <v>218963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218963</v>
      </c>
      <c r="W27" s="100">
        <v>2519000</v>
      </c>
      <c r="X27" s="100">
        <v>-2300037</v>
      </c>
      <c r="Y27" s="101">
        <v>-91.31</v>
      </c>
      <c r="Z27" s="102">
        <v>5038000</v>
      </c>
    </row>
    <row r="28" spans="1:26" ht="12.75">
      <c r="A28" s="103" t="s">
        <v>46</v>
      </c>
      <c r="B28" s="19">
        <v>0</v>
      </c>
      <c r="C28" s="19">
        <v>0</v>
      </c>
      <c r="D28" s="59">
        <v>2188000</v>
      </c>
      <c r="E28" s="60">
        <v>2188000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1094000</v>
      </c>
      <c r="X28" s="60">
        <v>-1094000</v>
      </c>
      <c r="Y28" s="61">
        <v>-100</v>
      </c>
      <c r="Z28" s="62">
        <v>2188000</v>
      </c>
    </row>
    <row r="29" spans="1:26" ht="12.75">
      <c r="A29" s="58" t="s">
        <v>284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463289</v>
      </c>
      <c r="C31" s="19">
        <v>0</v>
      </c>
      <c r="D31" s="59">
        <v>2850000</v>
      </c>
      <c r="E31" s="60">
        <v>2850000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218963</v>
      </c>
      <c r="L31" s="60">
        <v>0</v>
      </c>
      <c r="M31" s="60">
        <v>218963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218963</v>
      </c>
      <c r="W31" s="60">
        <v>1425000</v>
      </c>
      <c r="X31" s="60">
        <v>-1206037</v>
      </c>
      <c r="Y31" s="61">
        <v>-84.63</v>
      </c>
      <c r="Z31" s="62">
        <v>2850000</v>
      </c>
    </row>
    <row r="32" spans="1:26" ht="12.75">
      <c r="A32" s="70" t="s">
        <v>54</v>
      </c>
      <c r="B32" s="22">
        <f>SUM(B28:B31)</f>
        <v>463289</v>
      </c>
      <c r="C32" s="22">
        <f>SUM(C28:C31)</f>
        <v>0</v>
      </c>
      <c r="D32" s="99">
        <f aca="true" t="shared" si="5" ref="D32:Z32">SUM(D28:D31)</f>
        <v>5038000</v>
      </c>
      <c r="E32" s="100">
        <f t="shared" si="5"/>
        <v>5038000</v>
      </c>
      <c r="F32" s="100">
        <f t="shared" si="5"/>
        <v>0</v>
      </c>
      <c r="G32" s="100">
        <f t="shared" si="5"/>
        <v>0</v>
      </c>
      <c r="H32" s="100">
        <f t="shared" si="5"/>
        <v>0</v>
      </c>
      <c r="I32" s="100">
        <f t="shared" si="5"/>
        <v>0</v>
      </c>
      <c r="J32" s="100">
        <f t="shared" si="5"/>
        <v>0</v>
      </c>
      <c r="K32" s="100">
        <f t="shared" si="5"/>
        <v>218963</v>
      </c>
      <c r="L32" s="100">
        <f t="shared" si="5"/>
        <v>0</v>
      </c>
      <c r="M32" s="100">
        <f t="shared" si="5"/>
        <v>218963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218963</v>
      </c>
      <c r="W32" s="100">
        <f t="shared" si="5"/>
        <v>2519000</v>
      </c>
      <c r="X32" s="100">
        <f t="shared" si="5"/>
        <v>-2300037</v>
      </c>
      <c r="Y32" s="101">
        <f>+IF(W32&lt;&gt;0,(X32/W32)*100,0)</f>
        <v>-91.30754267566495</v>
      </c>
      <c r="Z32" s="102">
        <f t="shared" si="5"/>
        <v>5038000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100770540</v>
      </c>
      <c r="C35" s="19">
        <v>0</v>
      </c>
      <c r="D35" s="59">
        <v>62350764</v>
      </c>
      <c r="E35" s="60">
        <v>62350764</v>
      </c>
      <c r="F35" s="60">
        <v>0</v>
      </c>
      <c r="G35" s="60">
        <v>0</v>
      </c>
      <c r="H35" s="60">
        <v>0</v>
      </c>
      <c r="I35" s="60">
        <v>0</v>
      </c>
      <c r="J35" s="60">
        <v>17151029</v>
      </c>
      <c r="K35" s="60">
        <v>13242644</v>
      </c>
      <c r="L35" s="60">
        <v>13242644</v>
      </c>
      <c r="M35" s="60">
        <v>13242644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13242644</v>
      </c>
      <c r="W35" s="60">
        <v>31175382</v>
      </c>
      <c r="X35" s="60">
        <v>-17932738</v>
      </c>
      <c r="Y35" s="61">
        <v>-57.52</v>
      </c>
      <c r="Z35" s="62">
        <v>62350764</v>
      </c>
    </row>
    <row r="36" spans="1:26" ht="12.75">
      <c r="A36" s="58" t="s">
        <v>57</v>
      </c>
      <c r="B36" s="19">
        <v>35226654</v>
      </c>
      <c r="C36" s="19">
        <v>0</v>
      </c>
      <c r="D36" s="59">
        <v>27282000</v>
      </c>
      <c r="E36" s="60">
        <v>27282000</v>
      </c>
      <c r="F36" s="60">
        <v>0</v>
      </c>
      <c r="G36" s="60">
        <v>0</v>
      </c>
      <c r="H36" s="60">
        <v>0</v>
      </c>
      <c r="I36" s="60">
        <v>0</v>
      </c>
      <c r="J36" s="60">
        <v>0</v>
      </c>
      <c r="K36" s="60">
        <v>218963</v>
      </c>
      <c r="L36" s="60">
        <v>218963</v>
      </c>
      <c r="M36" s="60">
        <v>218963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218963</v>
      </c>
      <c r="W36" s="60">
        <v>13641000</v>
      </c>
      <c r="X36" s="60">
        <v>-13422037</v>
      </c>
      <c r="Y36" s="61">
        <v>-98.39</v>
      </c>
      <c r="Z36" s="62">
        <v>27282000</v>
      </c>
    </row>
    <row r="37" spans="1:26" ht="12.75">
      <c r="A37" s="58" t="s">
        <v>58</v>
      </c>
      <c r="B37" s="19">
        <v>30110351</v>
      </c>
      <c r="C37" s="19">
        <v>0</v>
      </c>
      <c r="D37" s="59">
        <v>12274568</v>
      </c>
      <c r="E37" s="60">
        <v>12274568</v>
      </c>
      <c r="F37" s="60">
        <v>0</v>
      </c>
      <c r="G37" s="60">
        <v>0</v>
      </c>
      <c r="H37" s="60">
        <v>0</v>
      </c>
      <c r="I37" s="60">
        <v>0</v>
      </c>
      <c r="J37" s="60">
        <v>2410598</v>
      </c>
      <c r="K37" s="60">
        <v>1258686</v>
      </c>
      <c r="L37" s="60">
        <v>1258686</v>
      </c>
      <c r="M37" s="60">
        <v>1258686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1258686</v>
      </c>
      <c r="W37" s="60">
        <v>6137284</v>
      </c>
      <c r="X37" s="60">
        <v>-4878598</v>
      </c>
      <c r="Y37" s="61">
        <v>-79.49</v>
      </c>
      <c r="Z37" s="62">
        <v>12274568</v>
      </c>
    </row>
    <row r="38" spans="1:26" ht="12.75">
      <c r="A38" s="58" t="s">
        <v>59</v>
      </c>
      <c r="B38" s="19">
        <v>23223000</v>
      </c>
      <c r="C38" s="19">
        <v>0</v>
      </c>
      <c r="D38" s="59">
        <v>22559000</v>
      </c>
      <c r="E38" s="60">
        <v>22559000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11279500</v>
      </c>
      <c r="X38" s="60">
        <v>-11279500</v>
      </c>
      <c r="Y38" s="61">
        <v>-100</v>
      </c>
      <c r="Z38" s="62">
        <v>22559000</v>
      </c>
    </row>
    <row r="39" spans="1:26" ht="12.75">
      <c r="A39" s="58" t="s">
        <v>60</v>
      </c>
      <c r="B39" s="19">
        <v>82663843</v>
      </c>
      <c r="C39" s="19">
        <v>0</v>
      </c>
      <c r="D39" s="59">
        <v>54799196</v>
      </c>
      <c r="E39" s="60">
        <v>54799196</v>
      </c>
      <c r="F39" s="60">
        <v>0</v>
      </c>
      <c r="G39" s="60">
        <v>0</v>
      </c>
      <c r="H39" s="60">
        <v>0</v>
      </c>
      <c r="I39" s="60">
        <v>0</v>
      </c>
      <c r="J39" s="60">
        <v>14740431</v>
      </c>
      <c r="K39" s="60">
        <v>12202921</v>
      </c>
      <c r="L39" s="60">
        <v>12202921</v>
      </c>
      <c r="M39" s="60">
        <v>12202921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12202921</v>
      </c>
      <c r="W39" s="60">
        <v>27399598</v>
      </c>
      <c r="X39" s="60">
        <v>-15196677</v>
      </c>
      <c r="Y39" s="61">
        <v>-55.46</v>
      </c>
      <c r="Z39" s="62">
        <v>54799196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21595900</v>
      </c>
      <c r="C42" s="19">
        <v>0</v>
      </c>
      <c r="D42" s="59">
        <v>8538007</v>
      </c>
      <c r="E42" s="60">
        <v>8538007</v>
      </c>
      <c r="F42" s="60">
        <v>52689330</v>
      </c>
      <c r="G42" s="60">
        <v>-7251776</v>
      </c>
      <c r="H42" s="60">
        <v>-8759652</v>
      </c>
      <c r="I42" s="60">
        <v>36677902</v>
      </c>
      <c r="J42" s="60">
        <v>-13358067</v>
      </c>
      <c r="K42" s="60">
        <v>-11764995</v>
      </c>
      <c r="L42" s="60">
        <v>36186879</v>
      </c>
      <c r="M42" s="60">
        <v>11063817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47741719</v>
      </c>
      <c r="W42" s="60">
        <v>29097004</v>
      </c>
      <c r="X42" s="60">
        <v>18644715</v>
      </c>
      <c r="Y42" s="61">
        <v>64.08</v>
      </c>
      <c r="Z42" s="62">
        <v>8538007</v>
      </c>
    </row>
    <row r="43" spans="1:26" ht="12.75">
      <c r="A43" s="58" t="s">
        <v>63</v>
      </c>
      <c r="B43" s="19">
        <v>-463289</v>
      </c>
      <c r="C43" s="19">
        <v>0</v>
      </c>
      <c r="D43" s="59">
        <v>-2850000</v>
      </c>
      <c r="E43" s="60">
        <v>-2850000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-218963</v>
      </c>
      <c r="L43" s="60">
        <v>0</v>
      </c>
      <c r="M43" s="60">
        <v>-218963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-218963</v>
      </c>
      <c r="W43" s="60">
        <v>-2600000</v>
      </c>
      <c r="X43" s="60">
        <v>2381037</v>
      </c>
      <c r="Y43" s="61">
        <v>-91.58</v>
      </c>
      <c r="Z43" s="62">
        <v>-2850000</v>
      </c>
    </row>
    <row r="44" spans="1:26" ht="12.75">
      <c r="A44" s="58" t="s">
        <v>64</v>
      </c>
      <c r="B44" s="19">
        <v>0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/>
      <c r="X44" s="60">
        <v>0</v>
      </c>
      <c r="Y44" s="61">
        <v>0</v>
      </c>
      <c r="Z44" s="62">
        <v>0</v>
      </c>
    </row>
    <row r="45" spans="1:26" ht="12.75">
      <c r="A45" s="70" t="s">
        <v>65</v>
      </c>
      <c r="B45" s="22">
        <v>89401594</v>
      </c>
      <c r="C45" s="22">
        <v>0</v>
      </c>
      <c r="D45" s="99">
        <v>57688007</v>
      </c>
      <c r="E45" s="100">
        <v>57688007</v>
      </c>
      <c r="F45" s="100">
        <v>140305160</v>
      </c>
      <c r="G45" s="100">
        <v>133053384</v>
      </c>
      <c r="H45" s="100">
        <v>124293732</v>
      </c>
      <c r="I45" s="100">
        <v>124293732</v>
      </c>
      <c r="J45" s="100">
        <v>110935665</v>
      </c>
      <c r="K45" s="100">
        <v>98951707</v>
      </c>
      <c r="L45" s="100">
        <v>135138586</v>
      </c>
      <c r="M45" s="100">
        <v>135138586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135138586</v>
      </c>
      <c r="W45" s="100">
        <v>78497004</v>
      </c>
      <c r="X45" s="100">
        <v>56641582</v>
      </c>
      <c r="Y45" s="101">
        <v>72.16</v>
      </c>
      <c r="Z45" s="102">
        <v>57688007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285</v>
      </c>
      <c r="B47" s="115" t="s">
        <v>270</v>
      </c>
      <c r="C47" s="115"/>
      <c r="D47" s="116" t="s">
        <v>271</v>
      </c>
      <c r="E47" s="117" t="s">
        <v>272</v>
      </c>
      <c r="F47" s="118"/>
      <c r="G47" s="118"/>
      <c r="H47" s="118"/>
      <c r="I47" s="119" t="s">
        <v>273</v>
      </c>
      <c r="J47" s="118"/>
      <c r="K47" s="118"/>
      <c r="L47" s="118"/>
      <c r="M47" s="119" t="s">
        <v>274</v>
      </c>
      <c r="N47" s="120"/>
      <c r="O47" s="120"/>
      <c r="P47" s="120"/>
      <c r="Q47" s="120"/>
      <c r="R47" s="120"/>
      <c r="S47" s="120"/>
      <c r="T47" s="120"/>
      <c r="U47" s="120"/>
      <c r="V47" s="119" t="s">
        <v>275</v>
      </c>
      <c r="W47" s="119" t="s">
        <v>276</v>
      </c>
      <c r="X47" s="119" t="s">
        <v>277</v>
      </c>
      <c r="Y47" s="119" t="s">
        <v>278</v>
      </c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0</v>
      </c>
      <c r="C49" s="52">
        <v>0</v>
      </c>
      <c r="D49" s="129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0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0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286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2.7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2.7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2.7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1" t="s">
        <v>287</v>
      </c>
      <c r="B67" s="24"/>
      <c r="C67" s="24"/>
      <c r="D67" s="25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5"/>
      <c r="Z67" s="27"/>
    </row>
    <row r="68" spans="1:26" ht="12.75" hidden="1">
      <c r="A68" s="37" t="s">
        <v>31</v>
      </c>
      <c r="B68" s="19"/>
      <c r="C68" s="19"/>
      <c r="D68" s="20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0"/>
      <c r="Z68" s="23"/>
    </row>
    <row r="69" spans="1:26" ht="12.75" hidden="1">
      <c r="A69" s="38" t="s">
        <v>32</v>
      </c>
      <c r="B69" s="19"/>
      <c r="C69" s="19"/>
      <c r="D69" s="20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0"/>
      <c r="Z69" s="23"/>
    </row>
    <row r="70" spans="1:26" ht="12.7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2.7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2.7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2.7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/>
    </row>
    <row r="74" spans="1:26" ht="12.7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2.75" hidden="1">
      <c r="A75" s="40" t="s">
        <v>110</v>
      </c>
      <c r="B75" s="28"/>
      <c r="C75" s="28"/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29"/>
      <c r="Z75" s="31"/>
    </row>
    <row r="76" spans="1:26" ht="12.75" hidden="1">
      <c r="A76" s="42" t="s">
        <v>288</v>
      </c>
      <c r="B76" s="32"/>
      <c r="C76" s="32"/>
      <c r="D76" s="33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3"/>
      <c r="Z76" s="35"/>
    </row>
    <row r="77" spans="1:26" ht="12.75" hidden="1">
      <c r="A77" s="37" t="s">
        <v>31</v>
      </c>
      <c r="B77" s="19"/>
      <c r="C77" s="19"/>
      <c r="D77" s="20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0"/>
      <c r="Z77" s="23"/>
    </row>
    <row r="78" spans="1:26" ht="12.75" hidden="1">
      <c r="A78" s="38" t="s">
        <v>32</v>
      </c>
      <c r="B78" s="19"/>
      <c r="C78" s="19"/>
      <c r="D78" s="20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0"/>
      <c r="Z78" s="23"/>
    </row>
    <row r="79" spans="1:26" ht="12.7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2.7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2.7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2.75" hidden="1">
      <c r="A82" s="39" t="s">
        <v>106</v>
      </c>
      <c r="B82" s="19"/>
      <c r="C82" s="19"/>
      <c r="D82" s="20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0"/>
      <c r="Z82" s="23"/>
    </row>
    <row r="83" spans="1:26" ht="12.7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2.7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206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230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207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231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233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234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210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235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240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1776000</v>
      </c>
      <c r="F40" s="345">
        <f t="shared" si="9"/>
        <v>1776000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888000</v>
      </c>
      <c r="Y40" s="345">
        <f t="shared" si="9"/>
        <v>-888000</v>
      </c>
      <c r="Z40" s="336">
        <f>+IF(X40&lt;&gt;0,+(Y40/X40)*100,0)</f>
        <v>-100</v>
      </c>
      <c r="AA40" s="350">
        <f>SUM(AA41:AA49)</f>
        <v>1776000</v>
      </c>
    </row>
    <row r="41" spans="1:27" ht="12.75">
      <c r="A41" s="361" t="s">
        <v>249</v>
      </c>
      <c r="B41" s="142"/>
      <c r="C41" s="362"/>
      <c r="D41" s="363"/>
      <c r="E41" s="362">
        <v>1776000</v>
      </c>
      <c r="F41" s="364">
        <v>1776000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888000</v>
      </c>
      <c r="Y41" s="364">
        <v>-888000</v>
      </c>
      <c r="Z41" s="365">
        <v>-100</v>
      </c>
      <c r="AA41" s="366">
        <v>1776000</v>
      </c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252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269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1776000</v>
      </c>
      <c r="F60" s="264">
        <f t="shared" si="14"/>
        <v>1776000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888000</v>
      </c>
      <c r="Y60" s="264">
        <f t="shared" si="14"/>
        <v>-888000</v>
      </c>
      <c r="Z60" s="337">
        <f>+IF(X60&lt;&gt;0,+(Y60/X60)*100,0)</f>
        <v>-100</v>
      </c>
      <c r="AA60" s="232">
        <f>+AA57+AA54+AA51+AA40+AA37+AA34+AA22+AA5</f>
        <v>1776000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294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176421708</v>
      </c>
      <c r="D5" s="153">
        <f>SUM(D6:D8)</f>
        <v>0</v>
      </c>
      <c r="E5" s="154">
        <f t="shared" si="0"/>
        <v>162225160</v>
      </c>
      <c r="F5" s="100">
        <f t="shared" si="0"/>
        <v>162225160</v>
      </c>
      <c r="G5" s="100">
        <f t="shared" si="0"/>
        <v>62432401</v>
      </c>
      <c r="H5" s="100">
        <f t="shared" si="0"/>
        <v>3091634</v>
      </c>
      <c r="I5" s="100">
        <f t="shared" si="0"/>
        <v>366596</v>
      </c>
      <c r="J5" s="100">
        <f t="shared" si="0"/>
        <v>65890631</v>
      </c>
      <c r="K5" s="100">
        <f t="shared" si="0"/>
        <v>327362</v>
      </c>
      <c r="L5" s="100">
        <f t="shared" si="0"/>
        <v>1655323</v>
      </c>
      <c r="M5" s="100">
        <f t="shared" si="0"/>
        <v>1655323</v>
      </c>
      <c r="N5" s="100">
        <f t="shared" si="0"/>
        <v>3638008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69528639</v>
      </c>
      <c r="X5" s="100">
        <f t="shared" si="0"/>
        <v>106508502</v>
      </c>
      <c r="Y5" s="100">
        <f t="shared" si="0"/>
        <v>-36979863</v>
      </c>
      <c r="Z5" s="137">
        <f>+IF(X5&lt;&gt;0,+(Y5/X5)*100,0)</f>
        <v>-34.72010431617938</v>
      </c>
      <c r="AA5" s="153">
        <f>SUM(AA6:AA8)</f>
        <v>162225160</v>
      </c>
    </row>
    <row r="6" spans="1:27" ht="12.75">
      <c r="A6" s="138" t="s">
        <v>75</v>
      </c>
      <c r="B6" s="136"/>
      <c r="C6" s="155">
        <v>176421708</v>
      </c>
      <c r="D6" s="155"/>
      <c r="E6" s="156">
        <v>162225160</v>
      </c>
      <c r="F6" s="60">
        <v>162225160</v>
      </c>
      <c r="G6" s="60">
        <v>62432401</v>
      </c>
      <c r="H6" s="60">
        <v>3091634</v>
      </c>
      <c r="I6" s="60">
        <v>366596</v>
      </c>
      <c r="J6" s="60">
        <v>65890631</v>
      </c>
      <c r="K6" s="60">
        <v>327362</v>
      </c>
      <c r="L6" s="60">
        <v>1655323</v>
      </c>
      <c r="M6" s="60">
        <v>1655323</v>
      </c>
      <c r="N6" s="60">
        <v>3638008</v>
      </c>
      <c r="O6" s="60"/>
      <c r="P6" s="60"/>
      <c r="Q6" s="60"/>
      <c r="R6" s="60"/>
      <c r="S6" s="60"/>
      <c r="T6" s="60"/>
      <c r="U6" s="60"/>
      <c r="V6" s="60"/>
      <c r="W6" s="60">
        <v>69528639</v>
      </c>
      <c r="X6" s="60"/>
      <c r="Y6" s="60">
        <v>69528639</v>
      </c>
      <c r="Z6" s="140">
        <v>0</v>
      </c>
      <c r="AA6" s="155">
        <v>162225160</v>
      </c>
    </row>
    <row r="7" spans="1:27" ht="12.75">
      <c r="A7" s="138" t="s">
        <v>76</v>
      </c>
      <c r="B7" s="136"/>
      <c r="C7" s="157"/>
      <c r="D7" s="157"/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>
        <v>106508502</v>
      </c>
      <c r="Y7" s="159">
        <v>-106508502</v>
      </c>
      <c r="Z7" s="141">
        <v>-100</v>
      </c>
      <c r="AA7" s="157"/>
    </row>
    <row r="8" spans="1:27" ht="12.7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>
        <v>0</v>
      </c>
      <c r="AA8" s="155"/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0</v>
      </c>
      <c r="Y9" s="100">
        <f t="shared" si="1"/>
        <v>0</v>
      </c>
      <c r="Z9" s="137">
        <f>+IF(X9&lt;&gt;0,+(Y9/X9)*100,0)</f>
        <v>0</v>
      </c>
      <c r="AA9" s="153">
        <f>SUM(AA10:AA14)</f>
        <v>0</v>
      </c>
    </row>
    <row r="10" spans="1:27" ht="12.7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>
        <v>0</v>
      </c>
      <c r="AA10" s="155"/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0</v>
      </c>
      <c r="F15" s="100">
        <f t="shared" si="2"/>
        <v>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0</v>
      </c>
      <c r="Y15" s="100">
        <f t="shared" si="2"/>
        <v>0</v>
      </c>
      <c r="Z15" s="137">
        <f>+IF(X15&lt;&gt;0,+(Y15/X15)*100,0)</f>
        <v>0</v>
      </c>
      <c r="AA15" s="153">
        <f>SUM(AA16:AA18)</f>
        <v>0</v>
      </c>
    </row>
    <row r="16" spans="1:27" ht="12.7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>
        <v>0</v>
      </c>
      <c r="AA16" s="155"/>
    </row>
    <row r="17" spans="1:27" ht="12.7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>
        <v>0</v>
      </c>
      <c r="AA17" s="155"/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53">
        <f>SUM(AA20:AA23)</f>
        <v>0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>
        <v>0</v>
      </c>
      <c r="AA23" s="155"/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176421708</v>
      </c>
      <c r="D25" s="168">
        <f>+D5+D9+D15+D19+D24</f>
        <v>0</v>
      </c>
      <c r="E25" s="169">
        <f t="shared" si="4"/>
        <v>162225160</v>
      </c>
      <c r="F25" s="73">
        <f t="shared" si="4"/>
        <v>162225160</v>
      </c>
      <c r="G25" s="73">
        <f t="shared" si="4"/>
        <v>62432401</v>
      </c>
      <c r="H25" s="73">
        <f t="shared" si="4"/>
        <v>3091634</v>
      </c>
      <c r="I25" s="73">
        <f t="shared" si="4"/>
        <v>366596</v>
      </c>
      <c r="J25" s="73">
        <f t="shared" si="4"/>
        <v>65890631</v>
      </c>
      <c r="K25" s="73">
        <f t="shared" si="4"/>
        <v>327362</v>
      </c>
      <c r="L25" s="73">
        <f t="shared" si="4"/>
        <v>1655323</v>
      </c>
      <c r="M25" s="73">
        <f t="shared" si="4"/>
        <v>1655323</v>
      </c>
      <c r="N25" s="73">
        <f t="shared" si="4"/>
        <v>3638008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69528639</v>
      </c>
      <c r="X25" s="73">
        <f t="shared" si="4"/>
        <v>106508502</v>
      </c>
      <c r="Y25" s="73">
        <f t="shared" si="4"/>
        <v>-36979863</v>
      </c>
      <c r="Z25" s="170">
        <f>+IF(X25&lt;&gt;0,+(Y25/X25)*100,0)</f>
        <v>-34.72010431617938</v>
      </c>
      <c r="AA25" s="168">
        <f>+AA5+AA9+AA15+AA19+AA24</f>
        <v>162225160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167268748</v>
      </c>
      <c r="D28" s="153">
        <f>SUM(D29:D31)</f>
        <v>0</v>
      </c>
      <c r="E28" s="154">
        <f t="shared" si="5"/>
        <v>157187160</v>
      </c>
      <c r="F28" s="100">
        <f t="shared" si="5"/>
        <v>157187160</v>
      </c>
      <c r="G28" s="100">
        <f t="shared" si="5"/>
        <v>6391732</v>
      </c>
      <c r="H28" s="100">
        <f t="shared" si="5"/>
        <v>5470343</v>
      </c>
      <c r="I28" s="100">
        <f t="shared" si="5"/>
        <v>5444192</v>
      </c>
      <c r="J28" s="100">
        <f t="shared" si="5"/>
        <v>17306267</v>
      </c>
      <c r="K28" s="100">
        <f t="shared" si="5"/>
        <v>8031893</v>
      </c>
      <c r="L28" s="100">
        <f t="shared" si="5"/>
        <v>8307708</v>
      </c>
      <c r="M28" s="100">
        <f t="shared" si="5"/>
        <v>8307708</v>
      </c>
      <c r="N28" s="100">
        <f t="shared" si="5"/>
        <v>24647309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41953576</v>
      </c>
      <c r="X28" s="100">
        <f t="shared" si="5"/>
        <v>0</v>
      </c>
      <c r="Y28" s="100">
        <f t="shared" si="5"/>
        <v>41953576</v>
      </c>
      <c r="Z28" s="137">
        <f>+IF(X28&lt;&gt;0,+(Y28/X28)*100,0)</f>
        <v>0</v>
      </c>
      <c r="AA28" s="153">
        <f>SUM(AA29:AA31)</f>
        <v>157187160</v>
      </c>
    </row>
    <row r="29" spans="1:27" ht="12.75">
      <c r="A29" s="138" t="s">
        <v>75</v>
      </c>
      <c r="B29" s="136"/>
      <c r="C29" s="155">
        <v>167268748</v>
      </c>
      <c r="D29" s="155"/>
      <c r="E29" s="156">
        <v>157187160</v>
      </c>
      <c r="F29" s="60">
        <v>157187160</v>
      </c>
      <c r="G29" s="60">
        <v>3809017</v>
      </c>
      <c r="H29" s="60">
        <v>3220800</v>
      </c>
      <c r="I29" s="60">
        <v>2931845</v>
      </c>
      <c r="J29" s="60">
        <v>9961662</v>
      </c>
      <c r="K29" s="60">
        <v>4700625</v>
      </c>
      <c r="L29" s="60">
        <v>3783597</v>
      </c>
      <c r="M29" s="60">
        <v>3783597</v>
      </c>
      <c r="N29" s="60">
        <v>12267819</v>
      </c>
      <c r="O29" s="60"/>
      <c r="P29" s="60"/>
      <c r="Q29" s="60"/>
      <c r="R29" s="60"/>
      <c r="S29" s="60"/>
      <c r="T29" s="60"/>
      <c r="U29" s="60"/>
      <c r="V29" s="60"/>
      <c r="W29" s="60">
        <v>22229481</v>
      </c>
      <c r="X29" s="60"/>
      <c r="Y29" s="60">
        <v>22229481</v>
      </c>
      <c r="Z29" s="140">
        <v>0</v>
      </c>
      <c r="AA29" s="155">
        <v>157187160</v>
      </c>
    </row>
    <row r="30" spans="1:27" ht="12.75">
      <c r="A30" s="138" t="s">
        <v>76</v>
      </c>
      <c r="B30" s="136"/>
      <c r="C30" s="157"/>
      <c r="D30" s="157"/>
      <c r="E30" s="158"/>
      <c r="F30" s="159"/>
      <c r="G30" s="159">
        <v>1199888</v>
      </c>
      <c r="H30" s="159">
        <v>979293</v>
      </c>
      <c r="I30" s="159">
        <v>1176734</v>
      </c>
      <c r="J30" s="159">
        <v>3355915</v>
      </c>
      <c r="K30" s="159">
        <v>1549700</v>
      </c>
      <c r="L30" s="159">
        <v>1405992</v>
      </c>
      <c r="M30" s="159">
        <v>1405992</v>
      </c>
      <c r="N30" s="159">
        <v>4361684</v>
      </c>
      <c r="O30" s="159"/>
      <c r="P30" s="159"/>
      <c r="Q30" s="159"/>
      <c r="R30" s="159"/>
      <c r="S30" s="159"/>
      <c r="T30" s="159"/>
      <c r="U30" s="159"/>
      <c r="V30" s="159"/>
      <c r="W30" s="159">
        <v>7717599</v>
      </c>
      <c r="X30" s="159"/>
      <c r="Y30" s="159">
        <v>7717599</v>
      </c>
      <c r="Z30" s="141">
        <v>0</v>
      </c>
      <c r="AA30" s="157"/>
    </row>
    <row r="31" spans="1:27" ht="12.75">
      <c r="A31" s="138" t="s">
        <v>77</v>
      </c>
      <c r="B31" s="136"/>
      <c r="C31" s="155"/>
      <c r="D31" s="155"/>
      <c r="E31" s="156"/>
      <c r="F31" s="60"/>
      <c r="G31" s="60">
        <v>1382827</v>
      </c>
      <c r="H31" s="60">
        <v>1270250</v>
      </c>
      <c r="I31" s="60">
        <v>1335613</v>
      </c>
      <c r="J31" s="60">
        <v>3988690</v>
      </c>
      <c r="K31" s="60">
        <v>1781568</v>
      </c>
      <c r="L31" s="60">
        <v>3118119</v>
      </c>
      <c r="M31" s="60">
        <v>3118119</v>
      </c>
      <c r="N31" s="60">
        <v>8017806</v>
      </c>
      <c r="O31" s="60"/>
      <c r="P31" s="60"/>
      <c r="Q31" s="60"/>
      <c r="R31" s="60"/>
      <c r="S31" s="60"/>
      <c r="T31" s="60"/>
      <c r="U31" s="60"/>
      <c r="V31" s="60"/>
      <c r="W31" s="60">
        <v>12006496</v>
      </c>
      <c r="X31" s="60"/>
      <c r="Y31" s="60">
        <v>12006496</v>
      </c>
      <c r="Z31" s="140">
        <v>0</v>
      </c>
      <c r="AA31" s="155"/>
    </row>
    <row r="32" spans="1:27" ht="12.7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0</v>
      </c>
      <c r="F32" s="100">
        <f t="shared" si="6"/>
        <v>0</v>
      </c>
      <c r="G32" s="100">
        <f t="shared" si="6"/>
        <v>1023094</v>
      </c>
      <c r="H32" s="100">
        <f t="shared" si="6"/>
        <v>831254</v>
      </c>
      <c r="I32" s="100">
        <f t="shared" si="6"/>
        <v>981827</v>
      </c>
      <c r="J32" s="100">
        <f t="shared" si="6"/>
        <v>2836175</v>
      </c>
      <c r="K32" s="100">
        <f t="shared" si="6"/>
        <v>995790</v>
      </c>
      <c r="L32" s="100">
        <f t="shared" si="6"/>
        <v>1585852</v>
      </c>
      <c r="M32" s="100">
        <f t="shared" si="6"/>
        <v>1585852</v>
      </c>
      <c r="N32" s="100">
        <f t="shared" si="6"/>
        <v>4167494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7003669</v>
      </c>
      <c r="X32" s="100">
        <f t="shared" si="6"/>
        <v>0</v>
      </c>
      <c r="Y32" s="100">
        <f t="shared" si="6"/>
        <v>7003669</v>
      </c>
      <c r="Z32" s="137">
        <f>+IF(X32&lt;&gt;0,+(Y32/X32)*100,0)</f>
        <v>0</v>
      </c>
      <c r="AA32" s="153">
        <f>SUM(AA33:AA37)</f>
        <v>0</v>
      </c>
    </row>
    <row r="33" spans="1:27" ht="12.75">
      <c r="A33" s="138" t="s">
        <v>79</v>
      </c>
      <c r="B33" s="136"/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>
        <v>0</v>
      </c>
      <c r="AA33" s="155"/>
    </row>
    <row r="34" spans="1:27" ht="12.7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2.75">
      <c r="A35" s="138" t="s">
        <v>81</v>
      </c>
      <c r="B35" s="136"/>
      <c r="C35" s="155"/>
      <c r="D35" s="155"/>
      <c r="E35" s="156"/>
      <c r="F35" s="60"/>
      <c r="G35" s="60">
        <v>1023094</v>
      </c>
      <c r="H35" s="60">
        <v>831254</v>
      </c>
      <c r="I35" s="60">
        <v>981827</v>
      </c>
      <c r="J35" s="60">
        <v>2836175</v>
      </c>
      <c r="K35" s="60">
        <v>995790</v>
      </c>
      <c r="L35" s="60">
        <v>1585852</v>
      </c>
      <c r="M35" s="60">
        <v>1585852</v>
      </c>
      <c r="N35" s="60">
        <v>4167494</v>
      </c>
      <c r="O35" s="60"/>
      <c r="P35" s="60"/>
      <c r="Q35" s="60"/>
      <c r="R35" s="60"/>
      <c r="S35" s="60"/>
      <c r="T35" s="60"/>
      <c r="U35" s="60"/>
      <c r="V35" s="60"/>
      <c r="W35" s="60">
        <v>7003669</v>
      </c>
      <c r="X35" s="60"/>
      <c r="Y35" s="60">
        <v>7003669</v>
      </c>
      <c r="Z35" s="140">
        <v>0</v>
      </c>
      <c r="AA35" s="155"/>
    </row>
    <row r="36" spans="1:27" ht="12.7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2.7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2.7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0</v>
      </c>
      <c r="F38" s="100">
        <f t="shared" si="7"/>
        <v>0</v>
      </c>
      <c r="G38" s="100">
        <f t="shared" si="7"/>
        <v>2328245</v>
      </c>
      <c r="H38" s="100">
        <f t="shared" si="7"/>
        <v>4041813</v>
      </c>
      <c r="I38" s="100">
        <f t="shared" si="7"/>
        <v>2700229</v>
      </c>
      <c r="J38" s="100">
        <f t="shared" si="7"/>
        <v>9070287</v>
      </c>
      <c r="K38" s="100">
        <f t="shared" si="7"/>
        <v>4657474</v>
      </c>
      <c r="L38" s="100">
        <f t="shared" si="7"/>
        <v>3526757</v>
      </c>
      <c r="M38" s="100">
        <f t="shared" si="7"/>
        <v>3526757</v>
      </c>
      <c r="N38" s="100">
        <f t="shared" si="7"/>
        <v>11710988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20781275</v>
      </c>
      <c r="X38" s="100">
        <f t="shared" si="7"/>
        <v>0</v>
      </c>
      <c r="Y38" s="100">
        <f t="shared" si="7"/>
        <v>20781275</v>
      </c>
      <c r="Z38" s="137">
        <f>+IF(X38&lt;&gt;0,+(Y38/X38)*100,0)</f>
        <v>0</v>
      </c>
      <c r="AA38" s="153">
        <f>SUM(AA39:AA41)</f>
        <v>0</v>
      </c>
    </row>
    <row r="39" spans="1:27" ht="12.75">
      <c r="A39" s="138" t="s">
        <v>85</v>
      </c>
      <c r="B39" s="136"/>
      <c r="C39" s="155"/>
      <c r="D39" s="155"/>
      <c r="E39" s="156"/>
      <c r="F39" s="60"/>
      <c r="G39" s="60">
        <v>1132295</v>
      </c>
      <c r="H39" s="60">
        <v>2833558</v>
      </c>
      <c r="I39" s="60">
        <v>1279690</v>
      </c>
      <c r="J39" s="60">
        <v>5245543</v>
      </c>
      <c r="K39" s="60">
        <v>3488370</v>
      </c>
      <c r="L39" s="60">
        <v>1973856</v>
      </c>
      <c r="M39" s="60">
        <v>1973856</v>
      </c>
      <c r="N39" s="60">
        <v>7436082</v>
      </c>
      <c r="O39" s="60"/>
      <c r="P39" s="60"/>
      <c r="Q39" s="60"/>
      <c r="R39" s="60"/>
      <c r="S39" s="60"/>
      <c r="T39" s="60"/>
      <c r="U39" s="60"/>
      <c r="V39" s="60"/>
      <c r="W39" s="60">
        <v>12681625</v>
      </c>
      <c r="X39" s="60"/>
      <c r="Y39" s="60">
        <v>12681625</v>
      </c>
      <c r="Z39" s="140">
        <v>0</v>
      </c>
      <c r="AA39" s="155"/>
    </row>
    <row r="40" spans="1:27" ht="12.75">
      <c r="A40" s="138" t="s">
        <v>86</v>
      </c>
      <c r="B40" s="136"/>
      <c r="C40" s="155"/>
      <c r="D40" s="155"/>
      <c r="E40" s="156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140">
        <v>0</v>
      </c>
      <c r="AA40" s="155"/>
    </row>
    <row r="41" spans="1:27" ht="12.75">
      <c r="A41" s="138" t="s">
        <v>87</v>
      </c>
      <c r="B41" s="136"/>
      <c r="C41" s="155"/>
      <c r="D41" s="155"/>
      <c r="E41" s="156"/>
      <c r="F41" s="60"/>
      <c r="G41" s="60">
        <v>1195950</v>
      </c>
      <c r="H41" s="60">
        <v>1208255</v>
      </c>
      <c r="I41" s="60">
        <v>1420539</v>
      </c>
      <c r="J41" s="60">
        <v>3824744</v>
      </c>
      <c r="K41" s="60">
        <v>1169104</v>
      </c>
      <c r="L41" s="60">
        <v>1552901</v>
      </c>
      <c r="M41" s="60">
        <v>1552901</v>
      </c>
      <c r="N41" s="60">
        <v>4274906</v>
      </c>
      <c r="O41" s="60"/>
      <c r="P41" s="60"/>
      <c r="Q41" s="60"/>
      <c r="R41" s="60"/>
      <c r="S41" s="60"/>
      <c r="T41" s="60"/>
      <c r="U41" s="60"/>
      <c r="V41" s="60"/>
      <c r="W41" s="60">
        <v>8099650</v>
      </c>
      <c r="X41" s="60"/>
      <c r="Y41" s="60">
        <v>8099650</v>
      </c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0</v>
      </c>
      <c r="F42" s="100">
        <f t="shared" si="8"/>
        <v>0</v>
      </c>
      <c r="G42" s="100">
        <f t="shared" si="8"/>
        <v>0</v>
      </c>
      <c r="H42" s="100">
        <f t="shared" si="8"/>
        <v>0</v>
      </c>
      <c r="I42" s="100">
        <f t="shared" si="8"/>
        <v>0</v>
      </c>
      <c r="J42" s="100">
        <f t="shared" si="8"/>
        <v>0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0</v>
      </c>
      <c r="X42" s="100">
        <f t="shared" si="8"/>
        <v>0</v>
      </c>
      <c r="Y42" s="100">
        <f t="shared" si="8"/>
        <v>0</v>
      </c>
      <c r="Z42" s="137">
        <f>+IF(X42&lt;&gt;0,+(Y42/X42)*100,0)</f>
        <v>0</v>
      </c>
      <c r="AA42" s="153">
        <f>SUM(AA43:AA46)</f>
        <v>0</v>
      </c>
    </row>
    <row r="43" spans="1:27" ht="12.7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2.7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2.7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2.7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2.7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167268748</v>
      </c>
      <c r="D48" s="168">
        <f>+D28+D32+D38+D42+D47</f>
        <v>0</v>
      </c>
      <c r="E48" s="169">
        <f t="shared" si="9"/>
        <v>157187160</v>
      </c>
      <c r="F48" s="73">
        <f t="shared" si="9"/>
        <v>157187160</v>
      </c>
      <c r="G48" s="73">
        <f t="shared" si="9"/>
        <v>9743071</v>
      </c>
      <c r="H48" s="73">
        <f t="shared" si="9"/>
        <v>10343410</v>
      </c>
      <c r="I48" s="73">
        <f t="shared" si="9"/>
        <v>9126248</v>
      </c>
      <c r="J48" s="73">
        <f t="shared" si="9"/>
        <v>29212729</v>
      </c>
      <c r="K48" s="73">
        <f t="shared" si="9"/>
        <v>13685157</v>
      </c>
      <c r="L48" s="73">
        <f t="shared" si="9"/>
        <v>13420317</v>
      </c>
      <c r="M48" s="73">
        <f t="shared" si="9"/>
        <v>13420317</v>
      </c>
      <c r="N48" s="73">
        <f t="shared" si="9"/>
        <v>40525791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69738520</v>
      </c>
      <c r="X48" s="73">
        <f t="shared" si="9"/>
        <v>0</v>
      </c>
      <c r="Y48" s="73">
        <f t="shared" si="9"/>
        <v>69738520</v>
      </c>
      <c r="Z48" s="170">
        <f>+IF(X48&lt;&gt;0,+(Y48/X48)*100,0)</f>
        <v>0</v>
      </c>
      <c r="AA48" s="168">
        <f>+AA28+AA32+AA38+AA42+AA47</f>
        <v>157187160</v>
      </c>
    </row>
    <row r="49" spans="1:27" ht="12.75">
      <c r="A49" s="148" t="s">
        <v>49</v>
      </c>
      <c r="B49" s="149"/>
      <c r="C49" s="171">
        <f aca="true" t="shared" si="10" ref="C49:Y49">+C25-C48</f>
        <v>9152960</v>
      </c>
      <c r="D49" s="171">
        <f>+D25-D48</f>
        <v>0</v>
      </c>
      <c r="E49" s="172">
        <f t="shared" si="10"/>
        <v>5038000</v>
      </c>
      <c r="F49" s="173">
        <f t="shared" si="10"/>
        <v>5038000</v>
      </c>
      <c r="G49" s="173">
        <f t="shared" si="10"/>
        <v>52689330</v>
      </c>
      <c r="H49" s="173">
        <f t="shared" si="10"/>
        <v>-7251776</v>
      </c>
      <c r="I49" s="173">
        <f t="shared" si="10"/>
        <v>-8759652</v>
      </c>
      <c r="J49" s="173">
        <f t="shared" si="10"/>
        <v>36677902</v>
      </c>
      <c r="K49" s="173">
        <f t="shared" si="10"/>
        <v>-13357795</v>
      </c>
      <c r="L49" s="173">
        <f t="shared" si="10"/>
        <v>-11764994</v>
      </c>
      <c r="M49" s="173">
        <f t="shared" si="10"/>
        <v>-11764994</v>
      </c>
      <c r="N49" s="173">
        <f t="shared" si="10"/>
        <v>-36887783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-209881</v>
      </c>
      <c r="X49" s="173">
        <f>IF(F25=F48,0,X25-X48)</f>
        <v>106508502</v>
      </c>
      <c r="Y49" s="173">
        <f t="shared" si="10"/>
        <v>-106718383</v>
      </c>
      <c r="Z49" s="174">
        <f>+IF(X49&lt;&gt;0,+(Y49/X49)*100,0)</f>
        <v>-100.1970556303571</v>
      </c>
      <c r="AA49" s="171">
        <f>+AA25-AA48</f>
        <v>5038000</v>
      </c>
    </row>
    <row r="50" spans="1:27" ht="12.75">
      <c r="A50" s="150" t="s">
        <v>289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290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291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292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293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0</v>
      </c>
      <c r="D5" s="155">
        <v>0</v>
      </c>
      <c r="E5" s="156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/>
      <c r="Y5" s="60">
        <v>0</v>
      </c>
      <c r="Z5" s="140">
        <v>0</v>
      </c>
      <c r="AA5" s="155">
        <v>0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2.7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2.7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2.7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/>
      <c r="Y10" s="54">
        <v>0</v>
      </c>
      <c r="Z10" s="184">
        <v>0</v>
      </c>
      <c r="AA10" s="130">
        <v>0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0</v>
      </c>
      <c r="D12" s="155">
        <v>0</v>
      </c>
      <c r="E12" s="156">
        <v>0</v>
      </c>
      <c r="F12" s="60">
        <v>0</v>
      </c>
      <c r="G12" s="60">
        <v>0</v>
      </c>
      <c r="H12" s="60">
        <v>0</v>
      </c>
      <c r="I12" s="60">
        <v>0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0</v>
      </c>
      <c r="X12" s="60"/>
      <c r="Y12" s="60">
        <v>0</v>
      </c>
      <c r="Z12" s="140">
        <v>0</v>
      </c>
      <c r="AA12" s="155">
        <v>0</v>
      </c>
    </row>
    <row r="13" spans="1:27" ht="12.75">
      <c r="A13" s="181" t="s">
        <v>109</v>
      </c>
      <c r="B13" s="185"/>
      <c r="C13" s="155">
        <v>6738354</v>
      </c>
      <c r="D13" s="155">
        <v>0</v>
      </c>
      <c r="E13" s="156">
        <v>8837160</v>
      </c>
      <c r="F13" s="60">
        <v>8837160</v>
      </c>
      <c r="G13" s="60">
        <v>267963</v>
      </c>
      <c r="H13" s="60">
        <v>557374</v>
      </c>
      <c r="I13" s="60">
        <v>263649</v>
      </c>
      <c r="J13" s="60">
        <v>1088986</v>
      </c>
      <c r="K13" s="60">
        <v>212371</v>
      </c>
      <c r="L13" s="60">
        <v>1645919</v>
      </c>
      <c r="M13" s="60">
        <v>1645919</v>
      </c>
      <c r="N13" s="60">
        <v>3504209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4593195</v>
      </c>
      <c r="X13" s="60">
        <v>4418502</v>
      </c>
      <c r="Y13" s="60">
        <v>174693</v>
      </c>
      <c r="Z13" s="140">
        <v>3.95</v>
      </c>
      <c r="AA13" s="155">
        <v>8837160</v>
      </c>
    </row>
    <row r="14" spans="1:27" ht="12.75">
      <c r="A14" s="181" t="s">
        <v>110</v>
      </c>
      <c r="B14" s="185"/>
      <c r="C14" s="155">
        <v>0</v>
      </c>
      <c r="D14" s="155">
        <v>0</v>
      </c>
      <c r="E14" s="156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/>
      <c r="Y14" s="60">
        <v>0</v>
      </c>
      <c r="Z14" s="140">
        <v>0</v>
      </c>
      <c r="AA14" s="155">
        <v>0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0</v>
      </c>
      <c r="D16" s="155">
        <v>0</v>
      </c>
      <c r="E16" s="156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/>
      <c r="Y16" s="60">
        <v>0</v>
      </c>
      <c r="Z16" s="140">
        <v>0</v>
      </c>
      <c r="AA16" s="155">
        <v>0</v>
      </c>
    </row>
    <row r="17" spans="1:27" ht="12.7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/>
      <c r="Y17" s="60">
        <v>0</v>
      </c>
      <c r="Z17" s="140">
        <v>0</v>
      </c>
      <c r="AA17" s="155">
        <v>0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2.75">
      <c r="A19" s="181" t="s">
        <v>34</v>
      </c>
      <c r="B19" s="185"/>
      <c r="C19" s="155">
        <v>147115777</v>
      </c>
      <c r="D19" s="155">
        <v>0</v>
      </c>
      <c r="E19" s="156">
        <v>152376000</v>
      </c>
      <c r="F19" s="60">
        <v>152376000</v>
      </c>
      <c r="G19" s="60">
        <v>62162000</v>
      </c>
      <c r="H19" s="60">
        <v>1000000</v>
      </c>
      <c r="I19" s="60">
        <v>0</v>
      </c>
      <c r="J19" s="60">
        <v>63162000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63162000</v>
      </c>
      <c r="X19" s="60">
        <v>101584000</v>
      </c>
      <c r="Y19" s="60">
        <v>-38422000</v>
      </c>
      <c r="Z19" s="140">
        <v>-37.82</v>
      </c>
      <c r="AA19" s="155">
        <v>152376000</v>
      </c>
    </row>
    <row r="20" spans="1:27" ht="12.75">
      <c r="A20" s="181" t="s">
        <v>35</v>
      </c>
      <c r="B20" s="185"/>
      <c r="C20" s="155">
        <v>1683531</v>
      </c>
      <c r="D20" s="155">
        <v>0</v>
      </c>
      <c r="E20" s="156">
        <v>1012000</v>
      </c>
      <c r="F20" s="54">
        <v>1012000</v>
      </c>
      <c r="G20" s="54">
        <v>2438</v>
      </c>
      <c r="H20" s="54">
        <v>2260</v>
      </c>
      <c r="I20" s="54">
        <v>102947</v>
      </c>
      <c r="J20" s="54">
        <v>107645</v>
      </c>
      <c r="K20" s="54">
        <v>114991</v>
      </c>
      <c r="L20" s="54">
        <v>9404</v>
      </c>
      <c r="M20" s="54">
        <v>9404</v>
      </c>
      <c r="N20" s="54">
        <v>133799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241444</v>
      </c>
      <c r="X20" s="54">
        <v>506000</v>
      </c>
      <c r="Y20" s="54">
        <v>-264556</v>
      </c>
      <c r="Z20" s="184">
        <v>-52.28</v>
      </c>
      <c r="AA20" s="130">
        <v>1012000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155537662</v>
      </c>
      <c r="D22" s="188">
        <f>SUM(D5:D21)</f>
        <v>0</v>
      </c>
      <c r="E22" s="189">
        <f t="shared" si="0"/>
        <v>162225160</v>
      </c>
      <c r="F22" s="190">
        <f t="shared" si="0"/>
        <v>162225160</v>
      </c>
      <c r="G22" s="190">
        <f t="shared" si="0"/>
        <v>62432401</v>
      </c>
      <c r="H22" s="190">
        <f t="shared" si="0"/>
        <v>1559634</v>
      </c>
      <c r="I22" s="190">
        <f t="shared" si="0"/>
        <v>366596</v>
      </c>
      <c r="J22" s="190">
        <f t="shared" si="0"/>
        <v>64358631</v>
      </c>
      <c r="K22" s="190">
        <f t="shared" si="0"/>
        <v>327362</v>
      </c>
      <c r="L22" s="190">
        <f t="shared" si="0"/>
        <v>1655323</v>
      </c>
      <c r="M22" s="190">
        <f t="shared" si="0"/>
        <v>1655323</v>
      </c>
      <c r="N22" s="190">
        <f t="shared" si="0"/>
        <v>3638008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67996639</v>
      </c>
      <c r="X22" s="190">
        <f t="shared" si="0"/>
        <v>106508502</v>
      </c>
      <c r="Y22" s="190">
        <f t="shared" si="0"/>
        <v>-38511863</v>
      </c>
      <c r="Z22" s="191">
        <f>+IF(X22&lt;&gt;0,+(Y22/X22)*100,0)</f>
        <v>-36.15848714124249</v>
      </c>
      <c r="AA22" s="188">
        <f>SUM(AA5:AA21)</f>
        <v>162225160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93346378</v>
      </c>
      <c r="D25" s="155">
        <v>0</v>
      </c>
      <c r="E25" s="156">
        <v>100623900</v>
      </c>
      <c r="F25" s="60">
        <v>100623900</v>
      </c>
      <c r="G25" s="60">
        <v>7418492</v>
      </c>
      <c r="H25" s="60">
        <v>6998218</v>
      </c>
      <c r="I25" s="60">
        <v>8152671</v>
      </c>
      <c r="J25" s="60">
        <v>22569381</v>
      </c>
      <c r="K25" s="60">
        <v>7191958</v>
      </c>
      <c r="L25" s="60">
        <v>6783726</v>
      </c>
      <c r="M25" s="60">
        <v>6783726</v>
      </c>
      <c r="N25" s="60">
        <v>20759410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43328791</v>
      </c>
      <c r="X25" s="60">
        <v>50311998</v>
      </c>
      <c r="Y25" s="60">
        <v>-6983207</v>
      </c>
      <c r="Z25" s="140">
        <v>-13.88</v>
      </c>
      <c r="AA25" s="155">
        <v>100623900</v>
      </c>
    </row>
    <row r="26" spans="1:27" ht="12.75">
      <c r="A26" s="183" t="s">
        <v>38</v>
      </c>
      <c r="B26" s="182"/>
      <c r="C26" s="155">
        <v>7198469</v>
      </c>
      <c r="D26" s="155">
        <v>0</v>
      </c>
      <c r="E26" s="156">
        <v>7787000</v>
      </c>
      <c r="F26" s="60">
        <v>7787000</v>
      </c>
      <c r="G26" s="60">
        <v>640423</v>
      </c>
      <c r="H26" s="60">
        <v>617143</v>
      </c>
      <c r="I26" s="60">
        <v>585523</v>
      </c>
      <c r="J26" s="60">
        <v>1843089</v>
      </c>
      <c r="K26" s="60">
        <v>612813</v>
      </c>
      <c r="L26" s="60">
        <v>603763</v>
      </c>
      <c r="M26" s="60">
        <v>603763</v>
      </c>
      <c r="N26" s="60">
        <v>1820339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3663428</v>
      </c>
      <c r="X26" s="60">
        <v>3893502</v>
      </c>
      <c r="Y26" s="60">
        <v>-230074</v>
      </c>
      <c r="Z26" s="140">
        <v>-5.91</v>
      </c>
      <c r="AA26" s="155">
        <v>7787000</v>
      </c>
    </row>
    <row r="27" spans="1:27" ht="12.75">
      <c r="A27" s="183" t="s">
        <v>118</v>
      </c>
      <c r="B27" s="182"/>
      <c r="C27" s="155">
        <v>0</v>
      </c>
      <c r="D27" s="155">
        <v>0</v>
      </c>
      <c r="E27" s="156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/>
      <c r="Y27" s="60">
        <v>0</v>
      </c>
      <c r="Z27" s="140">
        <v>0</v>
      </c>
      <c r="AA27" s="155">
        <v>0</v>
      </c>
    </row>
    <row r="28" spans="1:27" ht="12.75">
      <c r="A28" s="183" t="s">
        <v>39</v>
      </c>
      <c r="B28" s="182"/>
      <c r="C28" s="155">
        <v>2441691</v>
      </c>
      <c r="D28" s="155">
        <v>0</v>
      </c>
      <c r="E28" s="156">
        <v>3500000</v>
      </c>
      <c r="F28" s="60">
        <v>3500000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/>
      <c r="Y28" s="60">
        <v>0</v>
      </c>
      <c r="Z28" s="140">
        <v>0</v>
      </c>
      <c r="AA28" s="155">
        <v>3500000</v>
      </c>
    </row>
    <row r="29" spans="1:27" ht="12.75">
      <c r="A29" s="183" t="s">
        <v>40</v>
      </c>
      <c r="B29" s="182"/>
      <c r="C29" s="155">
        <v>0</v>
      </c>
      <c r="D29" s="155">
        <v>0</v>
      </c>
      <c r="E29" s="156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/>
      <c r="Y29" s="60">
        <v>0</v>
      </c>
      <c r="Z29" s="140">
        <v>0</v>
      </c>
      <c r="AA29" s="155">
        <v>0</v>
      </c>
    </row>
    <row r="30" spans="1:27" ht="12.7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/>
      <c r="Y30" s="60">
        <v>0</v>
      </c>
      <c r="Z30" s="140">
        <v>0</v>
      </c>
      <c r="AA30" s="155">
        <v>0</v>
      </c>
    </row>
    <row r="31" spans="1:27" ht="12.75">
      <c r="A31" s="183" t="s">
        <v>120</v>
      </c>
      <c r="B31" s="182"/>
      <c r="C31" s="155">
        <v>0</v>
      </c>
      <c r="D31" s="155">
        <v>0</v>
      </c>
      <c r="E31" s="156">
        <v>1775500</v>
      </c>
      <c r="F31" s="60">
        <v>1775500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888000</v>
      </c>
      <c r="Y31" s="60">
        <v>-888000</v>
      </c>
      <c r="Z31" s="140">
        <v>-100</v>
      </c>
      <c r="AA31" s="155">
        <v>1775500</v>
      </c>
    </row>
    <row r="32" spans="1:27" ht="12.75">
      <c r="A32" s="183" t="s">
        <v>121</v>
      </c>
      <c r="B32" s="182"/>
      <c r="C32" s="155">
        <v>18147392</v>
      </c>
      <c r="D32" s="155">
        <v>0</v>
      </c>
      <c r="E32" s="156">
        <v>3405000</v>
      </c>
      <c r="F32" s="60">
        <v>3405000</v>
      </c>
      <c r="G32" s="60">
        <v>308809</v>
      </c>
      <c r="H32" s="60">
        <v>441503</v>
      </c>
      <c r="I32" s="60">
        <v>44984</v>
      </c>
      <c r="J32" s="60">
        <v>795296</v>
      </c>
      <c r="K32" s="60">
        <v>1867731</v>
      </c>
      <c r="L32" s="60">
        <v>3225193</v>
      </c>
      <c r="M32" s="60">
        <v>3225193</v>
      </c>
      <c r="N32" s="60">
        <v>8318117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9113413</v>
      </c>
      <c r="X32" s="60">
        <v>2270000</v>
      </c>
      <c r="Y32" s="60">
        <v>6843413</v>
      </c>
      <c r="Z32" s="140">
        <v>301.47</v>
      </c>
      <c r="AA32" s="155">
        <v>3405000</v>
      </c>
    </row>
    <row r="33" spans="1:27" ht="12.75">
      <c r="A33" s="183" t="s">
        <v>42</v>
      </c>
      <c r="B33" s="182"/>
      <c r="C33" s="155">
        <v>21536946</v>
      </c>
      <c r="D33" s="155">
        <v>0</v>
      </c>
      <c r="E33" s="156">
        <v>0</v>
      </c>
      <c r="F33" s="60">
        <v>0</v>
      </c>
      <c r="G33" s="60">
        <v>29450</v>
      </c>
      <c r="H33" s="60">
        <v>1765320</v>
      </c>
      <c r="I33" s="60">
        <v>0</v>
      </c>
      <c r="J33" s="60">
        <v>1794770</v>
      </c>
      <c r="K33" s="60">
        <v>2049505</v>
      </c>
      <c r="L33" s="60">
        <v>469406</v>
      </c>
      <c r="M33" s="60">
        <v>469406</v>
      </c>
      <c r="N33" s="60">
        <v>2988317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4783087</v>
      </c>
      <c r="X33" s="60"/>
      <c r="Y33" s="60">
        <v>4783087</v>
      </c>
      <c r="Z33" s="140">
        <v>0</v>
      </c>
      <c r="AA33" s="155">
        <v>0</v>
      </c>
    </row>
    <row r="34" spans="1:27" ht="12.75">
      <c r="A34" s="183" t="s">
        <v>43</v>
      </c>
      <c r="B34" s="182"/>
      <c r="C34" s="155">
        <v>24597872</v>
      </c>
      <c r="D34" s="155">
        <v>0</v>
      </c>
      <c r="E34" s="156">
        <v>40095760</v>
      </c>
      <c r="F34" s="60">
        <v>40095760</v>
      </c>
      <c r="G34" s="60">
        <v>1345897</v>
      </c>
      <c r="H34" s="60">
        <v>521226</v>
      </c>
      <c r="I34" s="60">
        <v>343070</v>
      </c>
      <c r="J34" s="60">
        <v>2210193</v>
      </c>
      <c r="K34" s="60">
        <v>1963150</v>
      </c>
      <c r="L34" s="60">
        <v>2338229</v>
      </c>
      <c r="M34" s="60">
        <v>2338229</v>
      </c>
      <c r="N34" s="60">
        <v>6639608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8849801</v>
      </c>
      <c r="X34" s="60">
        <v>20047998</v>
      </c>
      <c r="Y34" s="60">
        <v>-11198197</v>
      </c>
      <c r="Z34" s="140">
        <v>-55.86</v>
      </c>
      <c r="AA34" s="155">
        <v>40095760</v>
      </c>
    </row>
    <row r="35" spans="1:27" ht="12.7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167268748</v>
      </c>
      <c r="D36" s="188">
        <f>SUM(D25:D35)</f>
        <v>0</v>
      </c>
      <c r="E36" s="189">
        <f t="shared" si="1"/>
        <v>157187160</v>
      </c>
      <c r="F36" s="190">
        <f t="shared" si="1"/>
        <v>157187160</v>
      </c>
      <c r="G36" s="190">
        <f t="shared" si="1"/>
        <v>9743071</v>
      </c>
      <c r="H36" s="190">
        <f t="shared" si="1"/>
        <v>10343410</v>
      </c>
      <c r="I36" s="190">
        <f t="shared" si="1"/>
        <v>9126248</v>
      </c>
      <c r="J36" s="190">
        <f t="shared" si="1"/>
        <v>29212729</v>
      </c>
      <c r="K36" s="190">
        <f t="shared" si="1"/>
        <v>13685157</v>
      </c>
      <c r="L36" s="190">
        <f t="shared" si="1"/>
        <v>13420317</v>
      </c>
      <c r="M36" s="190">
        <f t="shared" si="1"/>
        <v>13420317</v>
      </c>
      <c r="N36" s="190">
        <f t="shared" si="1"/>
        <v>40525791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69738520</v>
      </c>
      <c r="X36" s="190">
        <f t="shared" si="1"/>
        <v>77411498</v>
      </c>
      <c r="Y36" s="190">
        <f t="shared" si="1"/>
        <v>-7672978</v>
      </c>
      <c r="Z36" s="191">
        <f>+IF(X36&lt;&gt;0,+(Y36/X36)*100,0)</f>
        <v>-9.911935821213536</v>
      </c>
      <c r="AA36" s="188">
        <f>SUM(AA25:AA35)</f>
        <v>157187160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-11731086</v>
      </c>
      <c r="D38" s="199">
        <f>+D22-D36</f>
        <v>0</v>
      </c>
      <c r="E38" s="200">
        <f t="shared" si="2"/>
        <v>5038000</v>
      </c>
      <c r="F38" s="106">
        <f t="shared" si="2"/>
        <v>5038000</v>
      </c>
      <c r="G38" s="106">
        <f t="shared" si="2"/>
        <v>52689330</v>
      </c>
      <c r="H38" s="106">
        <f t="shared" si="2"/>
        <v>-8783776</v>
      </c>
      <c r="I38" s="106">
        <f t="shared" si="2"/>
        <v>-8759652</v>
      </c>
      <c r="J38" s="106">
        <f t="shared" si="2"/>
        <v>35145902</v>
      </c>
      <c r="K38" s="106">
        <f t="shared" si="2"/>
        <v>-13357795</v>
      </c>
      <c r="L38" s="106">
        <f t="shared" si="2"/>
        <v>-11764994</v>
      </c>
      <c r="M38" s="106">
        <f t="shared" si="2"/>
        <v>-11764994</v>
      </c>
      <c r="N38" s="106">
        <f t="shared" si="2"/>
        <v>-36887783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-1741881</v>
      </c>
      <c r="X38" s="106">
        <f>IF(F22=F36,0,X22-X36)</f>
        <v>29097004</v>
      </c>
      <c r="Y38" s="106">
        <f t="shared" si="2"/>
        <v>-30838885</v>
      </c>
      <c r="Z38" s="201">
        <f>+IF(X38&lt;&gt;0,+(Y38/X38)*100,0)</f>
        <v>-105.9864616989433</v>
      </c>
      <c r="AA38" s="199">
        <f>+AA22-AA36</f>
        <v>5038000</v>
      </c>
    </row>
    <row r="39" spans="1:27" ht="12.75">
      <c r="A39" s="181" t="s">
        <v>46</v>
      </c>
      <c r="B39" s="185"/>
      <c r="C39" s="155">
        <v>20884046</v>
      </c>
      <c r="D39" s="155">
        <v>0</v>
      </c>
      <c r="E39" s="156">
        <v>0</v>
      </c>
      <c r="F39" s="60">
        <v>0</v>
      </c>
      <c r="G39" s="60">
        <v>0</v>
      </c>
      <c r="H39" s="60">
        <v>1532000</v>
      </c>
      <c r="I39" s="60">
        <v>0</v>
      </c>
      <c r="J39" s="60">
        <v>1532000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1532000</v>
      </c>
      <c r="X39" s="60">
        <v>-2519000</v>
      </c>
      <c r="Y39" s="60">
        <v>4051000</v>
      </c>
      <c r="Z39" s="140">
        <v>-160.82</v>
      </c>
      <c r="AA39" s="155">
        <v>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9152960</v>
      </c>
      <c r="D42" s="206">
        <f>SUM(D38:D41)</f>
        <v>0</v>
      </c>
      <c r="E42" s="207">
        <f t="shared" si="3"/>
        <v>5038000</v>
      </c>
      <c r="F42" s="88">
        <f t="shared" si="3"/>
        <v>5038000</v>
      </c>
      <c r="G42" s="88">
        <f t="shared" si="3"/>
        <v>52689330</v>
      </c>
      <c r="H42" s="88">
        <f t="shared" si="3"/>
        <v>-7251776</v>
      </c>
      <c r="I42" s="88">
        <f t="shared" si="3"/>
        <v>-8759652</v>
      </c>
      <c r="J42" s="88">
        <f t="shared" si="3"/>
        <v>36677902</v>
      </c>
      <c r="K42" s="88">
        <f t="shared" si="3"/>
        <v>-13357795</v>
      </c>
      <c r="L42" s="88">
        <f t="shared" si="3"/>
        <v>-11764994</v>
      </c>
      <c r="M42" s="88">
        <f t="shared" si="3"/>
        <v>-11764994</v>
      </c>
      <c r="N42" s="88">
        <f t="shared" si="3"/>
        <v>-36887783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-209881</v>
      </c>
      <c r="X42" s="88">
        <f t="shared" si="3"/>
        <v>26578004</v>
      </c>
      <c r="Y42" s="88">
        <f t="shared" si="3"/>
        <v>-26787885</v>
      </c>
      <c r="Z42" s="208">
        <f>+IF(X42&lt;&gt;0,+(Y42/X42)*100,0)</f>
        <v>-100.78967931527139</v>
      </c>
      <c r="AA42" s="206">
        <f>SUM(AA38:AA41)</f>
        <v>5038000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9152960</v>
      </c>
      <c r="D44" s="210">
        <f>+D42-D43</f>
        <v>0</v>
      </c>
      <c r="E44" s="211">
        <f t="shared" si="4"/>
        <v>5038000</v>
      </c>
      <c r="F44" s="77">
        <f t="shared" si="4"/>
        <v>5038000</v>
      </c>
      <c r="G44" s="77">
        <f t="shared" si="4"/>
        <v>52689330</v>
      </c>
      <c r="H44" s="77">
        <f t="shared" si="4"/>
        <v>-7251776</v>
      </c>
      <c r="I44" s="77">
        <f t="shared" si="4"/>
        <v>-8759652</v>
      </c>
      <c r="J44" s="77">
        <f t="shared" si="4"/>
        <v>36677902</v>
      </c>
      <c r="K44" s="77">
        <f t="shared" si="4"/>
        <v>-13357795</v>
      </c>
      <c r="L44" s="77">
        <f t="shared" si="4"/>
        <v>-11764994</v>
      </c>
      <c r="M44" s="77">
        <f t="shared" si="4"/>
        <v>-11764994</v>
      </c>
      <c r="N44" s="77">
        <f t="shared" si="4"/>
        <v>-36887783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-209881</v>
      </c>
      <c r="X44" s="77">
        <f t="shared" si="4"/>
        <v>26578004</v>
      </c>
      <c r="Y44" s="77">
        <f t="shared" si="4"/>
        <v>-26787885</v>
      </c>
      <c r="Z44" s="212">
        <f>+IF(X44&lt;&gt;0,+(Y44/X44)*100,0)</f>
        <v>-100.78967931527139</v>
      </c>
      <c r="AA44" s="210">
        <f>+AA42-AA43</f>
        <v>5038000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9152960</v>
      </c>
      <c r="D46" s="206">
        <f>SUM(D44:D45)</f>
        <v>0</v>
      </c>
      <c r="E46" s="207">
        <f t="shared" si="5"/>
        <v>5038000</v>
      </c>
      <c r="F46" s="88">
        <f t="shared" si="5"/>
        <v>5038000</v>
      </c>
      <c r="G46" s="88">
        <f t="shared" si="5"/>
        <v>52689330</v>
      </c>
      <c r="H46" s="88">
        <f t="shared" si="5"/>
        <v>-7251776</v>
      </c>
      <c r="I46" s="88">
        <f t="shared" si="5"/>
        <v>-8759652</v>
      </c>
      <c r="J46" s="88">
        <f t="shared" si="5"/>
        <v>36677902</v>
      </c>
      <c r="K46" s="88">
        <f t="shared" si="5"/>
        <v>-13357795</v>
      </c>
      <c r="L46" s="88">
        <f t="shared" si="5"/>
        <v>-11764994</v>
      </c>
      <c r="M46" s="88">
        <f t="shared" si="5"/>
        <v>-11764994</v>
      </c>
      <c r="N46" s="88">
        <f t="shared" si="5"/>
        <v>-36887783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-209881</v>
      </c>
      <c r="X46" s="88">
        <f t="shared" si="5"/>
        <v>26578004</v>
      </c>
      <c r="Y46" s="88">
        <f t="shared" si="5"/>
        <v>-26787885</v>
      </c>
      <c r="Z46" s="208">
        <f>+IF(X46&lt;&gt;0,+(Y46/X46)*100,0)</f>
        <v>-100.78967931527139</v>
      </c>
      <c r="AA46" s="206">
        <f>SUM(AA44:AA45)</f>
        <v>5038000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9152960</v>
      </c>
      <c r="D48" s="217">
        <f>SUM(D46:D47)</f>
        <v>0</v>
      </c>
      <c r="E48" s="218">
        <f t="shared" si="6"/>
        <v>5038000</v>
      </c>
      <c r="F48" s="219">
        <f t="shared" si="6"/>
        <v>5038000</v>
      </c>
      <c r="G48" s="219">
        <f t="shared" si="6"/>
        <v>52689330</v>
      </c>
      <c r="H48" s="220">
        <f t="shared" si="6"/>
        <v>-7251776</v>
      </c>
      <c r="I48" s="220">
        <f t="shared" si="6"/>
        <v>-8759652</v>
      </c>
      <c r="J48" s="220">
        <f t="shared" si="6"/>
        <v>36677902</v>
      </c>
      <c r="K48" s="220">
        <f t="shared" si="6"/>
        <v>-13357795</v>
      </c>
      <c r="L48" s="220">
        <f t="shared" si="6"/>
        <v>-11764994</v>
      </c>
      <c r="M48" s="219">
        <f t="shared" si="6"/>
        <v>-11764994</v>
      </c>
      <c r="N48" s="219">
        <f t="shared" si="6"/>
        <v>-36887783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-209881</v>
      </c>
      <c r="X48" s="220">
        <f t="shared" si="6"/>
        <v>26578004</v>
      </c>
      <c r="Y48" s="220">
        <f t="shared" si="6"/>
        <v>-26787885</v>
      </c>
      <c r="Z48" s="221">
        <f>+IF(X48&lt;&gt;0,+(Y48/X48)*100,0)</f>
        <v>-100.78967931527139</v>
      </c>
      <c r="AA48" s="222">
        <f>SUM(AA46:AA47)</f>
        <v>5038000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463289</v>
      </c>
      <c r="D5" s="153">
        <f>SUM(D6:D8)</f>
        <v>0</v>
      </c>
      <c r="E5" s="154">
        <f t="shared" si="0"/>
        <v>1250000</v>
      </c>
      <c r="F5" s="100">
        <f t="shared" si="0"/>
        <v>1250000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0</v>
      </c>
      <c r="L5" s="100">
        <f t="shared" si="0"/>
        <v>49563</v>
      </c>
      <c r="M5" s="100">
        <f t="shared" si="0"/>
        <v>0</v>
      </c>
      <c r="N5" s="100">
        <f t="shared" si="0"/>
        <v>49563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49563</v>
      </c>
      <c r="X5" s="100">
        <f t="shared" si="0"/>
        <v>1100000</v>
      </c>
      <c r="Y5" s="100">
        <f t="shared" si="0"/>
        <v>-1050437</v>
      </c>
      <c r="Z5" s="137">
        <f>+IF(X5&lt;&gt;0,+(Y5/X5)*100,0)</f>
        <v>-95.49427272727272</v>
      </c>
      <c r="AA5" s="153">
        <f>SUM(AA6:AA8)</f>
        <v>1250000</v>
      </c>
    </row>
    <row r="6" spans="1:27" ht="12.75">
      <c r="A6" s="138" t="s">
        <v>75</v>
      </c>
      <c r="B6" s="136"/>
      <c r="C6" s="155">
        <v>463289</v>
      </c>
      <c r="D6" s="155"/>
      <c r="E6" s="156">
        <v>800000</v>
      </c>
      <c r="F6" s="60">
        <v>800000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800000</v>
      </c>
      <c r="Y6" s="60">
        <v>-800000</v>
      </c>
      <c r="Z6" s="140">
        <v>-100</v>
      </c>
      <c r="AA6" s="62">
        <v>800000</v>
      </c>
    </row>
    <row r="7" spans="1:27" ht="12.75">
      <c r="A7" s="138" t="s">
        <v>76</v>
      </c>
      <c r="B7" s="136"/>
      <c r="C7" s="157"/>
      <c r="D7" s="157"/>
      <c r="E7" s="158">
        <v>450000</v>
      </c>
      <c r="F7" s="159">
        <v>450000</v>
      </c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>
        <v>300000</v>
      </c>
      <c r="Y7" s="159">
        <v>-300000</v>
      </c>
      <c r="Z7" s="141">
        <v>-100</v>
      </c>
      <c r="AA7" s="225">
        <v>450000</v>
      </c>
    </row>
    <row r="8" spans="1:27" ht="12.7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>
        <v>49563</v>
      </c>
      <c r="M8" s="60"/>
      <c r="N8" s="60">
        <v>49563</v>
      </c>
      <c r="O8" s="60"/>
      <c r="P8" s="60"/>
      <c r="Q8" s="60"/>
      <c r="R8" s="60"/>
      <c r="S8" s="60"/>
      <c r="T8" s="60"/>
      <c r="U8" s="60"/>
      <c r="V8" s="60"/>
      <c r="W8" s="60">
        <v>49563</v>
      </c>
      <c r="X8" s="60"/>
      <c r="Y8" s="60">
        <v>49563</v>
      </c>
      <c r="Z8" s="140"/>
      <c r="AA8" s="62"/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1400000</v>
      </c>
      <c r="F9" s="100">
        <f t="shared" si="1"/>
        <v>1400000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169400</v>
      </c>
      <c r="M9" s="100">
        <f t="shared" si="1"/>
        <v>0</v>
      </c>
      <c r="N9" s="100">
        <f t="shared" si="1"/>
        <v>169400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169400</v>
      </c>
      <c r="X9" s="100">
        <f t="shared" si="1"/>
        <v>1300000</v>
      </c>
      <c r="Y9" s="100">
        <f t="shared" si="1"/>
        <v>-1130600</v>
      </c>
      <c r="Z9" s="137">
        <f>+IF(X9&lt;&gt;0,+(Y9/X9)*100,0)</f>
        <v>-86.96923076923076</v>
      </c>
      <c r="AA9" s="102">
        <f>SUM(AA10:AA14)</f>
        <v>1400000</v>
      </c>
    </row>
    <row r="10" spans="1:27" ht="12.7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138" t="s">
        <v>81</v>
      </c>
      <c r="B12" s="136"/>
      <c r="C12" s="155"/>
      <c r="D12" s="155"/>
      <c r="E12" s="156">
        <v>1400000</v>
      </c>
      <c r="F12" s="60">
        <v>1400000</v>
      </c>
      <c r="G12" s="60"/>
      <c r="H12" s="60"/>
      <c r="I12" s="60"/>
      <c r="J12" s="60"/>
      <c r="K12" s="60"/>
      <c r="L12" s="60">
        <v>169400</v>
      </c>
      <c r="M12" s="60"/>
      <c r="N12" s="60">
        <v>169400</v>
      </c>
      <c r="O12" s="60"/>
      <c r="P12" s="60"/>
      <c r="Q12" s="60"/>
      <c r="R12" s="60"/>
      <c r="S12" s="60"/>
      <c r="T12" s="60"/>
      <c r="U12" s="60"/>
      <c r="V12" s="60"/>
      <c r="W12" s="60">
        <v>169400</v>
      </c>
      <c r="X12" s="60">
        <v>1300000</v>
      </c>
      <c r="Y12" s="60">
        <v>-1130600</v>
      </c>
      <c r="Z12" s="140">
        <v>-86.97</v>
      </c>
      <c r="AA12" s="62">
        <v>1400000</v>
      </c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2388000</v>
      </c>
      <c r="F15" s="100">
        <f t="shared" si="2"/>
        <v>2388000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2388000</v>
      </c>
      <c r="Y15" s="100">
        <f t="shared" si="2"/>
        <v>-2388000</v>
      </c>
      <c r="Z15" s="137">
        <f>+IF(X15&lt;&gt;0,+(Y15/X15)*100,0)</f>
        <v>-100</v>
      </c>
      <c r="AA15" s="102">
        <f>SUM(AA16:AA18)</f>
        <v>2388000</v>
      </c>
    </row>
    <row r="16" spans="1:27" ht="12.7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2.75">
      <c r="A17" s="138" t="s">
        <v>86</v>
      </c>
      <c r="B17" s="136"/>
      <c r="C17" s="155"/>
      <c r="D17" s="155"/>
      <c r="E17" s="156">
        <v>2188000</v>
      </c>
      <c r="F17" s="60">
        <v>2188000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2188000</v>
      </c>
      <c r="Y17" s="60">
        <v>-2188000</v>
      </c>
      <c r="Z17" s="140">
        <v>-100</v>
      </c>
      <c r="AA17" s="62">
        <v>2188000</v>
      </c>
    </row>
    <row r="18" spans="1:27" ht="12.75">
      <c r="A18" s="138" t="s">
        <v>87</v>
      </c>
      <c r="B18" s="136"/>
      <c r="C18" s="155"/>
      <c r="D18" s="155"/>
      <c r="E18" s="156">
        <v>200000</v>
      </c>
      <c r="F18" s="60">
        <v>200000</v>
      </c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>
        <v>200000</v>
      </c>
      <c r="Y18" s="60">
        <v>-200000</v>
      </c>
      <c r="Z18" s="140">
        <v>-100</v>
      </c>
      <c r="AA18" s="62">
        <v>200000</v>
      </c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02">
        <f>SUM(AA20:AA23)</f>
        <v>0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463289</v>
      </c>
      <c r="D25" s="217">
        <f>+D5+D9+D15+D19+D24</f>
        <v>0</v>
      </c>
      <c r="E25" s="230">
        <f t="shared" si="4"/>
        <v>5038000</v>
      </c>
      <c r="F25" s="219">
        <f t="shared" si="4"/>
        <v>5038000</v>
      </c>
      <c r="G25" s="219">
        <f t="shared" si="4"/>
        <v>0</v>
      </c>
      <c r="H25" s="219">
        <f t="shared" si="4"/>
        <v>0</v>
      </c>
      <c r="I25" s="219">
        <f t="shared" si="4"/>
        <v>0</v>
      </c>
      <c r="J25" s="219">
        <f t="shared" si="4"/>
        <v>0</v>
      </c>
      <c r="K25" s="219">
        <f t="shared" si="4"/>
        <v>0</v>
      </c>
      <c r="L25" s="219">
        <f t="shared" si="4"/>
        <v>218963</v>
      </c>
      <c r="M25" s="219">
        <f t="shared" si="4"/>
        <v>0</v>
      </c>
      <c r="N25" s="219">
        <f t="shared" si="4"/>
        <v>218963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218963</v>
      </c>
      <c r="X25" s="219">
        <f t="shared" si="4"/>
        <v>4788000</v>
      </c>
      <c r="Y25" s="219">
        <f t="shared" si="4"/>
        <v>-4569037</v>
      </c>
      <c r="Z25" s="231">
        <f>+IF(X25&lt;&gt;0,+(Y25/X25)*100,0)</f>
        <v>-95.42683792815372</v>
      </c>
      <c r="AA25" s="232">
        <f>+AA5+AA9+AA15+AA19+AA24</f>
        <v>5038000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/>
      <c r="D28" s="155"/>
      <c r="E28" s="156">
        <v>2188000</v>
      </c>
      <c r="F28" s="60">
        <v>2188000</v>
      </c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155">
        <v>2188000</v>
      </c>
    </row>
    <row r="29" spans="1:27" ht="12.7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0</v>
      </c>
      <c r="D32" s="210">
        <f>SUM(D28:D31)</f>
        <v>0</v>
      </c>
      <c r="E32" s="211">
        <f t="shared" si="5"/>
        <v>2188000</v>
      </c>
      <c r="F32" s="77">
        <f t="shared" si="5"/>
        <v>2188000</v>
      </c>
      <c r="G32" s="77">
        <f t="shared" si="5"/>
        <v>0</v>
      </c>
      <c r="H32" s="77">
        <f t="shared" si="5"/>
        <v>0</v>
      </c>
      <c r="I32" s="77">
        <f t="shared" si="5"/>
        <v>0</v>
      </c>
      <c r="J32" s="77">
        <f t="shared" si="5"/>
        <v>0</v>
      </c>
      <c r="K32" s="77">
        <f t="shared" si="5"/>
        <v>0</v>
      </c>
      <c r="L32" s="77">
        <f t="shared" si="5"/>
        <v>0</v>
      </c>
      <c r="M32" s="77">
        <f t="shared" si="5"/>
        <v>0</v>
      </c>
      <c r="N32" s="77">
        <f t="shared" si="5"/>
        <v>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0</v>
      </c>
      <c r="X32" s="77">
        <f t="shared" si="5"/>
        <v>0</v>
      </c>
      <c r="Y32" s="77">
        <f t="shared" si="5"/>
        <v>0</v>
      </c>
      <c r="Z32" s="212">
        <f>+IF(X32&lt;&gt;0,+(Y32/X32)*100,0)</f>
        <v>0</v>
      </c>
      <c r="AA32" s="79">
        <f>SUM(AA28:AA31)</f>
        <v>2188000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>
        <v>2188000</v>
      </c>
      <c r="Y33" s="60">
        <v>-2188000</v>
      </c>
      <c r="Z33" s="140">
        <v>-100</v>
      </c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>
        <v>463289</v>
      </c>
      <c r="D35" s="155"/>
      <c r="E35" s="156">
        <v>2850000</v>
      </c>
      <c r="F35" s="60">
        <v>2850000</v>
      </c>
      <c r="G35" s="60"/>
      <c r="H35" s="60"/>
      <c r="I35" s="60"/>
      <c r="J35" s="60"/>
      <c r="K35" s="60"/>
      <c r="L35" s="60">
        <v>218963</v>
      </c>
      <c r="M35" s="60"/>
      <c r="N35" s="60">
        <v>218963</v>
      </c>
      <c r="O35" s="60"/>
      <c r="P35" s="60"/>
      <c r="Q35" s="60"/>
      <c r="R35" s="60"/>
      <c r="S35" s="60"/>
      <c r="T35" s="60"/>
      <c r="U35" s="60"/>
      <c r="V35" s="60"/>
      <c r="W35" s="60">
        <v>218963</v>
      </c>
      <c r="X35" s="60">
        <v>2600000</v>
      </c>
      <c r="Y35" s="60">
        <v>-2381037</v>
      </c>
      <c r="Z35" s="140">
        <v>-91.58</v>
      </c>
      <c r="AA35" s="62">
        <v>2850000</v>
      </c>
    </row>
    <row r="36" spans="1:27" ht="12.75">
      <c r="A36" s="238" t="s">
        <v>139</v>
      </c>
      <c r="B36" s="149"/>
      <c r="C36" s="222">
        <f aca="true" t="shared" si="6" ref="C36:Y36">SUM(C32:C35)</f>
        <v>463289</v>
      </c>
      <c r="D36" s="222">
        <f>SUM(D32:D35)</f>
        <v>0</v>
      </c>
      <c r="E36" s="218">
        <f t="shared" si="6"/>
        <v>5038000</v>
      </c>
      <c r="F36" s="220">
        <f t="shared" si="6"/>
        <v>5038000</v>
      </c>
      <c r="G36" s="220">
        <f t="shared" si="6"/>
        <v>0</v>
      </c>
      <c r="H36" s="220">
        <f t="shared" si="6"/>
        <v>0</v>
      </c>
      <c r="I36" s="220">
        <f t="shared" si="6"/>
        <v>0</v>
      </c>
      <c r="J36" s="220">
        <f t="shared" si="6"/>
        <v>0</v>
      </c>
      <c r="K36" s="220">
        <f t="shared" si="6"/>
        <v>0</v>
      </c>
      <c r="L36" s="220">
        <f t="shared" si="6"/>
        <v>218963</v>
      </c>
      <c r="M36" s="220">
        <f t="shared" si="6"/>
        <v>0</v>
      </c>
      <c r="N36" s="220">
        <f t="shared" si="6"/>
        <v>218963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218963</v>
      </c>
      <c r="X36" s="220">
        <f t="shared" si="6"/>
        <v>4788000</v>
      </c>
      <c r="Y36" s="220">
        <f t="shared" si="6"/>
        <v>-4569037</v>
      </c>
      <c r="Z36" s="221">
        <f>+IF(X36&lt;&gt;0,+(Y36/X36)*100,0)</f>
        <v>-95.42683792815372</v>
      </c>
      <c r="AA36" s="239">
        <f>SUM(AA32:AA35)</f>
        <v>5038000</v>
      </c>
    </row>
    <row r="37" spans="1:27" ht="12.75">
      <c r="A37" s="150" t="s">
        <v>289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295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296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297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4794889</v>
      </c>
      <c r="D6" s="155"/>
      <c r="E6" s="59">
        <v>1000000</v>
      </c>
      <c r="F6" s="60">
        <v>1000000</v>
      </c>
      <c r="G6" s="60"/>
      <c r="H6" s="60"/>
      <c r="I6" s="60"/>
      <c r="J6" s="60"/>
      <c r="K6" s="60">
        <v>16467702</v>
      </c>
      <c r="L6" s="60">
        <v>13017470</v>
      </c>
      <c r="M6" s="60">
        <v>13017470</v>
      </c>
      <c r="N6" s="60">
        <v>13017470</v>
      </c>
      <c r="O6" s="60"/>
      <c r="P6" s="60"/>
      <c r="Q6" s="60"/>
      <c r="R6" s="60"/>
      <c r="S6" s="60"/>
      <c r="T6" s="60"/>
      <c r="U6" s="60"/>
      <c r="V6" s="60"/>
      <c r="W6" s="60">
        <v>13017470</v>
      </c>
      <c r="X6" s="60">
        <v>500000</v>
      </c>
      <c r="Y6" s="60">
        <v>12517470</v>
      </c>
      <c r="Z6" s="140">
        <v>2503.49</v>
      </c>
      <c r="AA6" s="62">
        <v>1000000</v>
      </c>
    </row>
    <row r="7" spans="1:27" ht="12.75">
      <c r="A7" s="249" t="s">
        <v>144</v>
      </c>
      <c r="B7" s="182"/>
      <c r="C7" s="155">
        <v>84606705</v>
      </c>
      <c r="D7" s="155"/>
      <c r="E7" s="59">
        <v>52000000</v>
      </c>
      <c r="F7" s="60">
        <v>52000000</v>
      </c>
      <c r="G7" s="60"/>
      <c r="H7" s="60"/>
      <c r="I7" s="60"/>
      <c r="J7" s="60"/>
      <c r="K7" s="60"/>
      <c r="L7" s="60">
        <v>2225</v>
      </c>
      <c r="M7" s="60">
        <v>2225</v>
      </c>
      <c r="N7" s="60">
        <v>2225</v>
      </c>
      <c r="O7" s="60"/>
      <c r="P7" s="60"/>
      <c r="Q7" s="60"/>
      <c r="R7" s="60"/>
      <c r="S7" s="60"/>
      <c r="T7" s="60"/>
      <c r="U7" s="60"/>
      <c r="V7" s="60"/>
      <c r="W7" s="60">
        <v>2225</v>
      </c>
      <c r="X7" s="60">
        <v>26000000</v>
      </c>
      <c r="Y7" s="60">
        <v>-25997775</v>
      </c>
      <c r="Z7" s="140">
        <v>-99.99</v>
      </c>
      <c r="AA7" s="62">
        <v>52000000</v>
      </c>
    </row>
    <row r="8" spans="1:27" ht="12.75">
      <c r="A8" s="249" t="s">
        <v>145</v>
      </c>
      <c r="B8" s="182"/>
      <c r="C8" s="155"/>
      <c r="D8" s="155"/>
      <c r="E8" s="59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2.75">
      <c r="A9" s="249" t="s">
        <v>146</v>
      </c>
      <c r="B9" s="182"/>
      <c r="C9" s="155">
        <v>11368946</v>
      </c>
      <c r="D9" s="155"/>
      <c r="E9" s="59">
        <v>9350764</v>
      </c>
      <c r="F9" s="60">
        <v>9350764</v>
      </c>
      <c r="G9" s="60"/>
      <c r="H9" s="60"/>
      <c r="I9" s="60"/>
      <c r="J9" s="60"/>
      <c r="K9" s="60">
        <v>683327</v>
      </c>
      <c r="L9" s="60">
        <v>222949</v>
      </c>
      <c r="M9" s="60">
        <v>222949</v>
      </c>
      <c r="N9" s="60">
        <v>222949</v>
      </c>
      <c r="O9" s="60"/>
      <c r="P9" s="60"/>
      <c r="Q9" s="60"/>
      <c r="R9" s="60"/>
      <c r="S9" s="60"/>
      <c r="T9" s="60"/>
      <c r="U9" s="60"/>
      <c r="V9" s="60"/>
      <c r="W9" s="60">
        <v>222949</v>
      </c>
      <c r="X9" s="60">
        <v>4675382</v>
      </c>
      <c r="Y9" s="60">
        <v>-4452433</v>
      </c>
      <c r="Z9" s="140">
        <v>-95.23</v>
      </c>
      <c r="AA9" s="62">
        <v>9350764</v>
      </c>
    </row>
    <row r="10" spans="1:27" ht="12.7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2.75">
      <c r="A11" s="249" t="s">
        <v>148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250" t="s">
        <v>56</v>
      </c>
      <c r="B12" s="251"/>
      <c r="C12" s="168">
        <f aca="true" t="shared" si="0" ref="C12:Y12">SUM(C6:C11)</f>
        <v>100770540</v>
      </c>
      <c r="D12" s="168">
        <f>SUM(D6:D11)</f>
        <v>0</v>
      </c>
      <c r="E12" s="72">
        <f t="shared" si="0"/>
        <v>62350764</v>
      </c>
      <c r="F12" s="73">
        <f t="shared" si="0"/>
        <v>62350764</v>
      </c>
      <c r="G12" s="73">
        <f t="shared" si="0"/>
        <v>0</v>
      </c>
      <c r="H12" s="73">
        <f t="shared" si="0"/>
        <v>0</v>
      </c>
      <c r="I12" s="73">
        <f t="shared" si="0"/>
        <v>0</v>
      </c>
      <c r="J12" s="73">
        <f t="shared" si="0"/>
        <v>0</v>
      </c>
      <c r="K12" s="73">
        <f t="shared" si="0"/>
        <v>17151029</v>
      </c>
      <c r="L12" s="73">
        <f t="shared" si="0"/>
        <v>13242644</v>
      </c>
      <c r="M12" s="73">
        <f t="shared" si="0"/>
        <v>13242644</v>
      </c>
      <c r="N12" s="73">
        <f t="shared" si="0"/>
        <v>13242644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13242644</v>
      </c>
      <c r="X12" s="73">
        <f t="shared" si="0"/>
        <v>31175382</v>
      </c>
      <c r="Y12" s="73">
        <f t="shared" si="0"/>
        <v>-17932738</v>
      </c>
      <c r="Z12" s="170">
        <f>+IF(X12&lt;&gt;0,+(Y12/X12)*100,0)</f>
        <v>-57.52211151735045</v>
      </c>
      <c r="AA12" s="74">
        <f>SUM(AA6:AA11)</f>
        <v>62350764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33049454</v>
      </c>
      <c r="D19" s="155"/>
      <c r="E19" s="59">
        <v>27132000</v>
      </c>
      <c r="F19" s="60">
        <v>27132000</v>
      </c>
      <c r="G19" s="60"/>
      <c r="H19" s="60"/>
      <c r="I19" s="60"/>
      <c r="J19" s="60"/>
      <c r="K19" s="60"/>
      <c r="L19" s="60">
        <v>218963</v>
      </c>
      <c r="M19" s="60">
        <v>218963</v>
      </c>
      <c r="N19" s="60">
        <v>218963</v>
      </c>
      <c r="O19" s="60"/>
      <c r="P19" s="60"/>
      <c r="Q19" s="60"/>
      <c r="R19" s="60"/>
      <c r="S19" s="60"/>
      <c r="T19" s="60"/>
      <c r="U19" s="60"/>
      <c r="V19" s="60"/>
      <c r="W19" s="60">
        <v>218963</v>
      </c>
      <c r="X19" s="60">
        <v>13566000</v>
      </c>
      <c r="Y19" s="60">
        <v>-13347037</v>
      </c>
      <c r="Z19" s="140">
        <v>-98.39</v>
      </c>
      <c r="AA19" s="62">
        <v>27132000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2177200</v>
      </c>
      <c r="D22" s="155"/>
      <c r="E22" s="59">
        <v>150000</v>
      </c>
      <c r="F22" s="60">
        <v>150000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75000</v>
      </c>
      <c r="Y22" s="60">
        <v>-75000</v>
      </c>
      <c r="Z22" s="140">
        <v>-100</v>
      </c>
      <c r="AA22" s="62">
        <v>150000</v>
      </c>
    </row>
    <row r="23" spans="1:27" ht="12.7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50" t="s">
        <v>57</v>
      </c>
      <c r="B24" s="253"/>
      <c r="C24" s="168">
        <f aca="true" t="shared" si="1" ref="C24:Y24">SUM(C15:C23)</f>
        <v>35226654</v>
      </c>
      <c r="D24" s="168">
        <f>SUM(D15:D23)</f>
        <v>0</v>
      </c>
      <c r="E24" s="76">
        <f t="shared" si="1"/>
        <v>27282000</v>
      </c>
      <c r="F24" s="77">
        <f t="shared" si="1"/>
        <v>27282000</v>
      </c>
      <c r="G24" s="77">
        <f t="shared" si="1"/>
        <v>0</v>
      </c>
      <c r="H24" s="77">
        <f t="shared" si="1"/>
        <v>0</v>
      </c>
      <c r="I24" s="77">
        <f t="shared" si="1"/>
        <v>0</v>
      </c>
      <c r="J24" s="77">
        <f t="shared" si="1"/>
        <v>0</v>
      </c>
      <c r="K24" s="77">
        <f t="shared" si="1"/>
        <v>0</v>
      </c>
      <c r="L24" s="77">
        <f t="shared" si="1"/>
        <v>218963</v>
      </c>
      <c r="M24" s="77">
        <f t="shared" si="1"/>
        <v>218963</v>
      </c>
      <c r="N24" s="77">
        <f t="shared" si="1"/>
        <v>218963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218963</v>
      </c>
      <c r="X24" s="77">
        <f t="shared" si="1"/>
        <v>13641000</v>
      </c>
      <c r="Y24" s="77">
        <f t="shared" si="1"/>
        <v>-13422037</v>
      </c>
      <c r="Z24" s="212">
        <f>+IF(X24&lt;&gt;0,+(Y24/X24)*100,0)</f>
        <v>-98.39481709552086</v>
      </c>
      <c r="AA24" s="79">
        <f>SUM(AA15:AA23)</f>
        <v>27282000</v>
      </c>
    </row>
    <row r="25" spans="1:27" ht="12.75">
      <c r="A25" s="250" t="s">
        <v>159</v>
      </c>
      <c r="B25" s="251"/>
      <c r="C25" s="168">
        <f aca="true" t="shared" si="2" ref="C25:Y25">+C12+C24</f>
        <v>135997194</v>
      </c>
      <c r="D25" s="168">
        <f>+D12+D24</f>
        <v>0</v>
      </c>
      <c r="E25" s="72">
        <f t="shared" si="2"/>
        <v>89632764</v>
      </c>
      <c r="F25" s="73">
        <f t="shared" si="2"/>
        <v>89632764</v>
      </c>
      <c r="G25" s="73">
        <f t="shared" si="2"/>
        <v>0</v>
      </c>
      <c r="H25" s="73">
        <f t="shared" si="2"/>
        <v>0</v>
      </c>
      <c r="I25" s="73">
        <f t="shared" si="2"/>
        <v>0</v>
      </c>
      <c r="J25" s="73">
        <f t="shared" si="2"/>
        <v>0</v>
      </c>
      <c r="K25" s="73">
        <f t="shared" si="2"/>
        <v>17151029</v>
      </c>
      <c r="L25" s="73">
        <f t="shared" si="2"/>
        <v>13461607</v>
      </c>
      <c r="M25" s="73">
        <f t="shared" si="2"/>
        <v>13461607</v>
      </c>
      <c r="N25" s="73">
        <f t="shared" si="2"/>
        <v>13461607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13461607</v>
      </c>
      <c r="X25" s="73">
        <f t="shared" si="2"/>
        <v>44816382</v>
      </c>
      <c r="Y25" s="73">
        <f t="shared" si="2"/>
        <v>-31354775</v>
      </c>
      <c r="Z25" s="170">
        <f>+IF(X25&lt;&gt;0,+(Y25/X25)*100,0)</f>
        <v>-69.96275379837668</v>
      </c>
      <c r="AA25" s="74">
        <f>+AA12+AA24</f>
        <v>89632764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163</v>
      </c>
      <c r="B31" s="182"/>
      <c r="C31" s="155">
        <v>3866678</v>
      </c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164</v>
      </c>
      <c r="B32" s="182"/>
      <c r="C32" s="155">
        <v>15720059</v>
      </c>
      <c r="D32" s="155"/>
      <c r="E32" s="59">
        <v>12274568</v>
      </c>
      <c r="F32" s="60">
        <v>12274568</v>
      </c>
      <c r="G32" s="60"/>
      <c r="H32" s="60"/>
      <c r="I32" s="60"/>
      <c r="J32" s="60"/>
      <c r="K32" s="60">
        <v>2410598</v>
      </c>
      <c r="L32" s="60">
        <v>1258686</v>
      </c>
      <c r="M32" s="60">
        <v>1258686</v>
      </c>
      <c r="N32" s="60">
        <v>1258686</v>
      </c>
      <c r="O32" s="60"/>
      <c r="P32" s="60"/>
      <c r="Q32" s="60"/>
      <c r="R32" s="60"/>
      <c r="S32" s="60"/>
      <c r="T32" s="60"/>
      <c r="U32" s="60"/>
      <c r="V32" s="60"/>
      <c r="W32" s="60">
        <v>1258686</v>
      </c>
      <c r="X32" s="60">
        <v>6137284</v>
      </c>
      <c r="Y32" s="60">
        <v>-4878598</v>
      </c>
      <c r="Z32" s="140">
        <v>-79.49</v>
      </c>
      <c r="AA32" s="62">
        <v>12274568</v>
      </c>
    </row>
    <row r="33" spans="1:27" ht="12.75">
      <c r="A33" s="249" t="s">
        <v>165</v>
      </c>
      <c r="B33" s="182"/>
      <c r="C33" s="155">
        <v>10523614</v>
      </c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50" t="s">
        <v>58</v>
      </c>
      <c r="B34" s="251"/>
      <c r="C34" s="168">
        <f aca="true" t="shared" si="3" ref="C34:Y34">SUM(C29:C33)</f>
        <v>30110351</v>
      </c>
      <c r="D34" s="168">
        <f>SUM(D29:D33)</f>
        <v>0</v>
      </c>
      <c r="E34" s="72">
        <f t="shared" si="3"/>
        <v>12274568</v>
      </c>
      <c r="F34" s="73">
        <f t="shared" si="3"/>
        <v>12274568</v>
      </c>
      <c r="G34" s="73">
        <f t="shared" si="3"/>
        <v>0</v>
      </c>
      <c r="H34" s="73">
        <f t="shared" si="3"/>
        <v>0</v>
      </c>
      <c r="I34" s="73">
        <f t="shared" si="3"/>
        <v>0</v>
      </c>
      <c r="J34" s="73">
        <f t="shared" si="3"/>
        <v>0</v>
      </c>
      <c r="K34" s="73">
        <f t="shared" si="3"/>
        <v>2410598</v>
      </c>
      <c r="L34" s="73">
        <f t="shared" si="3"/>
        <v>1258686</v>
      </c>
      <c r="M34" s="73">
        <f t="shared" si="3"/>
        <v>1258686</v>
      </c>
      <c r="N34" s="73">
        <f t="shared" si="3"/>
        <v>1258686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1258686</v>
      </c>
      <c r="X34" s="73">
        <f t="shared" si="3"/>
        <v>6137284</v>
      </c>
      <c r="Y34" s="73">
        <f t="shared" si="3"/>
        <v>-4878598</v>
      </c>
      <c r="Z34" s="170">
        <f>+IF(X34&lt;&gt;0,+(Y34/X34)*100,0)</f>
        <v>-79.49115602276186</v>
      </c>
      <c r="AA34" s="74">
        <f>SUM(AA29:AA33)</f>
        <v>12274568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9" t="s">
        <v>165</v>
      </c>
      <c r="B38" s="182"/>
      <c r="C38" s="155">
        <v>23223000</v>
      </c>
      <c r="D38" s="155"/>
      <c r="E38" s="59">
        <v>22559000</v>
      </c>
      <c r="F38" s="60">
        <v>22559000</v>
      </c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>
        <v>11279500</v>
      </c>
      <c r="Y38" s="60">
        <v>-11279500</v>
      </c>
      <c r="Z38" s="140">
        <v>-100</v>
      </c>
      <c r="AA38" s="62">
        <v>22559000</v>
      </c>
    </row>
    <row r="39" spans="1:27" ht="12.75">
      <c r="A39" s="250" t="s">
        <v>59</v>
      </c>
      <c r="B39" s="253"/>
      <c r="C39" s="168">
        <f aca="true" t="shared" si="4" ref="C39:Y39">SUM(C37:C38)</f>
        <v>23223000</v>
      </c>
      <c r="D39" s="168">
        <f>SUM(D37:D38)</f>
        <v>0</v>
      </c>
      <c r="E39" s="76">
        <f t="shared" si="4"/>
        <v>22559000</v>
      </c>
      <c r="F39" s="77">
        <f t="shared" si="4"/>
        <v>22559000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11279500</v>
      </c>
      <c r="Y39" s="77">
        <f t="shared" si="4"/>
        <v>-11279500</v>
      </c>
      <c r="Z39" s="212">
        <f>+IF(X39&lt;&gt;0,+(Y39/X39)*100,0)</f>
        <v>-100</v>
      </c>
      <c r="AA39" s="79">
        <f>SUM(AA37:AA38)</f>
        <v>22559000</v>
      </c>
    </row>
    <row r="40" spans="1:27" ht="12.75">
      <c r="A40" s="250" t="s">
        <v>167</v>
      </c>
      <c r="B40" s="251"/>
      <c r="C40" s="168">
        <f aca="true" t="shared" si="5" ref="C40:Y40">+C34+C39</f>
        <v>53333351</v>
      </c>
      <c r="D40" s="168">
        <f>+D34+D39</f>
        <v>0</v>
      </c>
      <c r="E40" s="72">
        <f t="shared" si="5"/>
        <v>34833568</v>
      </c>
      <c r="F40" s="73">
        <f t="shared" si="5"/>
        <v>34833568</v>
      </c>
      <c r="G40" s="73">
        <f t="shared" si="5"/>
        <v>0</v>
      </c>
      <c r="H40" s="73">
        <f t="shared" si="5"/>
        <v>0</v>
      </c>
      <c r="I40" s="73">
        <f t="shared" si="5"/>
        <v>0</v>
      </c>
      <c r="J40" s="73">
        <f t="shared" si="5"/>
        <v>0</v>
      </c>
      <c r="K40" s="73">
        <f t="shared" si="5"/>
        <v>2410598</v>
      </c>
      <c r="L40" s="73">
        <f t="shared" si="5"/>
        <v>1258686</v>
      </c>
      <c r="M40" s="73">
        <f t="shared" si="5"/>
        <v>1258686</v>
      </c>
      <c r="N40" s="73">
        <f t="shared" si="5"/>
        <v>1258686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1258686</v>
      </c>
      <c r="X40" s="73">
        <f t="shared" si="5"/>
        <v>17416784</v>
      </c>
      <c r="Y40" s="73">
        <f t="shared" si="5"/>
        <v>-16158098</v>
      </c>
      <c r="Z40" s="170">
        <f>+IF(X40&lt;&gt;0,+(Y40/X40)*100,0)</f>
        <v>-92.77314342303377</v>
      </c>
      <c r="AA40" s="74">
        <f>+AA34+AA39</f>
        <v>34833568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82663843</v>
      </c>
      <c r="D42" s="257">
        <f>+D25-D40</f>
        <v>0</v>
      </c>
      <c r="E42" s="258">
        <f t="shared" si="6"/>
        <v>54799196</v>
      </c>
      <c r="F42" s="259">
        <f t="shared" si="6"/>
        <v>54799196</v>
      </c>
      <c r="G42" s="259">
        <f t="shared" si="6"/>
        <v>0</v>
      </c>
      <c r="H42" s="259">
        <f t="shared" si="6"/>
        <v>0</v>
      </c>
      <c r="I42" s="259">
        <f t="shared" si="6"/>
        <v>0</v>
      </c>
      <c r="J42" s="259">
        <f t="shared" si="6"/>
        <v>0</v>
      </c>
      <c r="K42" s="259">
        <f t="shared" si="6"/>
        <v>14740431</v>
      </c>
      <c r="L42" s="259">
        <f t="shared" si="6"/>
        <v>12202921</v>
      </c>
      <c r="M42" s="259">
        <f t="shared" si="6"/>
        <v>12202921</v>
      </c>
      <c r="N42" s="259">
        <f t="shared" si="6"/>
        <v>12202921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12202921</v>
      </c>
      <c r="X42" s="259">
        <f t="shared" si="6"/>
        <v>27399598</v>
      </c>
      <c r="Y42" s="259">
        <f t="shared" si="6"/>
        <v>-15196677</v>
      </c>
      <c r="Z42" s="260">
        <f>+IF(X42&lt;&gt;0,+(Y42/X42)*100,0)</f>
        <v>-55.46313854677722</v>
      </c>
      <c r="AA42" s="261">
        <f>+AA25-AA40</f>
        <v>54799196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68773759</v>
      </c>
      <c r="D45" s="155"/>
      <c r="E45" s="59">
        <v>40602220</v>
      </c>
      <c r="F45" s="60">
        <v>40602220</v>
      </c>
      <c r="G45" s="60"/>
      <c r="H45" s="60"/>
      <c r="I45" s="60"/>
      <c r="J45" s="60"/>
      <c r="K45" s="60">
        <v>14740431</v>
      </c>
      <c r="L45" s="60">
        <v>12202921</v>
      </c>
      <c r="M45" s="60">
        <v>12202921</v>
      </c>
      <c r="N45" s="60">
        <v>12202921</v>
      </c>
      <c r="O45" s="60"/>
      <c r="P45" s="60"/>
      <c r="Q45" s="60"/>
      <c r="R45" s="60"/>
      <c r="S45" s="60"/>
      <c r="T45" s="60"/>
      <c r="U45" s="60"/>
      <c r="V45" s="60"/>
      <c r="W45" s="60">
        <v>12202921</v>
      </c>
      <c r="X45" s="60">
        <v>20301110</v>
      </c>
      <c r="Y45" s="60">
        <v>-8098189</v>
      </c>
      <c r="Z45" s="139">
        <v>-39.89</v>
      </c>
      <c r="AA45" s="62">
        <v>40602220</v>
      </c>
    </row>
    <row r="46" spans="1:27" ht="12.75">
      <c r="A46" s="249" t="s">
        <v>171</v>
      </c>
      <c r="B46" s="182"/>
      <c r="C46" s="155">
        <v>13890084</v>
      </c>
      <c r="D46" s="155"/>
      <c r="E46" s="59">
        <v>14196976</v>
      </c>
      <c r="F46" s="60">
        <v>14196976</v>
      </c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>
        <v>7098488</v>
      </c>
      <c r="Y46" s="60">
        <v>-7098488</v>
      </c>
      <c r="Z46" s="139">
        <v>-100</v>
      </c>
      <c r="AA46" s="62">
        <v>14196976</v>
      </c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82663843</v>
      </c>
      <c r="D48" s="217">
        <f>SUM(D45:D47)</f>
        <v>0</v>
      </c>
      <c r="E48" s="264">
        <f t="shared" si="7"/>
        <v>54799196</v>
      </c>
      <c r="F48" s="219">
        <f t="shared" si="7"/>
        <v>54799196</v>
      </c>
      <c r="G48" s="219">
        <f t="shared" si="7"/>
        <v>0</v>
      </c>
      <c r="H48" s="219">
        <f t="shared" si="7"/>
        <v>0</v>
      </c>
      <c r="I48" s="219">
        <f t="shared" si="7"/>
        <v>0</v>
      </c>
      <c r="J48" s="219">
        <f t="shared" si="7"/>
        <v>0</v>
      </c>
      <c r="K48" s="219">
        <f t="shared" si="7"/>
        <v>14740431</v>
      </c>
      <c r="L48" s="219">
        <f t="shared" si="7"/>
        <v>12202921</v>
      </c>
      <c r="M48" s="219">
        <f t="shared" si="7"/>
        <v>12202921</v>
      </c>
      <c r="N48" s="219">
        <f t="shared" si="7"/>
        <v>12202921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12202921</v>
      </c>
      <c r="X48" s="219">
        <f t="shared" si="7"/>
        <v>27399598</v>
      </c>
      <c r="Y48" s="219">
        <f t="shared" si="7"/>
        <v>-15196677</v>
      </c>
      <c r="Z48" s="265">
        <f>+IF(X48&lt;&gt;0,+(Y48/X48)*100,0)</f>
        <v>-55.46313854677722</v>
      </c>
      <c r="AA48" s="232">
        <f>SUM(AA45:AA47)</f>
        <v>54799196</v>
      </c>
    </row>
    <row r="49" spans="1:27" ht="12.75">
      <c r="A49" s="266" t="s">
        <v>289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/>
      <c r="D6" s="155"/>
      <c r="E6" s="59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2.75">
      <c r="A7" s="249" t="s">
        <v>32</v>
      </c>
      <c r="B7" s="182"/>
      <c r="C7" s="155"/>
      <c r="D7" s="155"/>
      <c r="E7" s="59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62"/>
    </row>
    <row r="8" spans="1:27" ht="12.75">
      <c r="A8" s="249" t="s">
        <v>178</v>
      </c>
      <c r="B8" s="182"/>
      <c r="C8" s="155">
        <v>2492780</v>
      </c>
      <c r="D8" s="155"/>
      <c r="E8" s="59">
        <v>1012000</v>
      </c>
      <c r="F8" s="60">
        <v>1012000</v>
      </c>
      <c r="G8" s="60">
        <v>2438</v>
      </c>
      <c r="H8" s="60">
        <v>2260</v>
      </c>
      <c r="I8" s="60">
        <v>102947</v>
      </c>
      <c r="J8" s="60">
        <v>107645</v>
      </c>
      <c r="K8" s="60">
        <v>114991</v>
      </c>
      <c r="L8" s="60">
        <v>9404</v>
      </c>
      <c r="M8" s="60">
        <v>1500</v>
      </c>
      <c r="N8" s="60">
        <v>125895</v>
      </c>
      <c r="O8" s="60"/>
      <c r="P8" s="60"/>
      <c r="Q8" s="60"/>
      <c r="R8" s="60"/>
      <c r="S8" s="60"/>
      <c r="T8" s="60"/>
      <c r="U8" s="60"/>
      <c r="V8" s="60"/>
      <c r="W8" s="60">
        <v>233540</v>
      </c>
      <c r="X8" s="60">
        <v>506000</v>
      </c>
      <c r="Y8" s="60">
        <v>-272460</v>
      </c>
      <c r="Z8" s="140">
        <v>-53.85</v>
      </c>
      <c r="AA8" s="62">
        <v>1012000</v>
      </c>
    </row>
    <row r="9" spans="1:27" ht="12.75">
      <c r="A9" s="249" t="s">
        <v>179</v>
      </c>
      <c r="B9" s="182"/>
      <c r="C9" s="155">
        <v>147115777</v>
      </c>
      <c r="D9" s="155"/>
      <c r="E9" s="59">
        <v>152376000</v>
      </c>
      <c r="F9" s="60">
        <v>152376000</v>
      </c>
      <c r="G9" s="60">
        <v>62162000</v>
      </c>
      <c r="H9" s="60">
        <v>2532000</v>
      </c>
      <c r="I9" s="60"/>
      <c r="J9" s="60">
        <v>64694000</v>
      </c>
      <c r="K9" s="60"/>
      <c r="L9" s="60"/>
      <c r="M9" s="60">
        <v>48064000</v>
      </c>
      <c r="N9" s="60">
        <v>48064000</v>
      </c>
      <c r="O9" s="60"/>
      <c r="P9" s="60"/>
      <c r="Q9" s="60"/>
      <c r="R9" s="60"/>
      <c r="S9" s="60"/>
      <c r="T9" s="60"/>
      <c r="U9" s="60"/>
      <c r="V9" s="60"/>
      <c r="W9" s="60">
        <v>112758000</v>
      </c>
      <c r="X9" s="60">
        <v>101584000</v>
      </c>
      <c r="Y9" s="60">
        <v>11174000</v>
      </c>
      <c r="Z9" s="140">
        <v>11</v>
      </c>
      <c r="AA9" s="62">
        <v>152376000</v>
      </c>
    </row>
    <row r="10" spans="1:27" ht="12.75">
      <c r="A10" s="249" t="s">
        <v>180</v>
      </c>
      <c r="B10" s="182"/>
      <c r="C10" s="155">
        <v>30980223</v>
      </c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2.75">
      <c r="A11" s="249" t="s">
        <v>181</v>
      </c>
      <c r="B11" s="182"/>
      <c r="C11" s="155">
        <v>6738354</v>
      </c>
      <c r="D11" s="155"/>
      <c r="E11" s="59">
        <v>8837163</v>
      </c>
      <c r="F11" s="60">
        <v>8837163</v>
      </c>
      <c r="G11" s="60">
        <v>267963</v>
      </c>
      <c r="H11" s="60">
        <v>557374</v>
      </c>
      <c r="I11" s="60">
        <v>263649</v>
      </c>
      <c r="J11" s="60">
        <v>1088986</v>
      </c>
      <c r="K11" s="60">
        <v>212371</v>
      </c>
      <c r="L11" s="60">
        <v>1645919</v>
      </c>
      <c r="M11" s="60">
        <v>303388</v>
      </c>
      <c r="N11" s="60">
        <v>2161678</v>
      </c>
      <c r="O11" s="60"/>
      <c r="P11" s="60"/>
      <c r="Q11" s="60"/>
      <c r="R11" s="60"/>
      <c r="S11" s="60"/>
      <c r="T11" s="60"/>
      <c r="U11" s="60"/>
      <c r="V11" s="60"/>
      <c r="W11" s="60">
        <v>3250664</v>
      </c>
      <c r="X11" s="60">
        <v>4418502</v>
      </c>
      <c r="Y11" s="60">
        <v>-1167838</v>
      </c>
      <c r="Z11" s="140">
        <v>-26.43</v>
      </c>
      <c r="AA11" s="62">
        <v>8837163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-144194288</v>
      </c>
      <c r="D14" s="155"/>
      <c r="E14" s="59">
        <v>-153687156</v>
      </c>
      <c r="F14" s="60">
        <v>-153687156</v>
      </c>
      <c r="G14" s="60">
        <v>-9713621</v>
      </c>
      <c r="H14" s="60">
        <v>-8578090</v>
      </c>
      <c r="I14" s="60">
        <v>-9126248</v>
      </c>
      <c r="J14" s="60">
        <v>-27417959</v>
      </c>
      <c r="K14" s="60">
        <v>-11635924</v>
      </c>
      <c r="L14" s="60">
        <v>-12950912</v>
      </c>
      <c r="M14" s="60">
        <v>-11405733</v>
      </c>
      <c r="N14" s="60">
        <v>-35992569</v>
      </c>
      <c r="O14" s="60"/>
      <c r="P14" s="60"/>
      <c r="Q14" s="60"/>
      <c r="R14" s="60"/>
      <c r="S14" s="60"/>
      <c r="T14" s="60"/>
      <c r="U14" s="60"/>
      <c r="V14" s="60"/>
      <c r="W14" s="60">
        <v>-63410528</v>
      </c>
      <c r="X14" s="60">
        <v>-77411498</v>
      </c>
      <c r="Y14" s="60">
        <v>14000970</v>
      </c>
      <c r="Z14" s="140">
        <v>-18.09</v>
      </c>
      <c r="AA14" s="62">
        <v>-153687156</v>
      </c>
    </row>
    <row r="15" spans="1:27" ht="12.75">
      <c r="A15" s="249" t="s">
        <v>40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42</v>
      </c>
      <c r="B16" s="182"/>
      <c r="C16" s="155">
        <v>-21536946</v>
      </c>
      <c r="D16" s="155"/>
      <c r="E16" s="59"/>
      <c r="F16" s="60"/>
      <c r="G16" s="60">
        <v>-29450</v>
      </c>
      <c r="H16" s="60">
        <v>-1765320</v>
      </c>
      <c r="I16" s="60"/>
      <c r="J16" s="60">
        <v>-1794770</v>
      </c>
      <c r="K16" s="60">
        <v>-2049505</v>
      </c>
      <c r="L16" s="60">
        <v>-469406</v>
      </c>
      <c r="M16" s="60">
        <v>-776276</v>
      </c>
      <c r="N16" s="60">
        <v>-3295187</v>
      </c>
      <c r="O16" s="60"/>
      <c r="P16" s="60"/>
      <c r="Q16" s="60"/>
      <c r="R16" s="60"/>
      <c r="S16" s="60"/>
      <c r="T16" s="60"/>
      <c r="U16" s="60"/>
      <c r="V16" s="60"/>
      <c r="W16" s="60">
        <v>-5089957</v>
      </c>
      <c r="X16" s="60"/>
      <c r="Y16" s="60">
        <v>-5089957</v>
      </c>
      <c r="Z16" s="140"/>
      <c r="AA16" s="62"/>
    </row>
    <row r="17" spans="1:27" ht="12.75">
      <c r="A17" s="250" t="s">
        <v>185</v>
      </c>
      <c r="B17" s="251"/>
      <c r="C17" s="168">
        <f aca="true" t="shared" si="0" ref="C17:Y17">SUM(C6:C16)</f>
        <v>21595900</v>
      </c>
      <c r="D17" s="168">
        <f t="shared" si="0"/>
        <v>0</v>
      </c>
      <c r="E17" s="72">
        <f t="shared" si="0"/>
        <v>8538007</v>
      </c>
      <c r="F17" s="73">
        <f t="shared" si="0"/>
        <v>8538007</v>
      </c>
      <c r="G17" s="73">
        <f t="shared" si="0"/>
        <v>52689330</v>
      </c>
      <c r="H17" s="73">
        <f t="shared" si="0"/>
        <v>-7251776</v>
      </c>
      <c r="I17" s="73">
        <f t="shared" si="0"/>
        <v>-8759652</v>
      </c>
      <c r="J17" s="73">
        <f t="shared" si="0"/>
        <v>36677902</v>
      </c>
      <c r="K17" s="73">
        <f t="shared" si="0"/>
        <v>-13358067</v>
      </c>
      <c r="L17" s="73">
        <f t="shared" si="0"/>
        <v>-11764995</v>
      </c>
      <c r="M17" s="73">
        <f t="shared" si="0"/>
        <v>36186879</v>
      </c>
      <c r="N17" s="73">
        <f t="shared" si="0"/>
        <v>11063817</v>
      </c>
      <c r="O17" s="73">
        <f t="shared" si="0"/>
        <v>0</v>
      </c>
      <c r="P17" s="73">
        <f t="shared" si="0"/>
        <v>0</v>
      </c>
      <c r="Q17" s="73">
        <f t="shared" si="0"/>
        <v>0</v>
      </c>
      <c r="R17" s="73">
        <f t="shared" si="0"/>
        <v>0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47741719</v>
      </c>
      <c r="X17" s="73">
        <f t="shared" si="0"/>
        <v>29097004</v>
      </c>
      <c r="Y17" s="73">
        <f t="shared" si="0"/>
        <v>18644715</v>
      </c>
      <c r="Z17" s="170">
        <f>+IF(X17&lt;&gt;0,+(Y17/X17)*100,0)</f>
        <v>64.0777827160487</v>
      </c>
      <c r="AA17" s="74">
        <f>SUM(AA6:AA16)</f>
        <v>8538007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/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-463289</v>
      </c>
      <c r="D26" s="155"/>
      <c r="E26" s="59">
        <v>-2850000</v>
      </c>
      <c r="F26" s="60">
        <v>-2850000</v>
      </c>
      <c r="G26" s="60"/>
      <c r="H26" s="60"/>
      <c r="I26" s="60"/>
      <c r="J26" s="60"/>
      <c r="K26" s="60"/>
      <c r="L26" s="60">
        <v>-218963</v>
      </c>
      <c r="M26" s="60"/>
      <c r="N26" s="60">
        <v>-218963</v>
      </c>
      <c r="O26" s="60"/>
      <c r="P26" s="60"/>
      <c r="Q26" s="60"/>
      <c r="R26" s="60"/>
      <c r="S26" s="60"/>
      <c r="T26" s="60"/>
      <c r="U26" s="60"/>
      <c r="V26" s="60"/>
      <c r="W26" s="60">
        <v>-218963</v>
      </c>
      <c r="X26" s="60">
        <v>-2600000</v>
      </c>
      <c r="Y26" s="60">
        <v>2381037</v>
      </c>
      <c r="Z26" s="140">
        <v>-91.58</v>
      </c>
      <c r="AA26" s="62">
        <v>-2850000</v>
      </c>
    </row>
    <row r="27" spans="1:27" ht="12.75">
      <c r="A27" s="250" t="s">
        <v>192</v>
      </c>
      <c r="B27" s="251"/>
      <c r="C27" s="168">
        <f aca="true" t="shared" si="1" ref="C27:Y27">SUM(C21:C26)</f>
        <v>-463289</v>
      </c>
      <c r="D27" s="168">
        <f>SUM(D21:D26)</f>
        <v>0</v>
      </c>
      <c r="E27" s="72">
        <f t="shared" si="1"/>
        <v>-2850000</v>
      </c>
      <c r="F27" s="73">
        <f t="shared" si="1"/>
        <v>-2850000</v>
      </c>
      <c r="G27" s="73">
        <f t="shared" si="1"/>
        <v>0</v>
      </c>
      <c r="H27" s="73">
        <f t="shared" si="1"/>
        <v>0</v>
      </c>
      <c r="I27" s="73">
        <f t="shared" si="1"/>
        <v>0</v>
      </c>
      <c r="J27" s="73">
        <f t="shared" si="1"/>
        <v>0</v>
      </c>
      <c r="K27" s="73">
        <f t="shared" si="1"/>
        <v>0</v>
      </c>
      <c r="L27" s="73">
        <f t="shared" si="1"/>
        <v>-218963</v>
      </c>
      <c r="M27" s="73">
        <f t="shared" si="1"/>
        <v>0</v>
      </c>
      <c r="N27" s="73">
        <f t="shared" si="1"/>
        <v>-218963</v>
      </c>
      <c r="O27" s="73">
        <f t="shared" si="1"/>
        <v>0</v>
      </c>
      <c r="P27" s="73">
        <f t="shared" si="1"/>
        <v>0</v>
      </c>
      <c r="Q27" s="73">
        <f t="shared" si="1"/>
        <v>0</v>
      </c>
      <c r="R27" s="73">
        <f t="shared" si="1"/>
        <v>0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-218963</v>
      </c>
      <c r="X27" s="73">
        <f t="shared" si="1"/>
        <v>-2600000</v>
      </c>
      <c r="Y27" s="73">
        <f t="shared" si="1"/>
        <v>2381037</v>
      </c>
      <c r="Z27" s="170">
        <f>+IF(X27&lt;&gt;0,+(Y27/X27)*100,0)</f>
        <v>-91.57834615384616</v>
      </c>
      <c r="AA27" s="74">
        <f>SUM(AA21:AA26)</f>
        <v>-2850000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50" t="s">
        <v>198</v>
      </c>
      <c r="B36" s="251"/>
      <c r="C36" s="168">
        <f aca="true" t="shared" si="2" ref="C36:Y36">SUM(C31:C35)</f>
        <v>0</v>
      </c>
      <c r="D36" s="168">
        <f>SUM(D31:D35)</f>
        <v>0</v>
      </c>
      <c r="E36" s="72">
        <f t="shared" si="2"/>
        <v>0</v>
      </c>
      <c r="F36" s="73">
        <f t="shared" si="2"/>
        <v>0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0</v>
      </c>
      <c r="X36" s="73">
        <f t="shared" si="2"/>
        <v>0</v>
      </c>
      <c r="Y36" s="73">
        <f t="shared" si="2"/>
        <v>0</v>
      </c>
      <c r="Z36" s="170">
        <f>+IF(X36&lt;&gt;0,+(Y36/X36)*100,0)</f>
        <v>0</v>
      </c>
      <c r="AA36" s="74">
        <f>SUM(AA31:AA35)</f>
        <v>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21132611</v>
      </c>
      <c r="D38" s="153">
        <f>+D17+D27+D36</f>
        <v>0</v>
      </c>
      <c r="E38" s="99">
        <f t="shared" si="3"/>
        <v>5688007</v>
      </c>
      <c r="F38" s="100">
        <f t="shared" si="3"/>
        <v>5688007</v>
      </c>
      <c r="G38" s="100">
        <f t="shared" si="3"/>
        <v>52689330</v>
      </c>
      <c r="H38" s="100">
        <f t="shared" si="3"/>
        <v>-7251776</v>
      </c>
      <c r="I38" s="100">
        <f t="shared" si="3"/>
        <v>-8759652</v>
      </c>
      <c r="J38" s="100">
        <f t="shared" si="3"/>
        <v>36677902</v>
      </c>
      <c r="K38" s="100">
        <f t="shared" si="3"/>
        <v>-13358067</v>
      </c>
      <c r="L38" s="100">
        <f t="shared" si="3"/>
        <v>-11983958</v>
      </c>
      <c r="M38" s="100">
        <f t="shared" si="3"/>
        <v>36186879</v>
      </c>
      <c r="N38" s="100">
        <f t="shared" si="3"/>
        <v>10844854</v>
      </c>
      <c r="O38" s="100">
        <f t="shared" si="3"/>
        <v>0</v>
      </c>
      <c r="P38" s="100">
        <f t="shared" si="3"/>
        <v>0</v>
      </c>
      <c r="Q38" s="100">
        <f t="shared" si="3"/>
        <v>0</v>
      </c>
      <c r="R38" s="100">
        <f t="shared" si="3"/>
        <v>0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47522756</v>
      </c>
      <c r="X38" s="100">
        <f t="shared" si="3"/>
        <v>26497004</v>
      </c>
      <c r="Y38" s="100">
        <f t="shared" si="3"/>
        <v>21025752</v>
      </c>
      <c r="Z38" s="137">
        <f>+IF(X38&lt;&gt;0,+(Y38/X38)*100,0)</f>
        <v>79.35143158071757</v>
      </c>
      <c r="AA38" s="102">
        <f>+AA17+AA27+AA36</f>
        <v>5688007</v>
      </c>
    </row>
    <row r="39" spans="1:27" ht="12.75">
      <c r="A39" s="249" t="s">
        <v>200</v>
      </c>
      <c r="B39" s="182"/>
      <c r="C39" s="153">
        <v>68268983</v>
      </c>
      <c r="D39" s="153"/>
      <c r="E39" s="99">
        <v>52000000</v>
      </c>
      <c r="F39" s="100">
        <v>52000000</v>
      </c>
      <c r="G39" s="100">
        <v>87615830</v>
      </c>
      <c r="H39" s="100">
        <v>140305160</v>
      </c>
      <c r="I39" s="100">
        <v>133053384</v>
      </c>
      <c r="J39" s="100">
        <v>87615830</v>
      </c>
      <c r="K39" s="100">
        <v>124293732</v>
      </c>
      <c r="L39" s="100">
        <v>110935665</v>
      </c>
      <c r="M39" s="100">
        <v>98951707</v>
      </c>
      <c r="N39" s="100">
        <v>124293732</v>
      </c>
      <c r="O39" s="100"/>
      <c r="P39" s="100"/>
      <c r="Q39" s="100"/>
      <c r="R39" s="100"/>
      <c r="S39" s="100"/>
      <c r="T39" s="100"/>
      <c r="U39" s="100"/>
      <c r="V39" s="100"/>
      <c r="W39" s="100">
        <v>87615830</v>
      </c>
      <c r="X39" s="100">
        <v>52000000</v>
      </c>
      <c r="Y39" s="100">
        <v>35615830</v>
      </c>
      <c r="Z39" s="137">
        <v>68.49</v>
      </c>
      <c r="AA39" s="102">
        <v>52000000</v>
      </c>
    </row>
    <row r="40" spans="1:27" ht="12.75">
      <c r="A40" s="269" t="s">
        <v>201</v>
      </c>
      <c r="B40" s="256"/>
      <c r="C40" s="257">
        <v>89401594</v>
      </c>
      <c r="D40" s="257"/>
      <c r="E40" s="258">
        <v>57688007</v>
      </c>
      <c r="F40" s="259">
        <v>57688007</v>
      </c>
      <c r="G40" s="259">
        <v>140305160</v>
      </c>
      <c r="H40" s="259">
        <v>133053384</v>
      </c>
      <c r="I40" s="259">
        <v>124293732</v>
      </c>
      <c r="J40" s="259">
        <v>124293732</v>
      </c>
      <c r="K40" s="259">
        <v>110935665</v>
      </c>
      <c r="L40" s="259">
        <v>98951707</v>
      </c>
      <c r="M40" s="259">
        <v>135138586</v>
      </c>
      <c r="N40" s="259">
        <v>135138586</v>
      </c>
      <c r="O40" s="259"/>
      <c r="P40" s="259"/>
      <c r="Q40" s="259"/>
      <c r="R40" s="259"/>
      <c r="S40" s="259"/>
      <c r="T40" s="259"/>
      <c r="U40" s="259"/>
      <c r="V40" s="259"/>
      <c r="W40" s="259">
        <v>135138586</v>
      </c>
      <c r="X40" s="259">
        <v>78497004</v>
      </c>
      <c r="Y40" s="259">
        <v>56641582</v>
      </c>
      <c r="Z40" s="260">
        <v>72.16</v>
      </c>
      <c r="AA40" s="261">
        <v>57688007</v>
      </c>
    </row>
    <row r="41" spans="1:27" ht="12.75">
      <c r="A41" s="118" t="s">
        <v>289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298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 t="s">
        <v>203</v>
      </c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204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205</v>
      </c>
      <c r="B5" s="136"/>
      <c r="C5" s="108">
        <f aca="true" t="shared" si="0" ref="C5:Y5">SUM(C11:C18)</f>
        <v>463289</v>
      </c>
      <c r="D5" s="200">
        <f t="shared" si="0"/>
        <v>0</v>
      </c>
      <c r="E5" s="106">
        <f t="shared" si="0"/>
        <v>5038000</v>
      </c>
      <c r="F5" s="106">
        <f t="shared" si="0"/>
        <v>5038000</v>
      </c>
      <c r="G5" s="106">
        <f t="shared" si="0"/>
        <v>0</v>
      </c>
      <c r="H5" s="106">
        <f t="shared" si="0"/>
        <v>0</v>
      </c>
      <c r="I5" s="106">
        <f t="shared" si="0"/>
        <v>0</v>
      </c>
      <c r="J5" s="106">
        <f t="shared" si="0"/>
        <v>0</v>
      </c>
      <c r="K5" s="106">
        <f t="shared" si="0"/>
        <v>0</v>
      </c>
      <c r="L5" s="106">
        <f t="shared" si="0"/>
        <v>218963</v>
      </c>
      <c r="M5" s="106">
        <f t="shared" si="0"/>
        <v>0</v>
      </c>
      <c r="N5" s="106">
        <f t="shared" si="0"/>
        <v>218963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218963</v>
      </c>
      <c r="X5" s="106">
        <f t="shared" si="0"/>
        <v>2519000</v>
      </c>
      <c r="Y5" s="106">
        <f t="shared" si="0"/>
        <v>-2300037</v>
      </c>
      <c r="Z5" s="201">
        <f>+IF(X5&lt;&gt;0,+(Y5/X5)*100,0)</f>
        <v>-91.30754267566495</v>
      </c>
      <c r="AA5" s="199">
        <f>SUM(AA11:AA18)</f>
        <v>5038000</v>
      </c>
    </row>
    <row r="6" spans="1:27" ht="12.75">
      <c r="A6" s="291" t="s">
        <v>206</v>
      </c>
      <c r="B6" s="142"/>
      <c r="C6" s="62"/>
      <c r="D6" s="156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155"/>
    </row>
    <row r="7" spans="1:27" ht="12.75">
      <c r="A7" s="291" t="s">
        <v>207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2.75">
      <c r="A8" s="291" t="s">
        <v>208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2.75">
      <c r="A9" s="291" t="s">
        <v>209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2.75">
      <c r="A10" s="291" t="s">
        <v>210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2.75">
      <c r="A11" s="292" t="s">
        <v>211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0</v>
      </c>
      <c r="F11" s="295">
        <f t="shared" si="1"/>
        <v>0</v>
      </c>
      <c r="G11" s="295">
        <f t="shared" si="1"/>
        <v>0</v>
      </c>
      <c r="H11" s="295">
        <f t="shared" si="1"/>
        <v>0</v>
      </c>
      <c r="I11" s="295">
        <f t="shared" si="1"/>
        <v>0</v>
      </c>
      <c r="J11" s="295">
        <f t="shared" si="1"/>
        <v>0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0</v>
      </c>
      <c r="X11" s="295">
        <f t="shared" si="1"/>
        <v>0</v>
      </c>
      <c r="Y11" s="295">
        <f t="shared" si="1"/>
        <v>0</v>
      </c>
      <c r="Z11" s="296">
        <f>+IF(X11&lt;&gt;0,+(Y11/X11)*100,0)</f>
        <v>0</v>
      </c>
      <c r="AA11" s="297">
        <f>SUM(AA6:AA10)</f>
        <v>0</v>
      </c>
    </row>
    <row r="12" spans="1:27" ht="12.75">
      <c r="A12" s="298" t="s">
        <v>212</v>
      </c>
      <c r="B12" s="136"/>
      <c r="C12" s="62"/>
      <c r="D12" s="156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155"/>
    </row>
    <row r="13" spans="1:27" ht="12.75">
      <c r="A13" s="298" t="s">
        <v>213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214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215</v>
      </c>
      <c r="B15" s="136" t="s">
        <v>138</v>
      </c>
      <c r="C15" s="62">
        <v>463289</v>
      </c>
      <c r="D15" s="156"/>
      <c r="E15" s="60">
        <v>5038000</v>
      </c>
      <c r="F15" s="60">
        <v>5038000</v>
      </c>
      <c r="G15" s="60"/>
      <c r="H15" s="60"/>
      <c r="I15" s="60"/>
      <c r="J15" s="60"/>
      <c r="K15" s="60"/>
      <c r="L15" s="60">
        <v>218963</v>
      </c>
      <c r="M15" s="60"/>
      <c r="N15" s="60">
        <v>218963</v>
      </c>
      <c r="O15" s="60"/>
      <c r="P15" s="60"/>
      <c r="Q15" s="60"/>
      <c r="R15" s="60"/>
      <c r="S15" s="60"/>
      <c r="T15" s="60"/>
      <c r="U15" s="60"/>
      <c r="V15" s="60"/>
      <c r="W15" s="60">
        <v>218963</v>
      </c>
      <c r="X15" s="60">
        <v>2519000</v>
      </c>
      <c r="Y15" s="60">
        <v>-2300037</v>
      </c>
      <c r="Z15" s="140">
        <v>-91.31</v>
      </c>
      <c r="AA15" s="155">
        <v>5038000</v>
      </c>
    </row>
    <row r="16" spans="1:27" ht="12.75">
      <c r="A16" s="299" t="s">
        <v>216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217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218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219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2.75">
      <c r="A21" s="291" t="s">
        <v>206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207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208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209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210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211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2.75">
      <c r="A27" s="298" t="s">
        <v>212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213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214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215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216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217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218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220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206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0</v>
      </c>
      <c r="F36" s="60">
        <f t="shared" si="4"/>
        <v>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0</v>
      </c>
      <c r="X36" s="60">
        <f t="shared" si="4"/>
        <v>0</v>
      </c>
      <c r="Y36" s="60">
        <f t="shared" si="4"/>
        <v>0</v>
      </c>
      <c r="Z36" s="140">
        <f aca="true" t="shared" si="5" ref="Z36:Z49">+IF(X36&lt;&gt;0,+(Y36/X36)*100,0)</f>
        <v>0</v>
      </c>
      <c r="AA36" s="155">
        <f>AA6+AA21</f>
        <v>0</v>
      </c>
    </row>
    <row r="37" spans="1:27" ht="12.75">
      <c r="A37" s="291" t="s">
        <v>207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2.75">
      <c r="A38" s="291" t="s">
        <v>208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2.75">
      <c r="A39" s="291" t="s">
        <v>209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2.75">
      <c r="A40" s="291" t="s">
        <v>210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2.75">
      <c r="A41" s="292" t="s">
        <v>211</v>
      </c>
      <c r="B41" s="142"/>
      <c r="C41" s="293">
        <f aca="true" t="shared" si="6" ref="C41:Y41">SUM(C36:C40)</f>
        <v>0</v>
      </c>
      <c r="D41" s="294">
        <f t="shared" si="6"/>
        <v>0</v>
      </c>
      <c r="E41" s="295">
        <f t="shared" si="6"/>
        <v>0</v>
      </c>
      <c r="F41" s="295">
        <f t="shared" si="6"/>
        <v>0</v>
      </c>
      <c r="G41" s="295">
        <f t="shared" si="6"/>
        <v>0</v>
      </c>
      <c r="H41" s="295">
        <f t="shared" si="6"/>
        <v>0</v>
      </c>
      <c r="I41" s="295">
        <f t="shared" si="6"/>
        <v>0</v>
      </c>
      <c r="J41" s="295">
        <f t="shared" si="6"/>
        <v>0</v>
      </c>
      <c r="K41" s="295">
        <f t="shared" si="6"/>
        <v>0</v>
      </c>
      <c r="L41" s="295">
        <f t="shared" si="6"/>
        <v>0</v>
      </c>
      <c r="M41" s="295">
        <f t="shared" si="6"/>
        <v>0</v>
      </c>
      <c r="N41" s="295">
        <f t="shared" si="6"/>
        <v>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0</v>
      </c>
      <c r="X41" s="295">
        <f t="shared" si="6"/>
        <v>0</v>
      </c>
      <c r="Y41" s="295">
        <f t="shared" si="6"/>
        <v>0</v>
      </c>
      <c r="Z41" s="296">
        <f t="shared" si="5"/>
        <v>0</v>
      </c>
      <c r="AA41" s="297">
        <f>SUM(AA36:AA40)</f>
        <v>0</v>
      </c>
    </row>
    <row r="42" spans="1:27" ht="12.75">
      <c r="A42" s="298" t="s">
        <v>212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0</v>
      </c>
      <c r="Y42" s="54">
        <f t="shared" si="7"/>
        <v>0</v>
      </c>
      <c r="Z42" s="184">
        <f t="shared" si="5"/>
        <v>0</v>
      </c>
      <c r="AA42" s="130">
        <f aca="true" t="shared" si="8" ref="AA42:AA48">AA12+AA27</f>
        <v>0</v>
      </c>
    </row>
    <row r="43" spans="1:27" ht="12.75">
      <c r="A43" s="298" t="s">
        <v>213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214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215</v>
      </c>
      <c r="B45" s="136" t="s">
        <v>138</v>
      </c>
      <c r="C45" s="95">
        <f t="shared" si="7"/>
        <v>463289</v>
      </c>
      <c r="D45" s="129">
        <f t="shared" si="7"/>
        <v>0</v>
      </c>
      <c r="E45" s="54">
        <f t="shared" si="7"/>
        <v>5038000</v>
      </c>
      <c r="F45" s="54">
        <f t="shared" si="7"/>
        <v>5038000</v>
      </c>
      <c r="G45" s="54">
        <f t="shared" si="7"/>
        <v>0</v>
      </c>
      <c r="H45" s="54">
        <f t="shared" si="7"/>
        <v>0</v>
      </c>
      <c r="I45" s="54">
        <f t="shared" si="7"/>
        <v>0</v>
      </c>
      <c r="J45" s="54">
        <f t="shared" si="7"/>
        <v>0</v>
      </c>
      <c r="K45" s="54">
        <f t="shared" si="7"/>
        <v>0</v>
      </c>
      <c r="L45" s="54">
        <f t="shared" si="7"/>
        <v>218963</v>
      </c>
      <c r="M45" s="54">
        <f t="shared" si="7"/>
        <v>0</v>
      </c>
      <c r="N45" s="54">
        <f t="shared" si="7"/>
        <v>218963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218963</v>
      </c>
      <c r="X45" s="54">
        <f t="shared" si="7"/>
        <v>2519000</v>
      </c>
      <c r="Y45" s="54">
        <f t="shared" si="7"/>
        <v>-2300037</v>
      </c>
      <c r="Z45" s="184">
        <f t="shared" si="5"/>
        <v>-91.30754267566495</v>
      </c>
      <c r="AA45" s="130">
        <f t="shared" si="8"/>
        <v>5038000</v>
      </c>
    </row>
    <row r="46" spans="1:27" ht="12.75">
      <c r="A46" s="299" t="s">
        <v>216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217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218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221</v>
      </c>
      <c r="B49" s="149"/>
      <c r="C49" s="239">
        <f aca="true" t="shared" si="9" ref="C49:Y49">SUM(C41:C48)</f>
        <v>463289</v>
      </c>
      <c r="D49" s="218">
        <f t="shared" si="9"/>
        <v>0</v>
      </c>
      <c r="E49" s="220">
        <f t="shared" si="9"/>
        <v>5038000</v>
      </c>
      <c r="F49" s="220">
        <f t="shared" si="9"/>
        <v>5038000</v>
      </c>
      <c r="G49" s="220">
        <f t="shared" si="9"/>
        <v>0</v>
      </c>
      <c r="H49" s="220">
        <f t="shared" si="9"/>
        <v>0</v>
      </c>
      <c r="I49" s="220">
        <f t="shared" si="9"/>
        <v>0</v>
      </c>
      <c r="J49" s="220">
        <f t="shared" si="9"/>
        <v>0</v>
      </c>
      <c r="K49" s="220">
        <f t="shared" si="9"/>
        <v>0</v>
      </c>
      <c r="L49" s="220">
        <f t="shared" si="9"/>
        <v>218963</v>
      </c>
      <c r="M49" s="220">
        <f t="shared" si="9"/>
        <v>0</v>
      </c>
      <c r="N49" s="220">
        <f t="shared" si="9"/>
        <v>218963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218963</v>
      </c>
      <c r="X49" s="220">
        <f t="shared" si="9"/>
        <v>2519000</v>
      </c>
      <c r="Y49" s="220">
        <f t="shared" si="9"/>
        <v>-2300037</v>
      </c>
      <c r="Z49" s="221">
        <f t="shared" si="5"/>
        <v>-91.30754267566495</v>
      </c>
      <c r="AA49" s="222">
        <f>SUM(AA41:AA48)</f>
        <v>5038000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222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1776000</v>
      </c>
      <c r="F51" s="54">
        <f t="shared" si="10"/>
        <v>1776000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888000</v>
      </c>
      <c r="Y51" s="54">
        <f t="shared" si="10"/>
        <v>-888000</v>
      </c>
      <c r="Z51" s="184">
        <f>+IF(X51&lt;&gt;0,+(Y51/X51)*100,0)</f>
        <v>-100</v>
      </c>
      <c r="AA51" s="130">
        <f>SUM(AA57:AA61)</f>
        <v>1776000</v>
      </c>
    </row>
    <row r="52" spans="1:27" ht="12.75">
      <c r="A52" s="310" t="s">
        <v>206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2.75">
      <c r="A53" s="310" t="s">
        <v>207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2.75">
      <c r="A54" s="310" t="s">
        <v>208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2.75">
      <c r="A55" s="310" t="s">
        <v>209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210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2.75">
      <c r="A57" s="138" t="s">
        <v>211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2.75">
      <c r="A58" s="311" t="s">
        <v>212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2.75">
      <c r="A59" s="311" t="s">
        <v>213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214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215</v>
      </c>
      <c r="B61" s="136" t="s">
        <v>223</v>
      </c>
      <c r="C61" s="62"/>
      <c r="D61" s="156"/>
      <c r="E61" s="60">
        <v>1776000</v>
      </c>
      <c r="F61" s="60">
        <v>1776000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888000</v>
      </c>
      <c r="Y61" s="60">
        <v>-888000</v>
      </c>
      <c r="Z61" s="140">
        <v>-100</v>
      </c>
      <c r="AA61" s="155">
        <v>1776000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224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225</v>
      </c>
      <c r="B66" s="316"/>
      <c r="C66" s="273"/>
      <c r="D66" s="274"/>
      <c r="E66" s="275">
        <v>1775500</v>
      </c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2.75">
      <c r="A67" s="311" t="s">
        <v>226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2.75">
      <c r="A68" s="311" t="s">
        <v>43</v>
      </c>
      <c r="B68" s="316"/>
      <c r="C68" s="62"/>
      <c r="D68" s="156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2.75">
      <c r="A69" s="238" t="s">
        <v>227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1775500</v>
      </c>
      <c r="F69" s="220">
        <f t="shared" si="12"/>
        <v>0</v>
      </c>
      <c r="G69" s="220">
        <f t="shared" si="12"/>
        <v>0</v>
      </c>
      <c r="H69" s="220">
        <f t="shared" si="12"/>
        <v>0</v>
      </c>
      <c r="I69" s="220">
        <f t="shared" si="12"/>
        <v>0</v>
      </c>
      <c r="J69" s="220">
        <f t="shared" si="12"/>
        <v>0</v>
      </c>
      <c r="K69" s="220">
        <f t="shared" si="12"/>
        <v>0</v>
      </c>
      <c r="L69" s="220">
        <f t="shared" si="12"/>
        <v>0</v>
      </c>
      <c r="M69" s="220">
        <f t="shared" si="12"/>
        <v>0</v>
      </c>
      <c r="N69" s="220">
        <f t="shared" si="12"/>
        <v>0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0</v>
      </c>
      <c r="X69" s="220">
        <f t="shared" si="12"/>
        <v>0</v>
      </c>
      <c r="Y69" s="220">
        <f t="shared" si="12"/>
        <v>0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289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300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301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302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228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229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206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230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207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231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233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234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210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235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240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463289</v>
      </c>
      <c r="D40" s="344">
        <f t="shared" si="9"/>
        <v>0</v>
      </c>
      <c r="E40" s="343">
        <f t="shared" si="9"/>
        <v>5038000</v>
      </c>
      <c r="F40" s="345">
        <f t="shared" si="9"/>
        <v>5038000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218963</v>
      </c>
      <c r="M40" s="343">
        <f t="shared" si="9"/>
        <v>0</v>
      </c>
      <c r="N40" s="345">
        <f t="shared" si="9"/>
        <v>218963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218963</v>
      </c>
      <c r="X40" s="343">
        <f t="shared" si="9"/>
        <v>2519000</v>
      </c>
      <c r="Y40" s="345">
        <f t="shared" si="9"/>
        <v>-2300037</v>
      </c>
      <c r="Z40" s="336">
        <f>+IF(X40&lt;&gt;0,+(Y40/X40)*100,0)</f>
        <v>-91.30754267566495</v>
      </c>
      <c r="AA40" s="350">
        <f>SUM(AA41:AA49)</f>
        <v>5038000</v>
      </c>
    </row>
    <row r="41" spans="1:27" ht="12.75">
      <c r="A41" s="361" t="s">
        <v>249</v>
      </c>
      <c r="B41" s="142"/>
      <c r="C41" s="362"/>
      <c r="D41" s="363"/>
      <c r="E41" s="362">
        <v>800000</v>
      </c>
      <c r="F41" s="364">
        <v>800000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400000</v>
      </c>
      <c r="Y41" s="364">
        <v>-400000</v>
      </c>
      <c r="Z41" s="365">
        <v>-100</v>
      </c>
      <c r="AA41" s="366">
        <v>800000</v>
      </c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>
        <v>222000</v>
      </c>
      <c r="D43" s="369"/>
      <c r="E43" s="305">
        <v>1600000</v>
      </c>
      <c r="F43" s="370">
        <v>1600000</v>
      </c>
      <c r="G43" s="370"/>
      <c r="H43" s="305"/>
      <c r="I43" s="305"/>
      <c r="J43" s="370"/>
      <c r="K43" s="370"/>
      <c r="L43" s="305">
        <v>169400</v>
      </c>
      <c r="M43" s="305"/>
      <c r="N43" s="370">
        <v>169400</v>
      </c>
      <c r="O43" s="370"/>
      <c r="P43" s="305"/>
      <c r="Q43" s="305"/>
      <c r="R43" s="370"/>
      <c r="S43" s="370"/>
      <c r="T43" s="305"/>
      <c r="U43" s="305"/>
      <c r="V43" s="370"/>
      <c r="W43" s="370">
        <v>169400</v>
      </c>
      <c r="X43" s="305">
        <v>800000</v>
      </c>
      <c r="Y43" s="370">
        <v>-630600</v>
      </c>
      <c r="Z43" s="371">
        <v>-78.83</v>
      </c>
      <c r="AA43" s="303">
        <v>1600000</v>
      </c>
    </row>
    <row r="44" spans="1:27" ht="12.75">
      <c r="A44" s="361" t="s">
        <v>252</v>
      </c>
      <c r="B44" s="136"/>
      <c r="C44" s="60">
        <v>241289</v>
      </c>
      <c r="D44" s="368"/>
      <c r="E44" s="54">
        <v>450000</v>
      </c>
      <c r="F44" s="53">
        <v>450000</v>
      </c>
      <c r="G44" s="53"/>
      <c r="H44" s="54"/>
      <c r="I44" s="54"/>
      <c r="J44" s="53"/>
      <c r="K44" s="53"/>
      <c r="L44" s="54">
        <v>49563</v>
      </c>
      <c r="M44" s="54"/>
      <c r="N44" s="53">
        <v>49563</v>
      </c>
      <c r="O44" s="53"/>
      <c r="P44" s="54"/>
      <c r="Q44" s="54"/>
      <c r="R44" s="53"/>
      <c r="S44" s="53"/>
      <c r="T44" s="54"/>
      <c r="U44" s="54"/>
      <c r="V44" s="53"/>
      <c r="W44" s="53">
        <v>49563</v>
      </c>
      <c r="X44" s="54">
        <v>225000</v>
      </c>
      <c r="Y44" s="53">
        <v>-175437</v>
      </c>
      <c r="Z44" s="94">
        <v>-77.97</v>
      </c>
      <c r="AA44" s="95">
        <v>450000</v>
      </c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>
        <v>2188000</v>
      </c>
      <c r="F49" s="53">
        <v>2188000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1094000</v>
      </c>
      <c r="Y49" s="53">
        <v>-1094000</v>
      </c>
      <c r="Z49" s="94">
        <v>-100</v>
      </c>
      <c r="AA49" s="95">
        <v>2188000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259</v>
      </c>
      <c r="B60" s="149" t="s">
        <v>72</v>
      </c>
      <c r="C60" s="219">
        <f aca="true" t="shared" si="14" ref="C60:Y60">+C57+C54+C51+C40+C37+C34+C22+C5</f>
        <v>463289</v>
      </c>
      <c r="D60" s="346">
        <f t="shared" si="14"/>
        <v>0</v>
      </c>
      <c r="E60" s="219">
        <f t="shared" si="14"/>
        <v>5038000</v>
      </c>
      <c r="F60" s="264">
        <f t="shared" si="14"/>
        <v>5038000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218963</v>
      </c>
      <c r="M60" s="219">
        <f t="shared" si="14"/>
        <v>0</v>
      </c>
      <c r="N60" s="264">
        <f t="shared" si="14"/>
        <v>218963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218963</v>
      </c>
      <c r="X60" s="219">
        <f t="shared" si="14"/>
        <v>2519000</v>
      </c>
      <c r="Y60" s="264">
        <f t="shared" si="14"/>
        <v>-2300037</v>
      </c>
      <c r="Z60" s="337">
        <f>+IF(X60&lt;&gt;0,+(Y60/X60)*100,0)</f>
        <v>-91.30754267566495</v>
      </c>
      <c r="AA60" s="232">
        <f>+AA57+AA54+AA51+AA40+AA37+AA34+AA22+AA5</f>
        <v>5038000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289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303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264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265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206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230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207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231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233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234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210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235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240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249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252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266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289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303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2019-01-31T12:56:24Z</dcterms:created>
  <dcterms:modified xsi:type="dcterms:W3CDTF">2019-01-31T12:56:27Z</dcterms:modified>
  <cp:category/>
  <cp:version/>
  <cp:contentType/>
  <cp:contentStatus/>
</cp:coreProperties>
</file>