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<sst xmlns="http://schemas.openxmlformats.org/spreadsheetml/2006/main" count="859" uniqueCount="304">
  <si>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Ugu(DC21)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</si>
  <si>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</si>
  <si>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</si>
  <si>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</si>
  <si>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</si>
  <si>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</si>
  <si>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</si>
  <si>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</si>
  <si>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</si>
  <si>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</si>
  <si>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</si>
  <si>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</si>
  <si>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</si>
  <si>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</si>
  <si>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</si>
  <si>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</si>
  <si>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</si>
  <si>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</si>
  <si>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</si>
  <si>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</si>
  <si>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</si>
  <si>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</si>
  <si>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</si>
  <si>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</si>
  <si>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</si>
  <si>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</si>
  <si>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</si>
  <si>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</si>
  <si>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</si>
  <si>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</si>
  <si>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</si>
  <si>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</si>
  <si>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</si>
  <si>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</si>
  <si>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</si>
  <si>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</si>
  <si>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</si>
  <si>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</si>
  <si>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</si>
  <si>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</si>
  <si>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</si>
  <si>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</si>
  <si>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</si>
  <si>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</si>
  <si>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</si>
  <si>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</si>
  <si>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</si>
  <si>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</si>
  <si>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</si>
  <si>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</si>
  <si>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</si>
  <si>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</si>
  <si>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</si>
  <si>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</si>
  <si>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</si>
  <si>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</si>
  <si>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</si>
  <si>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</si>
  <si>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</si>
  <si>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</si>
  <si>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</si>
  <si>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</si>
  <si>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</si>
  <si>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</si>
  <si>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</si>
  <si>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</si>
  <si>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</si>
  <si>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</si>
  <si>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</si>
  <si>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</si>
  <si>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Ugu(DC21)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</si>
  <si>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</si>
  <si>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</si>
  <si>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</si>
  <si>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</si>
  <si>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</si>
  <si>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</si>
  <si>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</si>
  <si>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</si>
  <si>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</si>
  <si>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</si>
  <si>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</si>
  <si>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</si>
  <si>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</si>
  <si>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</si>
  <si>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</si>
  <si>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</si>
  <si>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</si>
  <si>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</si>
  <si>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</si>
  <si>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</si>
  <si>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</si>
  <si>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</si>
  <si>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</si>
  <si>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</si>
  <si>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</si>
  <si>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</si>
  <si>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</si>
  <si>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</si>
  <si>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</si>
  <si>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Ugu(DC21)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</si>
  <si>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</si>
  <si>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</si>
  <si>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</si>
  <si>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</si>
  <si>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</si>
  <si>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</si>
  <si>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</si>
  <si>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</si>
  <si>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</si>
  <si>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</si>
  <si>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</si>
  <si>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</si>
  <si>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</si>
  <si>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</si>
  <si>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</si>
  <si>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</si>
  <si>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</si>
  <si>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</si>
  <si>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</si>
  <si>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</si>
  <si>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</si>
  <si>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</si>
  <si>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</si>
  <si>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</si>
  <si>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</si>
  <si>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</si>
  <si>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</si>
  <si>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</si>
  <si>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Ugu(DC21)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</si>
  <si>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</si>
  <si>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</si>
  <si>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</si>
  <si>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</si>
  <si>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</si>
  <si>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</si>
  <si>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</si>
  <si>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</si>
  <si>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</si>
  <si>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</si>
  <si>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Ugu(DC21)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</si>
  <si>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</si>
  <si>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</si>
  <si>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</si>
  <si>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</si>
  <si>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</si>
  <si>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</si>
  <si>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</si>
  <si>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</si>
  <si>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</si>
  <si>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</si>
  <si>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</si>
  <si>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</si>
  <si>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</si>
  <si>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</si>
  <si>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</si>
  <si>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</si>
  <si>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</si>
  <si>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</si>
  <si>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</si>
  <si>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</si>
  <si>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</si>
  <si>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</si>
  <si>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</si>
  <si>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</si>
  <si>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</si>
  <si>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</si>
  <si>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</si>
  <si>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</si>
  <si>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</si>
  <si>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</si>
  <si>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</si>
  <si>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</si>
  <si>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</si>
  <si>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Ugu(DC21)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</si>
  <si>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</si>
  <si>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</si>
  <si>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</si>
  <si>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</si>
  <si>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</si>
  <si>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</si>
  <si>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</si>
  <si>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</si>
  <si>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</si>
  <si>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</si>
  <si>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</si>
  <si>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</si>
  <si>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</si>
  <si>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</si>
  <si>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</si>
  <si>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</si>
  <si>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</si>
  <si>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</si>
  <si>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</si>
  <si>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</si>
  <si>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</si>
  <si>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</si>
  <si>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</si>
  <si>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</si>
  <si>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</si>
  <si>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</si>
  <si>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</si>
  <si>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Ugu(DC21)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</si>
  <si>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</si>
  <si>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</si>
  <si>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</si>
  <si>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</si>
  <si>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</si>
  <si>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</si>
  <si>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</si>
  <si>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</si>
  <si>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</si>
  <si>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</si>
  <si>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</si>
  <si>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</si>
  <si>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</si>
  <si>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</si>
  <si>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</si>
  <si>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</si>
  <si>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</si>
  <si>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</si>
  <si>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</si>
  <si>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</si>
  <si>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</si>
  <si>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</si>
  <si>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</si>
  <si>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</si>
  <si>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</si>
  <si>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Ugu(DC21)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</si>
  <si>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</si>
  <si>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</si>
  <si>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</si>
  <si>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</si>
  <si>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</si>
  <si>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</si>
  <si>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</si>
  <si>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</si>
  <si>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</si>
  <si>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</si>
  <si>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</si>
  <si>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</si>
  <si>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</si>
  <si>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</si>
  <si>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</si>
  <si>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</si>
  <si>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</si>
  <si>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</si>
  <si>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</si>
  <si>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</si>
  <si>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</si>
  <si>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</si>
  <si>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</si>
  <si>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</si>
  <si>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</si>
  <si>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</si>
  <si>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</si>
  <si>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</si>
  <si>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</si>
  <si>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</si>
  <si>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</si>
  <si>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</si>
  <si>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</si>
  <si>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</si>
  <si>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</si>
  <si>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Ugu(DC21)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</si>
  <si>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</si>
  <si>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</si>
  <si>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Ugu(DC21)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</si>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</sst>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325342983</v>
      </c>
      <c r="C6" s="19">
        <v>0</v>
      </c>
      <c r="D6" s="59">
        <v>429111413</v>
      </c>
      <c r="E6" s="60">
        <v>429111413</v>
      </c>
      <c r="F6" s="60">
        <v>30133952</v>
      </c>
      <c r="G6" s="60">
        <v>21337811</v>
      </c>
      <c r="H6" s="60">
        <v>35469398</v>
      </c>
      <c r="I6" s="60">
        <v>86941161</v>
      </c>
      <c r="J6" s="60">
        <v>35469398</v>
      </c>
      <c r="K6" s="60">
        <v>12730150</v>
      </c>
      <c r="L6" s="60">
        <v>29678306</v>
      </c>
      <c r="M6" s="60">
        <v>77877854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164819015</v>
      </c>
      <c r="W6" s="60">
        <v>192098530</v>
      </c>
      <c r="X6" s="60">
        <v>-27279515</v>
      </c>
      <c r="Y6" s="61">
        <v>-14.2</v>
      </c>
      <c r="Z6" s="62">
        <v>429111413</v>
      </c>
    </row>
    <row r="7" spans="1:26" ht="12.75">
      <c r="A7" s="58" t="s">
        <v>33</v>
      </c>
      <c r="B7" s="19">
        <v>20021975</v>
      </c>
      <c r="C7" s="19">
        <v>0</v>
      </c>
      <c r="D7" s="59">
        <v>3480036</v>
      </c>
      <c r="E7" s="60">
        <v>3480036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1116444</v>
      </c>
      <c r="X7" s="60">
        <v>-1116444</v>
      </c>
      <c r="Y7" s="61">
        <v>-100</v>
      </c>
      <c r="Z7" s="62">
        <v>3480036</v>
      </c>
    </row>
    <row r="8" spans="1:26" ht="12.75">
      <c r="A8" s="58" t="s">
        <v>34</v>
      </c>
      <c r="B8" s="19">
        <v>418668337</v>
      </c>
      <c r="C8" s="19">
        <v>0</v>
      </c>
      <c r="D8" s="59">
        <v>451692984</v>
      </c>
      <c r="E8" s="60">
        <v>451692984</v>
      </c>
      <c r="F8" s="60">
        <v>181904572</v>
      </c>
      <c r="G8" s="60">
        <v>420851</v>
      </c>
      <c r="H8" s="60">
        <v>387081</v>
      </c>
      <c r="I8" s="60">
        <v>182712504</v>
      </c>
      <c r="J8" s="60">
        <v>387081</v>
      </c>
      <c r="K8" s="60">
        <v>93201</v>
      </c>
      <c r="L8" s="60">
        <v>145302277</v>
      </c>
      <c r="M8" s="60">
        <v>145782559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328495063</v>
      </c>
      <c r="W8" s="60">
        <v>229610495</v>
      </c>
      <c r="X8" s="60">
        <v>98884568</v>
      </c>
      <c r="Y8" s="61">
        <v>43.07</v>
      </c>
      <c r="Z8" s="62">
        <v>451692984</v>
      </c>
    </row>
    <row r="9" spans="1:26" ht="12.75">
      <c r="A9" s="58" t="s">
        <v>35</v>
      </c>
      <c r="B9" s="19">
        <v>5918784</v>
      </c>
      <c r="C9" s="19">
        <v>0</v>
      </c>
      <c r="D9" s="59">
        <v>10229276</v>
      </c>
      <c r="E9" s="60">
        <v>10229276</v>
      </c>
      <c r="F9" s="60">
        <v>136638</v>
      </c>
      <c r="G9" s="60">
        <v>1499207</v>
      </c>
      <c r="H9" s="60">
        <v>2639518</v>
      </c>
      <c r="I9" s="60">
        <v>4275363</v>
      </c>
      <c r="J9" s="60">
        <v>3107240</v>
      </c>
      <c r="K9" s="60">
        <v>412868</v>
      </c>
      <c r="L9" s="60">
        <v>241403</v>
      </c>
      <c r="M9" s="60">
        <v>3761511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8036874</v>
      </c>
      <c r="W9" s="60">
        <v>527513</v>
      </c>
      <c r="X9" s="60">
        <v>7509361</v>
      </c>
      <c r="Y9" s="61">
        <v>1423.54</v>
      </c>
      <c r="Z9" s="62">
        <v>10229276</v>
      </c>
    </row>
    <row r="10" spans="1:26" ht="22.5">
      <c r="A10" s="63" t="s">
        <v>279</v>
      </c>
      <c r="B10" s="64">
        <f>SUM(B5:B9)</f>
        <v>769952079</v>
      </c>
      <c r="C10" s="64">
        <f>SUM(C5:C9)</f>
        <v>0</v>
      </c>
      <c r="D10" s="65">
        <f aca="true" t="shared" si="0" ref="D10:Z10">SUM(D5:D9)</f>
        <v>894513709</v>
      </c>
      <c r="E10" s="66">
        <f t="shared" si="0"/>
        <v>894513709</v>
      </c>
      <c r="F10" s="66">
        <f t="shared" si="0"/>
        <v>212175162</v>
      </c>
      <c r="G10" s="66">
        <f t="shared" si="0"/>
        <v>23257869</v>
      </c>
      <c r="H10" s="66">
        <f t="shared" si="0"/>
        <v>38495997</v>
      </c>
      <c r="I10" s="66">
        <f t="shared" si="0"/>
        <v>273929028</v>
      </c>
      <c r="J10" s="66">
        <f t="shared" si="0"/>
        <v>38963719</v>
      </c>
      <c r="K10" s="66">
        <f t="shared" si="0"/>
        <v>13236219</v>
      </c>
      <c r="L10" s="66">
        <f t="shared" si="0"/>
        <v>175221986</v>
      </c>
      <c r="M10" s="66">
        <f t="shared" si="0"/>
        <v>227421924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501350952</v>
      </c>
      <c r="W10" s="66">
        <f t="shared" si="0"/>
        <v>423352982</v>
      </c>
      <c r="X10" s="66">
        <f t="shared" si="0"/>
        <v>77997970</v>
      </c>
      <c r="Y10" s="67">
        <f>+IF(W10&lt;&gt;0,(X10/W10)*100,0)</f>
        <v>18.423862194503215</v>
      </c>
      <c r="Z10" s="68">
        <f t="shared" si="0"/>
        <v>894513709</v>
      </c>
    </row>
    <row r="11" spans="1:26" ht="12.75">
      <c r="A11" s="58" t="s">
        <v>37</v>
      </c>
      <c r="B11" s="19">
        <v>371001555</v>
      </c>
      <c r="C11" s="19">
        <v>0</v>
      </c>
      <c r="D11" s="59">
        <v>347306195</v>
      </c>
      <c r="E11" s="60">
        <v>347306195</v>
      </c>
      <c r="F11" s="60">
        <v>28890253</v>
      </c>
      <c r="G11" s="60">
        <v>44707649</v>
      </c>
      <c r="H11" s="60">
        <v>34543533</v>
      </c>
      <c r="I11" s="60">
        <v>108141435</v>
      </c>
      <c r="J11" s="60">
        <v>34543533</v>
      </c>
      <c r="K11" s="60">
        <v>30209738</v>
      </c>
      <c r="L11" s="60">
        <v>32954812</v>
      </c>
      <c r="M11" s="60">
        <v>97708083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205849518</v>
      </c>
      <c r="W11" s="60"/>
      <c r="X11" s="60">
        <v>205849518</v>
      </c>
      <c r="Y11" s="61">
        <v>0</v>
      </c>
      <c r="Z11" s="62">
        <v>347306195</v>
      </c>
    </row>
    <row r="12" spans="1:26" ht="12.75">
      <c r="A12" s="58" t="s">
        <v>38</v>
      </c>
      <c r="B12" s="19">
        <v>9019533</v>
      </c>
      <c r="C12" s="19">
        <v>0</v>
      </c>
      <c r="D12" s="59">
        <v>13124969</v>
      </c>
      <c r="E12" s="60">
        <v>13124969</v>
      </c>
      <c r="F12" s="60">
        <v>792185</v>
      </c>
      <c r="G12" s="60">
        <v>806961</v>
      </c>
      <c r="H12" s="60">
        <v>814898</v>
      </c>
      <c r="I12" s="60">
        <v>2414044</v>
      </c>
      <c r="J12" s="60">
        <v>814898</v>
      </c>
      <c r="K12" s="60">
        <v>798780</v>
      </c>
      <c r="L12" s="60">
        <v>769330</v>
      </c>
      <c r="M12" s="60">
        <v>2383008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4797052</v>
      </c>
      <c r="W12" s="60"/>
      <c r="X12" s="60">
        <v>4797052</v>
      </c>
      <c r="Y12" s="61">
        <v>0</v>
      </c>
      <c r="Z12" s="62">
        <v>13124969</v>
      </c>
    </row>
    <row r="13" spans="1:26" ht="12.75">
      <c r="A13" s="58" t="s">
        <v>280</v>
      </c>
      <c r="B13" s="19">
        <v>217190726</v>
      </c>
      <c r="C13" s="19">
        <v>0</v>
      </c>
      <c r="D13" s="59">
        <v>58300935</v>
      </c>
      <c r="E13" s="60">
        <v>58300935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58300935</v>
      </c>
    </row>
    <row r="14" spans="1:26" ht="12.75">
      <c r="A14" s="58" t="s">
        <v>40</v>
      </c>
      <c r="B14" s="19">
        <v>10382875</v>
      </c>
      <c r="C14" s="19">
        <v>0</v>
      </c>
      <c r="D14" s="59">
        <v>28000500</v>
      </c>
      <c r="E14" s="60">
        <v>28000500</v>
      </c>
      <c r="F14" s="60">
        <v>34399</v>
      </c>
      <c r="G14" s="60">
        <v>338615</v>
      </c>
      <c r="H14" s="60">
        <v>66780</v>
      </c>
      <c r="I14" s="60">
        <v>439794</v>
      </c>
      <c r="J14" s="60">
        <v>154381</v>
      </c>
      <c r="K14" s="60">
        <v>30925</v>
      </c>
      <c r="L14" s="60">
        <v>100725</v>
      </c>
      <c r="M14" s="60">
        <v>286031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725825</v>
      </c>
      <c r="W14" s="60"/>
      <c r="X14" s="60">
        <v>725825</v>
      </c>
      <c r="Y14" s="61">
        <v>0</v>
      </c>
      <c r="Z14" s="62">
        <v>28000500</v>
      </c>
    </row>
    <row r="15" spans="1:26" ht="12.75">
      <c r="A15" s="58" t="s">
        <v>41</v>
      </c>
      <c r="B15" s="19">
        <v>94489718</v>
      </c>
      <c r="C15" s="19">
        <v>0</v>
      </c>
      <c r="D15" s="59">
        <v>91029000</v>
      </c>
      <c r="E15" s="60">
        <v>91029000</v>
      </c>
      <c r="F15" s="60">
        <v>0</v>
      </c>
      <c r="G15" s="60">
        <v>106387</v>
      </c>
      <c r="H15" s="60">
        <v>9059590</v>
      </c>
      <c r="I15" s="60">
        <v>9165977</v>
      </c>
      <c r="J15" s="60">
        <v>9059590</v>
      </c>
      <c r="K15" s="60">
        <v>4487170</v>
      </c>
      <c r="L15" s="60">
        <v>6762176</v>
      </c>
      <c r="M15" s="60">
        <v>20308936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29474913</v>
      </c>
      <c r="W15" s="60"/>
      <c r="X15" s="60">
        <v>29474913</v>
      </c>
      <c r="Y15" s="61">
        <v>0</v>
      </c>
      <c r="Z15" s="62">
        <v>91029000</v>
      </c>
    </row>
    <row r="16" spans="1:26" ht="12.75">
      <c r="A16" s="69" t="s">
        <v>42</v>
      </c>
      <c r="B16" s="19">
        <v>19360653</v>
      </c>
      <c r="C16" s="19">
        <v>0</v>
      </c>
      <c r="D16" s="59">
        <v>20212726</v>
      </c>
      <c r="E16" s="60">
        <v>20212726</v>
      </c>
      <c r="F16" s="60">
        <v>5000</v>
      </c>
      <c r="G16" s="60">
        <v>0</v>
      </c>
      <c r="H16" s="60">
        <v>0</v>
      </c>
      <c r="I16" s="60">
        <v>5000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5000</v>
      </c>
      <c r="W16" s="60"/>
      <c r="X16" s="60">
        <v>5000</v>
      </c>
      <c r="Y16" s="61">
        <v>0</v>
      </c>
      <c r="Z16" s="62">
        <v>20212726</v>
      </c>
    </row>
    <row r="17" spans="1:26" ht="12.75">
      <c r="A17" s="58" t="s">
        <v>43</v>
      </c>
      <c r="B17" s="19">
        <v>340487701</v>
      </c>
      <c r="C17" s="19">
        <v>0</v>
      </c>
      <c r="D17" s="59">
        <v>326890628</v>
      </c>
      <c r="E17" s="60">
        <v>326890628</v>
      </c>
      <c r="F17" s="60">
        <v>28553779</v>
      </c>
      <c r="G17" s="60">
        <v>56263449</v>
      </c>
      <c r="H17" s="60">
        <v>29648184</v>
      </c>
      <c r="I17" s="60">
        <v>114465412</v>
      </c>
      <c r="J17" s="60">
        <v>30383818</v>
      </c>
      <c r="K17" s="60">
        <v>29375610</v>
      </c>
      <c r="L17" s="60">
        <v>48400192</v>
      </c>
      <c r="M17" s="60">
        <v>108159620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222625032</v>
      </c>
      <c r="W17" s="60"/>
      <c r="X17" s="60">
        <v>222625032</v>
      </c>
      <c r="Y17" s="61">
        <v>0</v>
      </c>
      <c r="Z17" s="62">
        <v>326890628</v>
      </c>
    </row>
    <row r="18" spans="1:26" ht="12.75">
      <c r="A18" s="70" t="s">
        <v>44</v>
      </c>
      <c r="B18" s="71">
        <f>SUM(B11:B17)</f>
        <v>1061932761</v>
      </c>
      <c r="C18" s="71">
        <f>SUM(C11:C17)</f>
        <v>0</v>
      </c>
      <c r="D18" s="72">
        <f aca="true" t="shared" si="1" ref="D18:Z18">SUM(D11:D17)</f>
        <v>884864953</v>
      </c>
      <c r="E18" s="73">
        <f t="shared" si="1"/>
        <v>884864953</v>
      </c>
      <c r="F18" s="73">
        <f t="shared" si="1"/>
        <v>58275616</v>
      </c>
      <c r="G18" s="73">
        <f t="shared" si="1"/>
        <v>102223061</v>
      </c>
      <c r="H18" s="73">
        <f t="shared" si="1"/>
        <v>74132985</v>
      </c>
      <c r="I18" s="73">
        <f t="shared" si="1"/>
        <v>234631662</v>
      </c>
      <c r="J18" s="73">
        <f t="shared" si="1"/>
        <v>74956220</v>
      </c>
      <c r="K18" s="73">
        <f t="shared" si="1"/>
        <v>64902223</v>
      </c>
      <c r="L18" s="73">
        <f t="shared" si="1"/>
        <v>88987235</v>
      </c>
      <c r="M18" s="73">
        <f t="shared" si="1"/>
        <v>228845678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463477340</v>
      </c>
      <c r="W18" s="73">
        <f t="shared" si="1"/>
        <v>0</v>
      </c>
      <c r="X18" s="73">
        <f t="shared" si="1"/>
        <v>463477340</v>
      </c>
      <c r="Y18" s="67">
        <f>+IF(W18&lt;&gt;0,(X18/W18)*100,0)</f>
        <v>0</v>
      </c>
      <c r="Z18" s="74">
        <f t="shared" si="1"/>
        <v>884864953</v>
      </c>
    </row>
    <row r="19" spans="1:26" ht="12.75">
      <c r="A19" s="70" t="s">
        <v>45</v>
      </c>
      <c r="B19" s="75">
        <f>+B10-B18</f>
        <v>-291980682</v>
      </c>
      <c r="C19" s="75">
        <f>+C10-C18</f>
        <v>0</v>
      </c>
      <c r="D19" s="76">
        <f aca="true" t="shared" si="2" ref="D19:Z19">+D10-D18</f>
        <v>9648756</v>
      </c>
      <c r="E19" s="77">
        <f t="shared" si="2"/>
        <v>9648756</v>
      </c>
      <c r="F19" s="77">
        <f t="shared" si="2"/>
        <v>153899546</v>
      </c>
      <c r="G19" s="77">
        <f t="shared" si="2"/>
        <v>-78965192</v>
      </c>
      <c r="H19" s="77">
        <f t="shared" si="2"/>
        <v>-35636988</v>
      </c>
      <c r="I19" s="77">
        <f t="shared" si="2"/>
        <v>39297366</v>
      </c>
      <c r="J19" s="77">
        <f t="shared" si="2"/>
        <v>-35992501</v>
      </c>
      <c r="K19" s="77">
        <f t="shared" si="2"/>
        <v>-51666004</v>
      </c>
      <c r="L19" s="77">
        <f t="shared" si="2"/>
        <v>86234751</v>
      </c>
      <c r="M19" s="77">
        <f t="shared" si="2"/>
        <v>-1423754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37873612</v>
      </c>
      <c r="W19" s="77">
        <f>IF(E10=E18,0,W10-W18)</f>
        <v>423352982</v>
      </c>
      <c r="X19" s="77">
        <f t="shared" si="2"/>
        <v>-385479370</v>
      </c>
      <c r="Y19" s="78">
        <f>+IF(W19&lt;&gt;0,(X19/W19)*100,0)</f>
        <v>-91.0538927064886</v>
      </c>
      <c r="Z19" s="79">
        <f t="shared" si="2"/>
        <v>9648756</v>
      </c>
    </row>
    <row r="20" spans="1:26" ht="12.75">
      <c r="A20" s="58" t="s">
        <v>46</v>
      </c>
      <c r="B20" s="19">
        <v>295851000</v>
      </c>
      <c r="C20" s="19">
        <v>0</v>
      </c>
      <c r="D20" s="59">
        <v>290888000</v>
      </c>
      <c r="E20" s="60">
        <v>290888000</v>
      </c>
      <c r="F20" s="60">
        <v>0</v>
      </c>
      <c r="G20" s="60">
        <v>0</v>
      </c>
      <c r="H20" s="60">
        <v>69706696</v>
      </c>
      <c r="I20" s="60">
        <v>69706696</v>
      </c>
      <c r="J20" s="60">
        <v>69706696</v>
      </c>
      <c r="K20" s="60">
        <v>0</v>
      </c>
      <c r="L20" s="60">
        <v>100000000</v>
      </c>
      <c r="M20" s="60">
        <v>169706696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239413392</v>
      </c>
      <c r="W20" s="60">
        <v>190888000</v>
      </c>
      <c r="X20" s="60">
        <v>48525392</v>
      </c>
      <c r="Y20" s="61">
        <v>25.42</v>
      </c>
      <c r="Z20" s="62">
        <v>290888000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54652</v>
      </c>
      <c r="K21" s="82">
        <v>0</v>
      </c>
      <c r="L21" s="82">
        <v>52907</v>
      </c>
      <c r="M21" s="82">
        <v>107559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107559</v>
      </c>
      <c r="W21" s="82"/>
      <c r="X21" s="82">
        <v>107559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3870318</v>
      </c>
      <c r="C22" s="86">
        <f>SUM(C19:C21)</f>
        <v>0</v>
      </c>
      <c r="D22" s="87">
        <f aca="true" t="shared" si="3" ref="D22:Z22">SUM(D19:D21)</f>
        <v>300536756</v>
      </c>
      <c r="E22" s="88">
        <f t="shared" si="3"/>
        <v>300536756</v>
      </c>
      <c r="F22" s="88">
        <f t="shared" si="3"/>
        <v>153899546</v>
      </c>
      <c r="G22" s="88">
        <f t="shared" si="3"/>
        <v>-78965192</v>
      </c>
      <c r="H22" s="88">
        <f t="shared" si="3"/>
        <v>34069708</v>
      </c>
      <c r="I22" s="88">
        <f t="shared" si="3"/>
        <v>109004062</v>
      </c>
      <c r="J22" s="88">
        <f t="shared" si="3"/>
        <v>33768847</v>
      </c>
      <c r="K22" s="88">
        <f t="shared" si="3"/>
        <v>-51666004</v>
      </c>
      <c r="L22" s="88">
        <f t="shared" si="3"/>
        <v>186287658</v>
      </c>
      <c r="M22" s="88">
        <f t="shared" si="3"/>
        <v>168390501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277394563</v>
      </c>
      <c r="W22" s="88">
        <f t="shared" si="3"/>
        <v>614240982</v>
      </c>
      <c r="X22" s="88">
        <f t="shared" si="3"/>
        <v>-336846419</v>
      </c>
      <c r="Y22" s="89">
        <f>+IF(W22&lt;&gt;0,(X22/W22)*100,0)</f>
        <v>-54.839456967395904</v>
      </c>
      <c r="Z22" s="90">
        <f t="shared" si="3"/>
        <v>300536756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3870318</v>
      </c>
      <c r="C24" s="75">
        <f>SUM(C22:C23)</f>
        <v>0</v>
      </c>
      <c r="D24" s="76">
        <f aca="true" t="shared" si="4" ref="D24:Z24">SUM(D22:D23)</f>
        <v>300536756</v>
      </c>
      <c r="E24" s="77">
        <f t="shared" si="4"/>
        <v>300536756</v>
      </c>
      <c r="F24" s="77">
        <f t="shared" si="4"/>
        <v>153899546</v>
      </c>
      <c r="G24" s="77">
        <f t="shared" si="4"/>
        <v>-78965192</v>
      </c>
      <c r="H24" s="77">
        <f t="shared" si="4"/>
        <v>34069708</v>
      </c>
      <c r="I24" s="77">
        <f t="shared" si="4"/>
        <v>109004062</v>
      </c>
      <c r="J24" s="77">
        <f t="shared" si="4"/>
        <v>33768847</v>
      </c>
      <c r="K24" s="77">
        <f t="shared" si="4"/>
        <v>-51666004</v>
      </c>
      <c r="L24" s="77">
        <f t="shared" si="4"/>
        <v>186287658</v>
      </c>
      <c r="M24" s="77">
        <f t="shared" si="4"/>
        <v>168390501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277394563</v>
      </c>
      <c r="W24" s="77">
        <f t="shared" si="4"/>
        <v>614240982</v>
      </c>
      <c r="X24" s="77">
        <f t="shared" si="4"/>
        <v>-336846419</v>
      </c>
      <c r="Y24" s="78">
        <f>+IF(W24&lt;&gt;0,(X24/W24)*100,0)</f>
        <v>-54.839456967395904</v>
      </c>
      <c r="Z24" s="79">
        <f t="shared" si="4"/>
        <v>300536756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291943774</v>
      </c>
      <c r="C27" s="22">
        <v>0</v>
      </c>
      <c r="D27" s="99">
        <v>301162595</v>
      </c>
      <c r="E27" s="100">
        <v>301162595</v>
      </c>
      <c r="F27" s="100">
        <v>17729096</v>
      </c>
      <c r="G27" s="100">
        <v>37839125</v>
      </c>
      <c r="H27" s="100">
        <v>15125793</v>
      </c>
      <c r="I27" s="100">
        <v>70694014</v>
      </c>
      <c r="J27" s="100">
        <v>37839125</v>
      </c>
      <c r="K27" s="100">
        <v>396209</v>
      </c>
      <c r="L27" s="100">
        <v>54438223</v>
      </c>
      <c r="M27" s="100">
        <v>92673557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163367571</v>
      </c>
      <c r="W27" s="100">
        <v>150581298</v>
      </c>
      <c r="X27" s="100">
        <v>12786273</v>
      </c>
      <c r="Y27" s="101">
        <v>8.49</v>
      </c>
      <c r="Z27" s="102">
        <v>301162595</v>
      </c>
    </row>
    <row r="28" spans="1:26" ht="12.75">
      <c r="A28" s="103" t="s">
        <v>46</v>
      </c>
      <c r="B28" s="19">
        <v>244207310</v>
      </c>
      <c r="C28" s="19">
        <v>0</v>
      </c>
      <c r="D28" s="59">
        <v>276389000</v>
      </c>
      <c r="E28" s="60">
        <v>276389000</v>
      </c>
      <c r="F28" s="60">
        <v>17729096</v>
      </c>
      <c r="G28" s="60">
        <v>37839125</v>
      </c>
      <c r="H28" s="60">
        <v>8154024</v>
      </c>
      <c r="I28" s="60">
        <v>63722245</v>
      </c>
      <c r="J28" s="60">
        <v>37839125</v>
      </c>
      <c r="K28" s="60">
        <v>396209</v>
      </c>
      <c r="L28" s="60">
        <v>54438223</v>
      </c>
      <c r="M28" s="60">
        <v>92673557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156395802</v>
      </c>
      <c r="W28" s="60">
        <v>138194500</v>
      </c>
      <c r="X28" s="60">
        <v>18201302</v>
      </c>
      <c r="Y28" s="61">
        <v>13.17</v>
      </c>
      <c r="Z28" s="62">
        <v>276389000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47736464</v>
      </c>
      <c r="C31" s="19">
        <v>0</v>
      </c>
      <c r="D31" s="59">
        <v>24773595</v>
      </c>
      <c r="E31" s="60">
        <v>24773595</v>
      </c>
      <c r="F31" s="60">
        <v>0</v>
      </c>
      <c r="G31" s="60">
        <v>0</v>
      </c>
      <c r="H31" s="60">
        <v>6971769</v>
      </c>
      <c r="I31" s="60">
        <v>6971769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6971769</v>
      </c>
      <c r="W31" s="60">
        <v>12386798</v>
      </c>
      <c r="X31" s="60">
        <v>-5415029</v>
      </c>
      <c r="Y31" s="61">
        <v>-43.72</v>
      </c>
      <c r="Z31" s="62">
        <v>24773595</v>
      </c>
    </row>
    <row r="32" spans="1:26" ht="12.75">
      <c r="A32" s="70" t="s">
        <v>54</v>
      </c>
      <c r="B32" s="22">
        <f>SUM(B28:B31)</f>
        <v>291943774</v>
      </c>
      <c r="C32" s="22">
        <f>SUM(C28:C31)</f>
        <v>0</v>
      </c>
      <c r="D32" s="99">
        <f aca="true" t="shared" si="5" ref="D32:Z32">SUM(D28:D31)</f>
        <v>301162595</v>
      </c>
      <c r="E32" s="100">
        <f t="shared" si="5"/>
        <v>301162595</v>
      </c>
      <c r="F32" s="100">
        <f t="shared" si="5"/>
        <v>17729096</v>
      </c>
      <c r="G32" s="100">
        <f t="shared" si="5"/>
        <v>37839125</v>
      </c>
      <c r="H32" s="100">
        <f t="shared" si="5"/>
        <v>15125793</v>
      </c>
      <c r="I32" s="100">
        <f t="shared" si="5"/>
        <v>70694014</v>
      </c>
      <c r="J32" s="100">
        <f t="shared" si="5"/>
        <v>37839125</v>
      </c>
      <c r="K32" s="100">
        <f t="shared" si="5"/>
        <v>396209</v>
      </c>
      <c r="L32" s="100">
        <f t="shared" si="5"/>
        <v>54438223</v>
      </c>
      <c r="M32" s="100">
        <f t="shared" si="5"/>
        <v>92673557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163367571</v>
      </c>
      <c r="W32" s="100">
        <f t="shared" si="5"/>
        <v>150581298</v>
      </c>
      <c r="X32" s="100">
        <f t="shared" si="5"/>
        <v>12786273</v>
      </c>
      <c r="Y32" s="101">
        <f>+IF(W32&lt;&gt;0,(X32/W32)*100,0)</f>
        <v>8.491275589881022</v>
      </c>
      <c r="Z32" s="102">
        <f t="shared" si="5"/>
        <v>301162595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260008279</v>
      </c>
      <c r="C35" s="19">
        <v>0</v>
      </c>
      <c r="D35" s="59">
        <v>320305179</v>
      </c>
      <c r="E35" s="60">
        <v>320305179</v>
      </c>
      <c r="F35" s="60">
        <v>500031524</v>
      </c>
      <c r="G35" s="60">
        <v>448700130</v>
      </c>
      <c r="H35" s="60">
        <v>464918046</v>
      </c>
      <c r="I35" s="60">
        <v>464918046</v>
      </c>
      <c r="J35" s="60">
        <v>394998151</v>
      </c>
      <c r="K35" s="60">
        <v>351923142</v>
      </c>
      <c r="L35" s="60">
        <v>331615386</v>
      </c>
      <c r="M35" s="60">
        <v>331615386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331615386</v>
      </c>
      <c r="W35" s="60">
        <v>160152590</v>
      </c>
      <c r="X35" s="60">
        <v>171462796</v>
      </c>
      <c r="Y35" s="61">
        <v>107.06</v>
      </c>
      <c r="Z35" s="62">
        <v>320305179</v>
      </c>
    </row>
    <row r="36" spans="1:26" ht="12.75">
      <c r="A36" s="58" t="s">
        <v>57</v>
      </c>
      <c r="B36" s="19">
        <v>4034305464</v>
      </c>
      <c r="C36" s="19">
        <v>0</v>
      </c>
      <c r="D36" s="59">
        <v>4184908095</v>
      </c>
      <c r="E36" s="60">
        <v>4184908095</v>
      </c>
      <c r="F36" s="60">
        <v>4279967730</v>
      </c>
      <c r="G36" s="60">
        <v>4093449307</v>
      </c>
      <c r="H36" s="60">
        <v>4103046257</v>
      </c>
      <c r="I36" s="60">
        <v>4103046257</v>
      </c>
      <c r="J36" s="60">
        <v>4104060892</v>
      </c>
      <c r="K36" s="60">
        <v>4105020200</v>
      </c>
      <c r="L36" s="60">
        <v>4105020198</v>
      </c>
      <c r="M36" s="60">
        <v>4105020198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4105020198</v>
      </c>
      <c r="W36" s="60">
        <v>2092454048</v>
      </c>
      <c r="X36" s="60">
        <v>2012566150</v>
      </c>
      <c r="Y36" s="61">
        <v>96.18</v>
      </c>
      <c r="Z36" s="62">
        <v>4184908095</v>
      </c>
    </row>
    <row r="37" spans="1:26" ht="12.75">
      <c r="A37" s="58" t="s">
        <v>58</v>
      </c>
      <c r="B37" s="19">
        <v>270456631</v>
      </c>
      <c r="C37" s="19">
        <v>0</v>
      </c>
      <c r="D37" s="59">
        <v>254915876</v>
      </c>
      <c r="E37" s="60">
        <v>254915876</v>
      </c>
      <c r="F37" s="60">
        <v>821434845</v>
      </c>
      <c r="G37" s="60">
        <v>473691689</v>
      </c>
      <c r="H37" s="60">
        <v>440475898</v>
      </c>
      <c r="I37" s="60">
        <v>440475898</v>
      </c>
      <c r="J37" s="60">
        <v>459836435</v>
      </c>
      <c r="K37" s="60">
        <v>468941176</v>
      </c>
      <c r="L37" s="60">
        <v>453747464</v>
      </c>
      <c r="M37" s="60">
        <v>453747464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453747464</v>
      </c>
      <c r="W37" s="60">
        <v>127457938</v>
      </c>
      <c r="X37" s="60">
        <v>326289526</v>
      </c>
      <c r="Y37" s="61">
        <v>256</v>
      </c>
      <c r="Z37" s="62">
        <v>254915876</v>
      </c>
    </row>
    <row r="38" spans="1:26" ht="12.75">
      <c r="A38" s="58" t="s">
        <v>59</v>
      </c>
      <c r="B38" s="19">
        <v>118054275</v>
      </c>
      <c r="C38" s="19">
        <v>0</v>
      </c>
      <c r="D38" s="59">
        <v>71875401</v>
      </c>
      <c r="E38" s="60">
        <v>71875401</v>
      </c>
      <c r="F38" s="60">
        <v>65338781</v>
      </c>
      <c r="G38" s="60">
        <v>86828426</v>
      </c>
      <c r="H38" s="60">
        <v>86828425</v>
      </c>
      <c r="I38" s="60">
        <v>86828425</v>
      </c>
      <c r="J38" s="60">
        <v>78963450</v>
      </c>
      <c r="K38" s="60">
        <v>78963450</v>
      </c>
      <c r="L38" s="60">
        <v>78963450</v>
      </c>
      <c r="M38" s="60">
        <v>78963450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78963450</v>
      </c>
      <c r="W38" s="60">
        <v>35937701</v>
      </c>
      <c r="X38" s="60">
        <v>43025749</v>
      </c>
      <c r="Y38" s="61">
        <v>119.72</v>
      </c>
      <c r="Z38" s="62">
        <v>71875401</v>
      </c>
    </row>
    <row r="39" spans="1:26" ht="12.75">
      <c r="A39" s="58" t="s">
        <v>60</v>
      </c>
      <c r="B39" s="19">
        <v>3905802837</v>
      </c>
      <c r="C39" s="19">
        <v>0</v>
      </c>
      <c r="D39" s="59">
        <v>4178421997</v>
      </c>
      <c r="E39" s="60">
        <v>4178421997</v>
      </c>
      <c r="F39" s="60">
        <v>3868889950</v>
      </c>
      <c r="G39" s="60">
        <v>3981629322</v>
      </c>
      <c r="H39" s="60">
        <v>4040659980</v>
      </c>
      <c r="I39" s="60">
        <v>4040659980</v>
      </c>
      <c r="J39" s="60">
        <v>3960259158</v>
      </c>
      <c r="K39" s="60">
        <v>3909038716</v>
      </c>
      <c r="L39" s="60">
        <v>3903924670</v>
      </c>
      <c r="M39" s="60">
        <v>3903924670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3903924670</v>
      </c>
      <c r="W39" s="60">
        <v>2089210999</v>
      </c>
      <c r="X39" s="60">
        <v>1814713671</v>
      </c>
      <c r="Y39" s="61">
        <v>86.86</v>
      </c>
      <c r="Z39" s="62">
        <v>4178421997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172534385</v>
      </c>
      <c r="C42" s="19">
        <v>0</v>
      </c>
      <c r="D42" s="59">
        <v>274508540</v>
      </c>
      <c r="E42" s="60">
        <v>274508540</v>
      </c>
      <c r="F42" s="60">
        <v>185765143</v>
      </c>
      <c r="G42" s="60">
        <v>-81079468</v>
      </c>
      <c r="H42" s="60">
        <v>-46293534</v>
      </c>
      <c r="I42" s="60">
        <v>58392141</v>
      </c>
      <c r="J42" s="60">
        <v>-35292116</v>
      </c>
      <c r="K42" s="60">
        <v>-40821451</v>
      </c>
      <c r="L42" s="60">
        <v>57871973</v>
      </c>
      <c r="M42" s="60">
        <v>-18241594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40150547</v>
      </c>
      <c r="W42" s="60">
        <v>145565963</v>
      </c>
      <c r="X42" s="60">
        <v>-105415416</v>
      </c>
      <c r="Y42" s="61">
        <v>-72.42</v>
      </c>
      <c r="Z42" s="62">
        <v>274508540</v>
      </c>
    </row>
    <row r="43" spans="1:26" ht="12.75">
      <c r="A43" s="58" t="s">
        <v>63</v>
      </c>
      <c r="B43" s="19">
        <v>-291064127</v>
      </c>
      <c r="C43" s="19">
        <v>0</v>
      </c>
      <c r="D43" s="59">
        <v>-300544601</v>
      </c>
      <c r="E43" s="60">
        <v>-300544601</v>
      </c>
      <c r="F43" s="60">
        <v>-16299258</v>
      </c>
      <c r="G43" s="60">
        <v>-40344950</v>
      </c>
      <c r="H43" s="60">
        <v>-9596952</v>
      </c>
      <c r="I43" s="60">
        <v>-66241160</v>
      </c>
      <c r="J43" s="60">
        <v>11199820</v>
      </c>
      <c r="K43" s="60">
        <v>33384647</v>
      </c>
      <c r="L43" s="60">
        <v>-3507612</v>
      </c>
      <c r="M43" s="60">
        <v>41076855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-25164305</v>
      </c>
      <c r="W43" s="60">
        <v>-125090519</v>
      </c>
      <c r="X43" s="60">
        <v>99926214</v>
      </c>
      <c r="Y43" s="61">
        <v>-79.88</v>
      </c>
      <c r="Z43" s="62">
        <v>-300544601</v>
      </c>
    </row>
    <row r="44" spans="1:26" ht="12.75">
      <c r="A44" s="58" t="s">
        <v>64</v>
      </c>
      <c r="B44" s="19">
        <v>-20022307</v>
      </c>
      <c r="C44" s="19">
        <v>0</v>
      </c>
      <c r="D44" s="59">
        <v>-20930928</v>
      </c>
      <c r="E44" s="60">
        <v>-20930928</v>
      </c>
      <c r="F44" s="60">
        <v>27181236</v>
      </c>
      <c r="G44" s="60">
        <v>-298093</v>
      </c>
      <c r="H44" s="60">
        <v>-54768</v>
      </c>
      <c r="I44" s="60">
        <v>26828375</v>
      </c>
      <c r="J44" s="60">
        <v>-409736</v>
      </c>
      <c r="K44" s="60">
        <v>26673</v>
      </c>
      <c r="L44" s="60">
        <v>-4755618</v>
      </c>
      <c r="M44" s="60">
        <v>-5138681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21689694</v>
      </c>
      <c r="W44" s="60">
        <v>-32127252</v>
      </c>
      <c r="X44" s="60">
        <v>53816946</v>
      </c>
      <c r="Y44" s="61">
        <v>-167.51</v>
      </c>
      <c r="Z44" s="62">
        <v>-20930928</v>
      </c>
    </row>
    <row r="45" spans="1:26" ht="12.75">
      <c r="A45" s="70" t="s">
        <v>65</v>
      </c>
      <c r="B45" s="22">
        <v>41801195</v>
      </c>
      <c r="C45" s="22">
        <v>0</v>
      </c>
      <c r="D45" s="99">
        <v>5396252</v>
      </c>
      <c r="E45" s="100">
        <v>5396252</v>
      </c>
      <c r="F45" s="100">
        <v>238448316</v>
      </c>
      <c r="G45" s="100">
        <v>116725805</v>
      </c>
      <c r="H45" s="100">
        <v>60780551</v>
      </c>
      <c r="I45" s="100">
        <v>60780551</v>
      </c>
      <c r="J45" s="100">
        <v>36278519</v>
      </c>
      <c r="K45" s="100">
        <v>28868388</v>
      </c>
      <c r="L45" s="100">
        <v>78477131</v>
      </c>
      <c r="M45" s="100">
        <v>78477131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78477131</v>
      </c>
      <c r="W45" s="100">
        <v>40711433</v>
      </c>
      <c r="X45" s="100">
        <v>37765698</v>
      </c>
      <c r="Y45" s="101">
        <v>92.76</v>
      </c>
      <c r="Z45" s="102">
        <v>5396252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26235235</v>
      </c>
      <c r="C49" s="52">
        <v>0</v>
      </c>
      <c r="D49" s="129">
        <v>30324541</v>
      </c>
      <c r="E49" s="54">
        <v>19524391</v>
      </c>
      <c r="F49" s="54">
        <v>0</v>
      </c>
      <c r="G49" s="54">
        <v>0</v>
      </c>
      <c r="H49" s="54">
        <v>0</v>
      </c>
      <c r="I49" s="54">
        <v>29036346</v>
      </c>
      <c r="J49" s="54">
        <v>0</v>
      </c>
      <c r="K49" s="54">
        <v>0</v>
      </c>
      <c r="L49" s="54">
        <v>0</v>
      </c>
      <c r="M49" s="54">
        <v>11133434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7092472</v>
      </c>
      <c r="W49" s="54">
        <v>112196001</v>
      </c>
      <c r="X49" s="54">
        <v>285233792</v>
      </c>
      <c r="Y49" s="54">
        <v>520776212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-4812705</v>
      </c>
      <c r="C51" s="52">
        <v>0</v>
      </c>
      <c r="D51" s="129">
        <v>-4839143</v>
      </c>
      <c r="E51" s="54">
        <v>4929708</v>
      </c>
      <c r="F51" s="54">
        <v>0</v>
      </c>
      <c r="G51" s="54">
        <v>0</v>
      </c>
      <c r="H51" s="54">
        <v>0</v>
      </c>
      <c r="I51" s="54">
        <v>1109262</v>
      </c>
      <c r="J51" s="54">
        <v>0</v>
      </c>
      <c r="K51" s="54">
        <v>0</v>
      </c>
      <c r="L51" s="54">
        <v>0</v>
      </c>
      <c r="M51" s="54">
        <v>14998232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-6650016</v>
      </c>
      <c r="W51" s="54">
        <v>2590474</v>
      </c>
      <c r="X51" s="54">
        <v>4143164</v>
      </c>
      <c r="Y51" s="54">
        <v>11468976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83.47185714467984</v>
      </c>
      <c r="C58" s="5">
        <f>IF(C67=0,0,+(C76/C67)*100)</f>
        <v>0</v>
      </c>
      <c r="D58" s="6">
        <f aca="true" t="shared" si="6" ref="D58:Z58">IF(D67=0,0,+(D76/D67)*100)</f>
        <v>80.02367083100049</v>
      </c>
      <c r="E58" s="7">
        <f t="shared" si="6"/>
        <v>80.02367083100049</v>
      </c>
      <c r="F58" s="7">
        <f t="shared" si="6"/>
        <v>99.39484807427296</v>
      </c>
      <c r="G58" s="7">
        <f t="shared" si="6"/>
        <v>93.237567209462</v>
      </c>
      <c r="H58" s="7">
        <f t="shared" si="6"/>
        <v>95.19616235234689</v>
      </c>
      <c r="I58" s="7">
        <f t="shared" si="6"/>
        <v>96.12147882868418</v>
      </c>
      <c r="J58" s="7">
        <f t="shared" si="6"/>
        <v>79.33087601050165</v>
      </c>
      <c r="K58" s="7">
        <f t="shared" si="6"/>
        <v>240.44780826529086</v>
      </c>
      <c r="L58" s="7">
        <f t="shared" si="6"/>
        <v>97.64209692950226</v>
      </c>
      <c r="M58" s="7">
        <f t="shared" si="6"/>
        <v>112.67665628231185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103.9176686679109</v>
      </c>
      <c r="W58" s="7">
        <f t="shared" si="6"/>
        <v>80.2646995789088</v>
      </c>
      <c r="X58" s="7">
        <f t="shared" si="6"/>
        <v>0</v>
      </c>
      <c r="Y58" s="7">
        <f t="shared" si="6"/>
        <v>0</v>
      </c>
      <c r="Z58" s="8">
        <f t="shared" si="6"/>
        <v>80.02367083100049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83.47185714467984</v>
      </c>
      <c r="C60" s="12">
        <f t="shared" si="7"/>
        <v>0</v>
      </c>
      <c r="D60" s="3">
        <f t="shared" si="7"/>
        <v>79.9999994407047</v>
      </c>
      <c r="E60" s="13">
        <f t="shared" si="7"/>
        <v>79.9999994407047</v>
      </c>
      <c r="F60" s="13">
        <f t="shared" si="7"/>
        <v>99.69071099602202</v>
      </c>
      <c r="G60" s="13">
        <f t="shared" si="7"/>
        <v>99.57467989570252</v>
      </c>
      <c r="H60" s="13">
        <f t="shared" si="7"/>
        <v>96.33811095412446</v>
      </c>
      <c r="I60" s="13">
        <f t="shared" si="7"/>
        <v>98.29447297120866</v>
      </c>
      <c r="J60" s="13">
        <f t="shared" si="7"/>
        <v>81.32414595815807</v>
      </c>
      <c r="K60" s="13">
        <f t="shared" si="7"/>
        <v>245.38468124884622</v>
      </c>
      <c r="L60" s="13">
        <f t="shared" si="7"/>
        <v>98.05668827594135</v>
      </c>
      <c r="M60" s="13">
        <f t="shared" si="7"/>
        <v>114.51854721112372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105.96043363079193</v>
      </c>
      <c r="W60" s="13">
        <f t="shared" si="7"/>
        <v>79.99999947943381</v>
      </c>
      <c r="X60" s="13">
        <f t="shared" si="7"/>
        <v>0</v>
      </c>
      <c r="Y60" s="13">
        <f t="shared" si="7"/>
        <v>0</v>
      </c>
      <c r="Z60" s="14">
        <f t="shared" si="7"/>
        <v>79.9999994407047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137.28187500396828</v>
      </c>
      <c r="C62" s="12">
        <f t="shared" si="7"/>
        <v>0</v>
      </c>
      <c r="D62" s="3">
        <f t="shared" si="7"/>
        <v>79.99999967409317</v>
      </c>
      <c r="E62" s="13">
        <f t="shared" si="7"/>
        <v>79.99999967409317</v>
      </c>
      <c r="F62" s="13">
        <f t="shared" si="7"/>
        <v>99.60080771323739</v>
      </c>
      <c r="G62" s="13">
        <f t="shared" si="7"/>
        <v>99.35929675557942</v>
      </c>
      <c r="H62" s="13">
        <f t="shared" si="7"/>
        <v>99.8896375677449</v>
      </c>
      <c r="I62" s="13">
        <f t="shared" si="7"/>
        <v>99.66875611718822</v>
      </c>
      <c r="J62" s="13">
        <f t="shared" si="7"/>
        <v>76.10783210302851</v>
      </c>
      <c r="K62" s="13">
        <f t="shared" si="7"/>
        <v>243.46560662667244</v>
      </c>
      <c r="L62" s="13">
        <f t="shared" si="7"/>
        <v>97.33926590308344</v>
      </c>
      <c r="M62" s="13">
        <f t="shared" si="7"/>
        <v>110.39827169471867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104.73776386818989</v>
      </c>
      <c r="W62" s="13">
        <f t="shared" si="7"/>
        <v>79.99999942738431</v>
      </c>
      <c r="X62" s="13">
        <f t="shared" si="7"/>
        <v>0</v>
      </c>
      <c r="Y62" s="13">
        <f t="shared" si="7"/>
        <v>0</v>
      </c>
      <c r="Z62" s="14">
        <f t="shared" si="7"/>
        <v>79.99999967409317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79.99999885504229</v>
      </c>
      <c r="E63" s="13">
        <f t="shared" si="7"/>
        <v>79.99999885504229</v>
      </c>
      <c r="F63" s="13">
        <f t="shared" si="7"/>
        <v>100</v>
      </c>
      <c r="G63" s="13">
        <f t="shared" si="7"/>
        <v>100</v>
      </c>
      <c r="H63" s="13">
        <f t="shared" si="7"/>
        <v>84.96790780950441</v>
      </c>
      <c r="I63" s="13">
        <f t="shared" si="7"/>
        <v>94.33515440007803</v>
      </c>
      <c r="J63" s="13">
        <f t="shared" si="7"/>
        <v>98.02416109290537</v>
      </c>
      <c r="K63" s="13">
        <f t="shared" si="7"/>
        <v>250.18055800642412</v>
      </c>
      <c r="L63" s="13">
        <f t="shared" si="7"/>
        <v>100</v>
      </c>
      <c r="M63" s="13">
        <f t="shared" si="7"/>
        <v>126.37626603329295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109.4811545766152</v>
      </c>
      <c r="W63" s="13">
        <f t="shared" si="7"/>
        <v>79.99999961823877</v>
      </c>
      <c r="X63" s="13">
        <f t="shared" si="7"/>
        <v>0</v>
      </c>
      <c r="Y63" s="13">
        <f t="shared" si="7"/>
        <v>0</v>
      </c>
      <c r="Z63" s="14">
        <f t="shared" si="7"/>
        <v>79.99999885504229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0.052382339399975573</v>
      </c>
      <c r="I66" s="16">
        <f t="shared" si="7"/>
        <v>0.01134462267428876</v>
      </c>
      <c r="J66" s="16">
        <f t="shared" si="7"/>
        <v>-1.9703153263485689</v>
      </c>
      <c r="K66" s="16">
        <f t="shared" si="7"/>
        <v>-0.6848710639097888</v>
      </c>
      <c r="L66" s="16">
        <f t="shared" si="7"/>
        <v>0</v>
      </c>
      <c r="M66" s="16">
        <f t="shared" si="7"/>
        <v>-1.5059840557848525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-0.5802707930367506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>
        <v>325342983</v>
      </c>
      <c r="C67" s="24"/>
      <c r="D67" s="25">
        <v>429619898</v>
      </c>
      <c r="E67" s="26">
        <v>429619898</v>
      </c>
      <c r="F67" s="26">
        <v>30223650</v>
      </c>
      <c r="G67" s="26">
        <v>22788086</v>
      </c>
      <c r="H67" s="26">
        <v>35895114</v>
      </c>
      <c r="I67" s="26">
        <v>88906850</v>
      </c>
      <c r="J67" s="26">
        <v>36339005</v>
      </c>
      <c r="K67" s="26">
        <v>12990783</v>
      </c>
      <c r="L67" s="26">
        <v>29804321</v>
      </c>
      <c r="M67" s="26">
        <v>79134109</v>
      </c>
      <c r="N67" s="26"/>
      <c r="O67" s="26"/>
      <c r="P67" s="26"/>
      <c r="Q67" s="26"/>
      <c r="R67" s="26"/>
      <c r="S67" s="26"/>
      <c r="T67" s="26"/>
      <c r="U67" s="26"/>
      <c r="V67" s="26">
        <v>168040959</v>
      </c>
      <c r="W67" s="26">
        <v>192098530</v>
      </c>
      <c r="X67" s="26"/>
      <c r="Y67" s="25"/>
      <c r="Z67" s="27">
        <v>429619898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325342983</v>
      </c>
      <c r="C69" s="19"/>
      <c r="D69" s="20">
        <v>429111413</v>
      </c>
      <c r="E69" s="21">
        <v>429111413</v>
      </c>
      <c r="F69" s="21">
        <v>30133952</v>
      </c>
      <c r="G69" s="21">
        <v>21337811</v>
      </c>
      <c r="H69" s="21">
        <v>35469398</v>
      </c>
      <c r="I69" s="21">
        <v>86941161</v>
      </c>
      <c r="J69" s="21">
        <v>35469398</v>
      </c>
      <c r="K69" s="21">
        <v>12730150</v>
      </c>
      <c r="L69" s="21">
        <v>29678306</v>
      </c>
      <c r="M69" s="21">
        <v>77877854</v>
      </c>
      <c r="N69" s="21"/>
      <c r="O69" s="21"/>
      <c r="P69" s="21"/>
      <c r="Q69" s="21"/>
      <c r="R69" s="21"/>
      <c r="S69" s="21"/>
      <c r="T69" s="21"/>
      <c r="U69" s="21"/>
      <c r="V69" s="21">
        <v>164819015</v>
      </c>
      <c r="W69" s="21">
        <v>192098530</v>
      </c>
      <c r="X69" s="21"/>
      <c r="Y69" s="20"/>
      <c r="Z69" s="23">
        <v>429111413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197819144</v>
      </c>
      <c r="C71" s="19"/>
      <c r="D71" s="20">
        <v>306836155</v>
      </c>
      <c r="E71" s="21">
        <v>306836155</v>
      </c>
      <c r="F71" s="21">
        <v>23347395</v>
      </c>
      <c r="G71" s="21">
        <v>14164748</v>
      </c>
      <c r="H71" s="21">
        <v>27027313</v>
      </c>
      <c r="I71" s="21">
        <v>64539456</v>
      </c>
      <c r="J71" s="21">
        <v>27027313</v>
      </c>
      <c r="K71" s="21">
        <v>9091984</v>
      </c>
      <c r="L71" s="21">
        <v>21676048</v>
      </c>
      <c r="M71" s="21">
        <v>57795345</v>
      </c>
      <c r="N71" s="21"/>
      <c r="O71" s="21"/>
      <c r="P71" s="21"/>
      <c r="Q71" s="21"/>
      <c r="R71" s="21"/>
      <c r="S71" s="21"/>
      <c r="T71" s="21"/>
      <c r="U71" s="21"/>
      <c r="V71" s="21">
        <v>122334801</v>
      </c>
      <c r="W71" s="21">
        <v>139709761</v>
      </c>
      <c r="X71" s="21"/>
      <c r="Y71" s="20"/>
      <c r="Z71" s="23">
        <v>306836155</v>
      </c>
    </row>
    <row r="72" spans="1:26" ht="12.75" hidden="1">
      <c r="A72" s="39" t="s">
        <v>105</v>
      </c>
      <c r="B72" s="19">
        <v>127523839</v>
      </c>
      <c r="C72" s="19"/>
      <c r="D72" s="20">
        <v>122275258</v>
      </c>
      <c r="E72" s="21">
        <v>122275258</v>
      </c>
      <c r="F72" s="21">
        <v>6786557</v>
      </c>
      <c r="G72" s="21">
        <v>7173063</v>
      </c>
      <c r="H72" s="21">
        <v>8442085</v>
      </c>
      <c r="I72" s="21">
        <v>22401705</v>
      </c>
      <c r="J72" s="21">
        <v>8442085</v>
      </c>
      <c r="K72" s="21">
        <v>3638166</v>
      </c>
      <c r="L72" s="21">
        <v>8002258</v>
      </c>
      <c r="M72" s="21">
        <v>20082509</v>
      </c>
      <c r="N72" s="21"/>
      <c r="O72" s="21"/>
      <c r="P72" s="21"/>
      <c r="Q72" s="21"/>
      <c r="R72" s="21"/>
      <c r="S72" s="21"/>
      <c r="T72" s="21"/>
      <c r="U72" s="21"/>
      <c r="V72" s="21">
        <v>42484214</v>
      </c>
      <c r="W72" s="21">
        <v>52388769</v>
      </c>
      <c r="X72" s="21"/>
      <c r="Y72" s="20"/>
      <c r="Z72" s="23">
        <v>122275258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508485</v>
      </c>
      <c r="E75" s="30">
        <v>508485</v>
      </c>
      <c r="F75" s="30">
        <v>89698</v>
      </c>
      <c r="G75" s="30">
        <v>1450275</v>
      </c>
      <c r="H75" s="30">
        <v>425716</v>
      </c>
      <c r="I75" s="30">
        <v>1965689</v>
      </c>
      <c r="J75" s="30">
        <v>869607</v>
      </c>
      <c r="K75" s="30">
        <v>260633</v>
      </c>
      <c r="L75" s="30">
        <v>126015</v>
      </c>
      <c r="M75" s="30">
        <v>1256255</v>
      </c>
      <c r="N75" s="30"/>
      <c r="O75" s="30"/>
      <c r="P75" s="30"/>
      <c r="Q75" s="30"/>
      <c r="R75" s="30"/>
      <c r="S75" s="30"/>
      <c r="T75" s="30"/>
      <c r="U75" s="30"/>
      <c r="V75" s="30">
        <v>3221944</v>
      </c>
      <c r="W75" s="30"/>
      <c r="X75" s="30"/>
      <c r="Y75" s="29"/>
      <c r="Z75" s="31">
        <v>508485</v>
      </c>
    </row>
    <row r="76" spans="1:26" ht="12.75" hidden="1">
      <c r="A76" s="42" t="s">
        <v>288</v>
      </c>
      <c r="B76" s="32">
        <v>271569830</v>
      </c>
      <c r="C76" s="32"/>
      <c r="D76" s="33">
        <v>343797613</v>
      </c>
      <c r="E76" s="34">
        <v>343797613</v>
      </c>
      <c r="F76" s="34">
        <v>30040751</v>
      </c>
      <c r="G76" s="34">
        <v>21247057</v>
      </c>
      <c r="H76" s="34">
        <v>34170771</v>
      </c>
      <c r="I76" s="34">
        <v>85458579</v>
      </c>
      <c r="J76" s="34">
        <v>28828051</v>
      </c>
      <c r="K76" s="34">
        <v>31236053</v>
      </c>
      <c r="L76" s="34">
        <v>29101564</v>
      </c>
      <c r="M76" s="34">
        <v>89165668</v>
      </c>
      <c r="N76" s="34"/>
      <c r="O76" s="34"/>
      <c r="P76" s="34"/>
      <c r="Q76" s="34"/>
      <c r="R76" s="34"/>
      <c r="S76" s="34"/>
      <c r="T76" s="34"/>
      <c r="U76" s="34"/>
      <c r="V76" s="34">
        <v>174624247</v>
      </c>
      <c r="W76" s="34">
        <v>154187308</v>
      </c>
      <c r="X76" s="34"/>
      <c r="Y76" s="33"/>
      <c r="Z76" s="35">
        <v>343797613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271569830</v>
      </c>
      <c r="C78" s="19"/>
      <c r="D78" s="20">
        <v>343289128</v>
      </c>
      <c r="E78" s="21">
        <v>343289128</v>
      </c>
      <c r="F78" s="21">
        <v>30040751</v>
      </c>
      <c r="G78" s="21">
        <v>21247057</v>
      </c>
      <c r="H78" s="21">
        <v>34170548</v>
      </c>
      <c r="I78" s="21">
        <v>85458356</v>
      </c>
      <c r="J78" s="21">
        <v>28845185</v>
      </c>
      <c r="K78" s="21">
        <v>31237838</v>
      </c>
      <c r="L78" s="21">
        <v>29101564</v>
      </c>
      <c r="M78" s="21">
        <v>89184587</v>
      </c>
      <c r="N78" s="21"/>
      <c r="O78" s="21"/>
      <c r="P78" s="21"/>
      <c r="Q78" s="21"/>
      <c r="R78" s="21"/>
      <c r="S78" s="21"/>
      <c r="T78" s="21"/>
      <c r="U78" s="21"/>
      <c r="V78" s="21">
        <v>174642943</v>
      </c>
      <c r="W78" s="21">
        <v>153678823</v>
      </c>
      <c r="X78" s="21"/>
      <c r="Y78" s="20"/>
      <c r="Z78" s="23">
        <v>343289128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271569830</v>
      </c>
      <c r="C80" s="19"/>
      <c r="D80" s="20">
        <v>245468923</v>
      </c>
      <c r="E80" s="21">
        <v>245468923</v>
      </c>
      <c r="F80" s="21">
        <v>23254194</v>
      </c>
      <c r="G80" s="21">
        <v>14073994</v>
      </c>
      <c r="H80" s="21">
        <v>26997485</v>
      </c>
      <c r="I80" s="21">
        <v>64325673</v>
      </c>
      <c r="J80" s="21">
        <v>20569902</v>
      </c>
      <c r="K80" s="21">
        <v>22135854</v>
      </c>
      <c r="L80" s="21">
        <v>21099306</v>
      </c>
      <c r="M80" s="21">
        <v>63805062</v>
      </c>
      <c r="N80" s="21"/>
      <c r="O80" s="21"/>
      <c r="P80" s="21"/>
      <c r="Q80" s="21"/>
      <c r="R80" s="21"/>
      <c r="S80" s="21"/>
      <c r="T80" s="21"/>
      <c r="U80" s="21"/>
      <c r="V80" s="21">
        <v>128130735</v>
      </c>
      <c r="W80" s="21">
        <v>111767808</v>
      </c>
      <c r="X80" s="21"/>
      <c r="Y80" s="20"/>
      <c r="Z80" s="23">
        <v>245468923</v>
      </c>
    </row>
    <row r="81" spans="1:26" ht="12.75" hidden="1">
      <c r="A81" s="39" t="s">
        <v>105</v>
      </c>
      <c r="B81" s="19"/>
      <c r="C81" s="19"/>
      <c r="D81" s="20">
        <v>97820205</v>
      </c>
      <c r="E81" s="21">
        <v>97820205</v>
      </c>
      <c r="F81" s="21">
        <v>6786557</v>
      </c>
      <c r="G81" s="21">
        <v>7173063</v>
      </c>
      <c r="H81" s="21">
        <v>7173063</v>
      </c>
      <c r="I81" s="21">
        <v>21132683</v>
      </c>
      <c r="J81" s="21">
        <v>8275283</v>
      </c>
      <c r="K81" s="21">
        <v>9101984</v>
      </c>
      <c r="L81" s="21">
        <v>8002258</v>
      </c>
      <c r="M81" s="21">
        <v>25379525</v>
      </c>
      <c r="N81" s="21"/>
      <c r="O81" s="21"/>
      <c r="P81" s="21"/>
      <c r="Q81" s="21"/>
      <c r="R81" s="21"/>
      <c r="S81" s="21"/>
      <c r="T81" s="21"/>
      <c r="U81" s="21"/>
      <c r="V81" s="21">
        <v>46512208</v>
      </c>
      <c r="W81" s="21">
        <v>41911015</v>
      </c>
      <c r="X81" s="21"/>
      <c r="Y81" s="20"/>
      <c r="Z81" s="23">
        <v>97820205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508485</v>
      </c>
      <c r="E84" s="30">
        <v>508485</v>
      </c>
      <c r="F84" s="30"/>
      <c r="G84" s="30"/>
      <c r="H84" s="30">
        <v>223</v>
      </c>
      <c r="I84" s="30">
        <v>223</v>
      </c>
      <c r="J84" s="30">
        <v>-17134</v>
      </c>
      <c r="K84" s="30">
        <v>-1785</v>
      </c>
      <c r="L84" s="30"/>
      <c r="M84" s="30">
        <v>-18919</v>
      </c>
      <c r="N84" s="30"/>
      <c r="O84" s="30"/>
      <c r="P84" s="30"/>
      <c r="Q84" s="30"/>
      <c r="R84" s="30"/>
      <c r="S84" s="30"/>
      <c r="T84" s="30"/>
      <c r="U84" s="30"/>
      <c r="V84" s="30">
        <v>-18696</v>
      </c>
      <c r="W84" s="30">
        <v>508485</v>
      </c>
      <c r="X84" s="30"/>
      <c r="Y84" s="29"/>
      <c r="Z84" s="31">
        <v>508485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39213461</v>
      </c>
      <c r="F5" s="358">
        <f t="shared" si="0"/>
        <v>39213461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19606732</v>
      </c>
      <c r="Y5" s="358">
        <f t="shared" si="0"/>
        <v>-19606732</v>
      </c>
      <c r="Z5" s="359">
        <f>+IF(X5&lt;&gt;0,+(Y5/X5)*100,0)</f>
        <v>-100</v>
      </c>
      <c r="AA5" s="360">
        <f>+AA6+AA8+AA11+AA13+AA15</f>
        <v>39213461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6030227</v>
      </c>
      <c r="F6" s="59">
        <f t="shared" si="1"/>
        <v>6030227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3015114</v>
      </c>
      <c r="Y6" s="59">
        <f t="shared" si="1"/>
        <v>-3015114</v>
      </c>
      <c r="Z6" s="61">
        <f>+IF(X6&lt;&gt;0,+(Y6/X6)*100,0)</f>
        <v>-100</v>
      </c>
      <c r="AA6" s="62">
        <f t="shared" si="1"/>
        <v>6030227</v>
      </c>
    </row>
    <row r="7" spans="1:27" ht="12.75">
      <c r="A7" s="291" t="s">
        <v>230</v>
      </c>
      <c r="B7" s="142"/>
      <c r="C7" s="60"/>
      <c r="D7" s="340"/>
      <c r="E7" s="60">
        <v>6030227</v>
      </c>
      <c r="F7" s="59">
        <v>6030227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3015114</v>
      </c>
      <c r="Y7" s="59">
        <v>-3015114</v>
      </c>
      <c r="Z7" s="61">
        <v>-100</v>
      </c>
      <c r="AA7" s="62">
        <v>6030227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28070085</v>
      </c>
      <c r="F11" s="364">
        <f t="shared" si="3"/>
        <v>28070085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14035043</v>
      </c>
      <c r="Y11" s="364">
        <f t="shared" si="3"/>
        <v>-14035043</v>
      </c>
      <c r="Z11" s="365">
        <f>+IF(X11&lt;&gt;0,+(Y11/X11)*100,0)</f>
        <v>-100</v>
      </c>
      <c r="AA11" s="366">
        <f t="shared" si="3"/>
        <v>28070085</v>
      </c>
    </row>
    <row r="12" spans="1:27" ht="12.75">
      <c r="A12" s="291" t="s">
        <v>233</v>
      </c>
      <c r="B12" s="136"/>
      <c r="C12" s="60"/>
      <c r="D12" s="340"/>
      <c r="E12" s="60">
        <v>28070085</v>
      </c>
      <c r="F12" s="59">
        <v>28070085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14035043</v>
      </c>
      <c r="Y12" s="59">
        <v>-14035043</v>
      </c>
      <c r="Z12" s="61">
        <v>-100</v>
      </c>
      <c r="AA12" s="62">
        <v>28070085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5113149</v>
      </c>
      <c r="F13" s="342">
        <f t="shared" si="4"/>
        <v>5113149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2556575</v>
      </c>
      <c r="Y13" s="342">
        <f t="shared" si="4"/>
        <v>-2556575</v>
      </c>
      <c r="Z13" s="335">
        <f>+IF(X13&lt;&gt;0,+(Y13/X13)*100,0)</f>
        <v>-100</v>
      </c>
      <c r="AA13" s="273">
        <f t="shared" si="4"/>
        <v>5113149</v>
      </c>
    </row>
    <row r="14" spans="1:27" ht="12.75">
      <c r="A14" s="291" t="s">
        <v>234</v>
      </c>
      <c r="B14" s="136"/>
      <c r="C14" s="60"/>
      <c r="D14" s="340"/>
      <c r="E14" s="60">
        <v>5113149</v>
      </c>
      <c r="F14" s="59">
        <v>5113149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2556575</v>
      </c>
      <c r="Y14" s="59">
        <v>-2556575</v>
      </c>
      <c r="Z14" s="61">
        <v>-100</v>
      </c>
      <c r="AA14" s="62">
        <v>5113149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39574359</v>
      </c>
      <c r="F40" s="345">
        <f t="shared" si="9"/>
        <v>39574359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19787180</v>
      </c>
      <c r="Y40" s="345">
        <f t="shared" si="9"/>
        <v>-19787180</v>
      </c>
      <c r="Z40" s="336">
        <f>+IF(X40&lt;&gt;0,+(Y40/X40)*100,0)</f>
        <v>-100</v>
      </c>
      <c r="AA40" s="350">
        <f>SUM(AA41:AA49)</f>
        <v>39574359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39574359</v>
      </c>
      <c r="F49" s="53">
        <v>39574359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19787180</v>
      </c>
      <c r="Y49" s="53">
        <v>-19787180</v>
      </c>
      <c r="Z49" s="94">
        <v>-100</v>
      </c>
      <c r="AA49" s="95">
        <v>39574359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78787820</v>
      </c>
      <c r="F60" s="264">
        <f t="shared" si="14"/>
        <v>78787820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39393912</v>
      </c>
      <c r="Y60" s="264">
        <f t="shared" si="14"/>
        <v>-39393912</v>
      </c>
      <c r="Z60" s="337">
        <f>+IF(X60&lt;&gt;0,+(Y60/X60)*100,0)</f>
        <v>-100</v>
      </c>
      <c r="AA60" s="232">
        <f>+AA57+AA54+AA51+AA40+AA37+AA34+AA22+AA5</f>
        <v>78787820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436032312</v>
      </c>
      <c r="D5" s="153">
        <f>SUM(D6:D8)</f>
        <v>0</v>
      </c>
      <c r="E5" s="154">
        <f t="shared" si="0"/>
        <v>14657682</v>
      </c>
      <c r="F5" s="100">
        <f t="shared" si="0"/>
        <v>14657682</v>
      </c>
      <c r="G5" s="100">
        <f t="shared" si="0"/>
        <v>181952540</v>
      </c>
      <c r="H5" s="100">
        <f t="shared" si="0"/>
        <v>1879113</v>
      </c>
      <c r="I5" s="100">
        <f t="shared" si="0"/>
        <v>2919962</v>
      </c>
      <c r="J5" s="100">
        <f t="shared" si="0"/>
        <v>186751615</v>
      </c>
      <c r="K5" s="100">
        <f t="shared" si="0"/>
        <v>3442782</v>
      </c>
      <c r="L5" s="100">
        <f t="shared" si="0"/>
        <v>370676</v>
      </c>
      <c r="M5" s="100">
        <f t="shared" si="0"/>
        <v>208465</v>
      </c>
      <c r="N5" s="100">
        <f t="shared" si="0"/>
        <v>4021923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190773538</v>
      </c>
      <c r="X5" s="100">
        <f t="shared" si="0"/>
        <v>0</v>
      </c>
      <c r="Y5" s="100">
        <f t="shared" si="0"/>
        <v>190773538</v>
      </c>
      <c r="Z5" s="137">
        <f>+IF(X5&lt;&gt;0,+(Y5/X5)*100,0)</f>
        <v>0</v>
      </c>
      <c r="AA5" s="153">
        <f>SUM(AA6:AA8)</f>
        <v>14657682</v>
      </c>
    </row>
    <row r="6" spans="1:27" ht="12.75">
      <c r="A6" s="138" t="s">
        <v>75</v>
      </c>
      <c r="B6" s="136"/>
      <c r="C6" s="155">
        <v>2539337</v>
      </c>
      <c r="D6" s="155"/>
      <c r="E6" s="156">
        <v>10250000</v>
      </c>
      <c r="F6" s="60">
        <v>10250000</v>
      </c>
      <c r="G6" s="60"/>
      <c r="H6" s="60">
        <v>337900</v>
      </c>
      <c r="I6" s="60">
        <v>255400</v>
      </c>
      <c r="J6" s="60">
        <v>593300</v>
      </c>
      <c r="K6" s="60">
        <v>255400</v>
      </c>
      <c r="L6" s="60"/>
      <c r="M6" s="60"/>
      <c r="N6" s="60">
        <v>255400</v>
      </c>
      <c r="O6" s="60"/>
      <c r="P6" s="60"/>
      <c r="Q6" s="60"/>
      <c r="R6" s="60"/>
      <c r="S6" s="60"/>
      <c r="T6" s="60"/>
      <c r="U6" s="60"/>
      <c r="V6" s="60"/>
      <c r="W6" s="60">
        <v>848700</v>
      </c>
      <c r="X6" s="60"/>
      <c r="Y6" s="60">
        <v>848700</v>
      </c>
      <c r="Z6" s="140">
        <v>0</v>
      </c>
      <c r="AA6" s="155">
        <v>10250000</v>
      </c>
    </row>
    <row r="7" spans="1:27" ht="12.75">
      <c r="A7" s="138" t="s">
        <v>76</v>
      </c>
      <c r="B7" s="136"/>
      <c r="C7" s="157">
        <v>433492975</v>
      </c>
      <c r="D7" s="157"/>
      <c r="E7" s="158">
        <v>4400182</v>
      </c>
      <c r="F7" s="159">
        <v>4400182</v>
      </c>
      <c r="G7" s="159">
        <v>181952540</v>
      </c>
      <c r="H7" s="159">
        <v>1533776</v>
      </c>
      <c r="I7" s="159">
        <v>2642396</v>
      </c>
      <c r="J7" s="159">
        <v>186128712</v>
      </c>
      <c r="K7" s="159">
        <v>3110564</v>
      </c>
      <c r="L7" s="159">
        <v>370676</v>
      </c>
      <c r="M7" s="159">
        <v>150235</v>
      </c>
      <c r="N7" s="159">
        <v>3631475</v>
      </c>
      <c r="O7" s="159"/>
      <c r="P7" s="159"/>
      <c r="Q7" s="159"/>
      <c r="R7" s="159"/>
      <c r="S7" s="159"/>
      <c r="T7" s="159"/>
      <c r="U7" s="159"/>
      <c r="V7" s="159"/>
      <c r="W7" s="159">
        <v>189760187</v>
      </c>
      <c r="X7" s="159"/>
      <c r="Y7" s="159">
        <v>189760187</v>
      </c>
      <c r="Z7" s="141">
        <v>0</v>
      </c>
      <c r="AA7" s="157">
        <v>4400182</v>
      </c>
    </row>
    <row r="8" spans="1:27" ht="12.75">
      <c r="A8" s="138" t="s">
        <v>77</v>
      </c>
      <c r="B8" s="136"/>
      <c r="C8" s="155"/>
      <c r="D8" s="155"/>
      <c r="E8" s="156">
        <v>7500</v>
      </c>
      <c r="F8" s="60">
        <v>7500</v>
      </c>
      <c r="G8" s="60"/>
      <c r="H8" s="60">
        <v>7437</v>
      </c>
      <c r="I8" s="60">
        <v>22166</v>
      </c>
      <c r="J8" s="60">
        <v>29603</v>
      </c>
      <c r="K8" s="60">
        <v>76818</v>
      </c>
      <c r="L8" s="60"/>
      <c r="M8" s="60">
        <v>58230</v>
      </c>
      <c r="N8" s="60">
        <v>135048</v>
      </c>
      <c r="O8" s="60"/>
      <c r="P8" s="60"/>
      <c r="Q8" s="60"/>
      <c r="R8" s="60"/>
      <c r="S8" s="60"/>
      <c r="T8" s="60"/>
      <c r="U8" s="60"/>
      <c r="V8" s="60"/>
      <c r="W8" s="60">
        <v>164651</v>
      </c>
      <c r="X8" s="60"/>
      <c r="Y8" s="60">
        <v>164651</v>
      </c>
      <c r="Z8" s="140">
        <v>0</v>
      </c>
      <c r="AA8" s="155">
        <v>7500</v>
      </c>
    </row>
    <row r="9" spans="1:27" ht="12.75">
      <c r="A9" s="135" t="s">
        <v>78</v>
      </c>
      <c r="B9" s="136"/>
      <c r="C9" s="153">
        <f aca="true" t="shared" si="1" ref="C9:Y9">SUM(C10:C14)</f>
        <v>312494</v>
      </c>
      <c r="D9" s="153">
        <f>SUM(D10:D14)</f>
        <v>0</v>
      </c>
      <c r="E9" s="154">
        <f t="shared" si="1"/>
        <v>8292720</v>
      </c>
      <c r="F9" s="100">
        <f t="shared" si="1"/>
        <v>8292720</v>
      </c>
      <c r="G9" s="100">
        <f t="shared" si="1"/>
        <v>0</v>
      </c>
      <c r="H9" s="100">
        <f t="shared" si="1"/>
        <v>-83994</v>
      </c>
      <c r="I9" s="100">
        <f t="shared" si="1"/>
        <v>0</v>
      </c>
      <c r="J9" s="100">
        <f t="shared" si="1"/>
        <v>-83994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-83994</v>
      </c>
      <c r="X9" s="100">
        <f t="shared" si="1"/>
        <v>0</v>
      </c>
      <c r="Y9" s="100">
        <f t="shared" si="1"/>
        <v>-83994</v>
      </c>
      <c r="Z9" s="137">
        <f>+IF(X9&lt;&gt;0,+(Y9/X9)*100,0)</f>
        <v>0</v>
      </c>
      <c r="AA9" s="153">
        <f>SUM(AA10:AA14)</f>
        <v>8292720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>
        <v>312494</v>
      </c>
      <c r="D11" s="155"/>
      <c r="E11" s="156">
        <v>252720</v>
      </c>
      <c r="F11" s="60">
        <v>252720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>
        <v>252720</v>
      </c>
    </row>
    <row r="12" spans="1:27" ht="12.75">
      <c r="A12" s="138" t="s">
        <v>81</v>
      </c>
      <c r="B12" s="136"/>
      <c r="C12" s="155"/>
      <c r="D12" s="155"/>
      <c r="E12" s="156">
        <v>8040000</v>
      </c>
      <c r="F12" s="60">
        <v>8040000</v>
      </c>
      <c r="G12" s="60"/>
      <c r="H12" s="60">
        <v>-83994</v>
      </c>
      <c r="I12" s="60"/>
      <c r="J12" s="60">
        <v>-83994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-83994</v>
      </c>
      <c r="X12" s="60"/>
      <c r="Y12" s="60">
        <v>-83994</v>
      </c>
      <c r="Z12" s="140">
        <v>0</v>
      </c>
      <c r="AA12" s="155">
        <v>8040000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178170</v>
      </c>
      <c r="D15" s="153">
        <f>SUM(D16:D18)</f>
        <v>0</v>
      </c>
      <c r="E15" s="154">
        <f t="shared" si="2"/>
        <v>74780134</v>
      </c>
      <c r="F15" s="100">
        <f t="shared" si="2"/>
        <v>74780134</v>
      </c>
      <c r="G15" s="100">
        <f t="shared" si="2"/>
        <v>24670</v>
      </c>
      <c r="H15" s="100">
        <f t="shared" si="2"/>
        <v>-7630</v>
      </c>
      <c r="I15" s="100">
        <f t="shared" si="2"/>
        <v>69706696</v>
      </c>
      <c r="J15" s="100">
        <f t="shared" si="2"/>
        <v>69723736</v>
      </c>
      <c r="K15" s="100">
        <f t="shared" si="2"/>
        <v>69706696</v>
      </c>
      <c r="L15" s="100">
        <f t="shared" si="2"/>
        <v>13704</v>
      </c>
      <c r="M15" s="100">
        <f t="shared" si="2"/>
        <v>10277</v>
      </c>
      <c r="N15" s="100">
        <f t="shared" si="2"/>
        <v>69730677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139454413</v>
      </c>
      <c r="X15" s="100">
        <f t="shared" si="2"/>
        <v>0</v>
      </c>
      <c r="Y15" s="100">
        <f t="shared" si="2"/>
        <v>139454413</v>
      </c>
      <c r="Z15" s="137">
        <f>+IF(X15&lt;&gt;0,+(Y15/X15)*100,0)</f>
        <v>0</v>
      </c>
      <c r="AA15" s="153">
        <f>SUM(AA16:AA18)</f>
        <v>74780134</v>
      </c>
    </row>
    <row r="16" spans="1:27" ht="12.75">
      <c r="A16" s="138" t="s">
        <v>85</v>
      </c>
      <c r="B16" s="136"/>
      <c r="C16" s="155"/>
      <c r="D16" s="155"/>
      <c r="E16" s="156">
        <v>56773497</v>
      </c>
      <c r="F16" s="60">
        <v>56773497</v>
      </c>
      <c r="G16" s="60">
        <v>24670</v>
      </c>
      <c r="H16" s="60">
        <v>-7630</v>
      </c>
      <c r="I16" s="60">
        <v>69706696</v>
      </c>
      <c r="J16" s="60">
        <v>69723736</v>
      </c>
      <c r="K16" s="60">
        <v>69706696</v>
      </c>
      <c r="L16" s="60">
        <v>13704</v>
      </c>
      <c r="M16" s="60">
        <v>10277</v>
      </c>
      <c r="N16" s="60">
        <v>69730677</v>
      </c>
      <c r="O16" s="60"/>
      <c r="P16" s="60"/>
      <c r="Q16" s="60"/>
      <c r="R16" s="60"/>
      <c r="S16" s="60"/>
      <c r="T16" s="60"/>
      <c r="U16" s="60"/>
      <c r="V16" s="60"/>
      <c r="W16" s="60">
        <v>139454413</v>
      </c>
      <c r="X16" s="60"/>
      <c r="Y16" s="60">
        <v>139454413</v>
      </c>
      <c r="Z16" s="140">
        <v>0</v>
      </c>
      <c r="AA16" s="155">
        <v>56773497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>
        <v>178170</v>
      </c>
      <c r="D18" s="155"/>
      <c r="E18" s="156">
        <v>18006637</v>
      </c>
      <c r="F18" s="60">
        <v>18006637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>
        <v>18006637</v>
      </c>
    </row>
    <row r="19" spans="1:27" ht="12.75">
      <c r="A19" s="135" t="s">
        <v>88</v>
      </c>
      <c r="B19" s="142"/>
      <c r="C19" s="153">
        <f aca="true" t="shared" si="3" ref="C19:Y19">SUM(C20:C23)</f>
        <v>628952353</v>
      </c>
      <c r="D19" s="153">
        <f>SUM(D20:D23)</f>
        <v>0</v>
      </c>
      <c r="E19" s="154">
        <f t="shared" si="3"/>
        <v>1086832407</v>
      </c>
      <c r="F19" s="100">
        <f t="shared" si="3"/>
        <v>1086832407</v>
      </c>
      <c r="G19" s="100">
        <f t="shared" si="3"/>
        <v>30197952</v>
      </c>
      <c r="H19" s="100">
        <f t="shared" si="3"/>
        <v>21470380</v>
      </c>
      <c r="I19" s="100">
        <f t="shared" si="3"/>
        <v>35576035</v>
      </c>
      <c r="J19" s="100">
        <f t="shared" si="3"/>
        <v>87244367</v>
      </c>
      <c r="K19" s="100">
        <f t="shared" si="3"/>
        <v>35575589</v>
      </c>
      <c r="L19" s="100">
        <f t="shared" si="3"/>
        <v>12851839</v>
      </c>
      <c r="M19" s="100">
        <f t="shared" si="3"/>
        <v>275056151</v>
      </c>
      <c r="N19" s="100">
        <f t="shared" si="3"/>
        <v>323483579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410727946</v>
      </c>
      <c r="X19" s="100">
        <f t="shared" si="3"/>
        <v>0</v>
      </c>
      <c r="Y19" s="100">
        <f t="shared" si="3"/>
        <v>410727946</v>
      </c>
      <c r="Z19" s="137">
        <f>+IF(X19&lt;&gt;0,+(Y19/X19)*100,0)</f>
        <v>0</v>
      </c>
      <c r="AA19" s="153">
        <f>SUM(AA20:AA23)</f>
        <v>1086832407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501428514</v>
      </c>
      <c r="D21" s="155"/>
      <c r="E21" s="156">
        <v>950563229</v>
      </c>
      <c r="F21" s="60">
        <v>950563229</v>
      </c>
      <c r="G21" s="60">
        <v>23411395</v>
      </c>
      <c r="H21" s="60">
        <v>14297317</v>
      </c>
      <c r="I21" s="60">
        <v>27133950</v>
      </c>
      <c r="J21" s="60">
        <v>64842662</v>
      </c>
      <c r="K21" s="60">
        <v>27133504</v>
      </c>
      <c r="L21" s="60">
        <v>9213673</v>
      </c>
      <c r="M21" s="60">
        <v>267053893</v>
      </c>
      <c r="N21" s="60">
        <v>303401070</v>
      </c>
      <c r="O21" s="60"/>
      <c r="P21" s="60"/>
      <c r="Q21" s="60"/>
      <c r="R21" s="60"/>
      <c r="S21" s="60"/>
      <c r="T21" s="60"/>
      <c r="U21" s="60"/>
      <c r="V21" s="60"/>
      <c r="W21" s="60">
        <v>368243732</v>
      </c>
      <c r="X21" s="60"/>
      <c r="Y21" s="60">
        <v>368243732</v>
      </c>
      <c r="Z21" s="140">
        <v>0</v>
      </c>
      <c r="AA21" s="155">
        <v>950563229</v>
      </c>
    </row>
    <row r="22" spans="1:27" ht="12.75">
      <c r="A22" s="138" t="s">
        <v>91</v>
      </c>
      <c r="B22" s="136"/>
      <c r="C22" s="157">
        <v>127523839</v>
      </c>
      <c r="D22" s="157"/>
      <c r="E22" s="158">
        <v>136269178</v>
      </c>
      <c r="F22" s="159">
        <v>136269178</v>
      </c>
      <c r="G22" s="159">
        <v>6786557</v>
      </c>
      <c r="H22" s="159">
        <v>7173063</v>
      </c>
      <c r="I22" s="159">
        <v>8442085</v>
      </c>
      <c r="J22" s="159">
        <v>22401705</v>
      </c>
      <c r="K22" s="159">
        <v>8442085</v>
      </c>
      <c r="L22" s="159">
        <v>3638166</v>
      </c>
      <c r="M22" s="159">
        <v>8002258</v>
      </c>
      <c r="N22" s="159">
        <v>20082509</v>
      </c>
      <c r="O22" s="159"/>
      <c r="P22" s="159"/>
      <c r="Q22" s="159"/>
      <c r="R22" s="159"/>
      <c r="S22" s="159"/>
      <c r="T22" s="159"/>
      <c r="U22" s="159"/>
      <c r="V22" s="159"/>
      <c r="W22" s="159">
        <v>42484214</v>
      </c>
      <c r="X22" s="159"/>
      <c r="Y22" s="159">
        <v>42484214</v>
      </c>
      <c r="Z22" s="141">
        <v>0</v>
      </c>
      <c r="AA22" s="157">
        <v>136269178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>
        <v>327750</v>
      </c>
      <c r="D24" s="153"/>
      <c r="E24" s="154">
        <v>838766</v>
      </c>
      <c r="F24" s="100">
        <v>838766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838766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1065803079</v>
      </c>
      <c r="D25" s="168">
        <f>+D5+D9+D15+D19+D24</f>
        <v>0</v>
      </c>
      <c r="E25" s="169">
        <f t="shared" si="4"/>
        <v>1185401709</v>
      </c>
      <c r="F25" s="73">
        <f t="shared" si="4"/>
        <v>1185401709</v>
      </c>
      <c r="G25" s="73">
        <f t="shared" si="4"/>
        <v>212175162</v>
      </c>
      <c r="H25" s="73">
        <f t="shared" si="4"/>
        <v>23257869</v>
      </c>
      <c r="I25" s="73">
        <f t="shared" si="4"/>
        <v>108202693</v>
      </c>
      <c r="J25" s="73">
        <f t="shared" si="4"/>
        <v>343635724</v>
      </c>
      <c r="K25" s="73">
        <f t="shared" si="4"/>
        <v>108725067</v>
      </c>
      <c r="L25" s="73">
        <f t="shared" si="4"/>
        <v>13236219</v>
      </c>
      <c r="M25" s="73">
        <f t="shared" si="4"/>
        <v>275274893</v>
      </c>
      <c r="N25" s="73">
        <f t="shared" si="4"/>
        <v>397236179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740871903</v>
      </c>
      <c r="X25" s="73">
        <f t="shared" si="4"/>
        <v>0</v>
      </c>
      <c r="Y25" s="73">
        <f t="shared" si="4"/>
        <v>740871903</v>
      </c>
      <c r="Z25" s="170">
        <f>+IF(X25&lt;&gt;0,+(Y25/X25)*100,0)</f>
        <v>0</v>
      </c>
      <c r="AA25" s="168">
        <f>+AA5+AA9+AA15+AA19+AA24</f>
        <v>1185401709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329938879</v>
      </c>
      <c r="D28" s="153">
        <f>SUM(D29:D31)</f>
        <v>0</v>
      </c>
      <c r="E28" s="154">
        <f t="shared" si="5"/>
        <v>353390091</v>
      </c>
      <c r="F28" s="100">
        <f t="shared" si="5"/>
        <v>353390091</v>
      </c>
      <c r="G28" s="100">
        <f t="shared" si="5"/>
        <v>18786115</v>
      </c>
      <c r="H28" s="100">
        <f t="shared" si="5"/>
        <v>40773093</v>
      </c>
      <c r="I28" s="100">
        <f t="shared" si="5"/>
        <v>28945385</v>
      </c>
      <c r="J28" s="100">
        <f t="shared" si="5"/>
        <v>88504593</v>
      </c>
      <c r="K28" s="100">
        <f t="shared" si="5"/>
        <v>29949337</v>
      </c>
      <c r="L28" s="100">
        <f t="shared" si="5"/>
        <v>22869952</v>
      </c>
      <c r="M28" s="100">
        <f t="shared" si="5"/>
        <v>20929707</v>
      </c>
      <c r="N28" s="100">
        <f t="shared" si="5"/>
        <v>73748996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162253589</v>
      </c>
      <c r="X28" s="100">
        <f t="shared" si="5"/>
        <v>0</v>
      </c>
      <c r="Y28" s="100">
        <f t="shared" si="5"/>
        <v>162253589</v>
      </c>
      <c r="Z28" s="137">
        <f>+IF(X28&lt;&gt;0,+(Y28/X28)*100,0)</f>
        <v>0</v>
      </c>
      <c r="AA28" s="153">
        <f>SUM(AA29:AA31)</f>
        <v>353390091</v>
      </c>
    </row>
    <row r="29" spans="1:27" ht="12.75">
      <c r="A29" s="138" t="s">
        <v>75</v>
      </c>
      <c r="B29" s="136"/>
      <c r="C29" s="155">
        <v>88361606</v>
      </c>
      <c r="D29" s="155"/>
      <c r="E29" s="156">
        <v>80550216</v>
      </c>
      <c r="F29" s="60">
        <v>80550216</v>
      </c>
      <c r="G29" s="60">
        <v>5060024</v>
      </c>
      <c r="H29" s="60">
        <v>7616637</v>
      </c>
      <c r="I29" s="60">
        <v>5733986</v>
      </c>
      <c r="J29" s="60">
        <v>18410647</v>
      </c>
      <c r="K29" s="60">
        <v>6153705</v>
      </c>
      <c r="L29" s="60">
        <v>6897412</v>
      </c>
      <c r="M29" s="60">
        <v>5713129</v>
      </c>
      <c r="N29" s="60">
        <v>18764246</v>
      </c>
      <c r="O29" s="60"/>
      <c r="P29" s="60"/>
      <c r="Q29" s="60"/>
      <c r="R29" s="60"/>
      <c r="S29" s="60"/>
      <c r="T29" s="60"/>
      <c r="U29" s="60"/>
      <c r="V29" s="60"/>
      <c r="W29" s="60">
        <v>37174893</v>
      </c>
      <c r="X29" s="60"/>
      <c r="Y29" s="60">
        <v>37174893</v>
      </c>
      <c r="Z29" s="140">
        <v>0</v>
      </c>
      <c r="AA29" s="155">
        <v>80550216</v>
      </c>
    </row>
    <row r="30" spans="1:27" ht="12.75">
      <c r="A30" s="138" t="s">
        <v>76</v>
      </c>
      <c r="B30" s="136"/>
      <c r="C30" s="157">
        <v>88086709</v>
      </c>
      <c r="D30" s="157"/>
      <c r="E30" s="158">
        <v>167462594</v>
      </c>
      <c r="F30" s="159">
        <v>167462594</v>
      </c>
      <c r="G30" s="159">
        <v>7080622</v>
      </c>
      <c r="H30" s="159">
        <v>17173341</v>
      </c>
      <c r="I30" s="159">
        <v>13511877</v>
      </c>
      <c r="J30" s="159">
        <v>37765840</v>
      </c>
      <c r="K30" s="159">
        <v>14111469</v>
      </c>
      <c r="L30" s="159">
        <v>8906950</v>
      </c>
      <c r="M30" s="159">
        <v>8732715</v>
      </c>
      <c r="N30" s="159">
        <v>31751134</v>
      </c>
      <c r="O30" s="159"/>
      <c r="P30" s="159"/>
      <c r="Q30" s="159"/>
      <c r="R30" s="159"/>
      <c r="S30" s="159"/>
      <c r="T30" s="159"/>
      <c r="U30" s="159"/>
      <c r="V30" s="159"/>
      <c r="W30" s="159">
        <v>69516974</v>
      </c>
      <c r="X30" s="159"/>
      <c r="Y30" s="159">
        <v>69516974</v>
      </c>
      <c r="Z30" s="141">
        <v>0</v>
      </c>
      <c r="AA30" s="157">
        <v>167462594</v>
      </c>
    </row>
    <row r="31" spans="1:27" ht="12.75">
      <c r="A31" s="138" t="s">
        <v>77</v>
      </c>
      <c r="B31" s="136"/>
      <c r="C31" s="155">
        <v>153490564</v>
      </c>
      <c r="D31" s="155"/>
      <c r="E31" s="156">
        <v>105377281</v>
      </c>
      <c r="F31" s="60">
        <v>105377281</v>
      </c>
      <c r="G31" s="60">
        <v>6645469</v>
      </c>
      <c r="H31" s="60">
        <v>15983115</v>
      </c>
      <c r="I31" s="60">
        <v>9699522</v>
      </c>
      <c r="J31" s="60">
        <v>32328106</v>
      </c>
      <c r="K31" s="60">
        <v>9684163</v>
      </c>
      <c r="L31" s="60">
        <v>7065590</v>
      </c>
      <c r="M31" s="60">
        <v>6483863</v>
      </c>
      <c r="N31" s="60">
        <v>23233616</v>
      </c>
      <c r="O31" s="60"/>
      <c r="P31" s="60"/>
      <c r="Q31" s="60"/>
      <c r="R31" s="60"/>
      <c r="S31" s="60"/>
      <c r="T31" s="60"/>
      <c r="U31" s="60"/>
      <c r="V31" s="60"/>
      <c r="W31" s="60">
        <v>55561722</v>
      </c>
      <c r="X31" s="60"/>
      <c r="Y31" s="60">
        <v>55561722</v>
      </c>
      <c r="Z31" s="140">
        <v>0</v>
      </c>
      <c r="AA31" s="155">
        <v>105377281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6552720</v>
      </c>
      <c r="F32" s="100">
        <f t="shared" si="6"/>
        <v>6552720</v>
      </c>
      <c r="G32" s="100">
        <f t="shared" si="6"/>
        <v>0</v>
      </c>
      <c r="H32" s="100">
        <f t="shared" si="6"/>
        <v>3152281</v>
      </c>
      <c r="I32" s="100">
        <f t="shared" si="6"/>
        <v>612008</v>
      </c>
      <c r="J32" s="100">
        <f t="shared" si="6"/>
        <v>3764289</v>
      </c>
      <c r="K32" s="100">
        <f t="shared" si="6"/>
        <v>395096</v>
      </c>
      <c r="L32" s="100">
        <f t="shared" si="6"/>
        <v>110428</v>
      </c>
      <c r="M32" s="100">
        <f t="shared" si="6"/>
        <v>483940</v>
      </c>
      <c r="N32" s="100">
        <f t="shared" si="6"/>
        <v>989464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4753753</v>
      </c>
      <c r="X32" s="100">
        <f t="shared" si="6"/>
        <v>0</v>
      </c>
      <c r="Y32" s="100">
        <f t="shared" si="6"/>
        <v>4753753</v>
      </c>
      <c r="Z32" s="137">
        <f>+IF(X32&lt;&gt;0,+(Y32/X32)*100,0)</f>
        <v>0</v>
      </c>
      <c r="AA32" s="153">
        <f>SUM(AA33:AA37)</f>
        <v>6552720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>
        <v>1906099</v>
      </c>
      <c r="I33" s="60">
        <v>63965</v>
      </c>
      <c r="J33" s="60">
        <v>1970064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1970064</v>
      </c>
      <c r="X33" s="60"/>
      <c r="Y33" s="60">
        <v>1970064</v>
      </c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>
        <v>252720</v>
      </c>
      <c r="F34" s="60">
        <v>252720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>
        <v>252720</v>
      </c>
    </row>
    <row r="35" spans="1:27" ht="12.75">
      <c r="A35" s="138" t="s">
        <v>81</v>
      </c>
      <c r="B35" s="136"/>
      <c r="C35" s="155"/>
      <c r="D35" s="155"/>
      <c r="E35" s="156">
        <v>6300000</v>
      </c>
      <c r="F35" s="60">
        <v>6300000</v>
      </c>
      <c r="G35" s="60"/>
      <c r="H35" s="60">
        <v>1200650</v>
      </c>
      <c r="I35" s="60">
        <v>395096</v>
      </c>
      <c r="J35" s="60">
        <v>1595746</v>
      </c>
      <c r="K35" s="60">
        <v>395096</v>
      </c>
      <c r="L35" s="60">
        <v>110428</v>
      </c>
      <c r="M35" s="60">
        <v>243193</v>
      </c>
      <c r="N35" s="60">
        <v>748717</v>
      </c>
      <c r="O35" s="60"/>
      <c r="P35" s="60"/>
      <c r="Q35" s="60"/>
      <c r="R35" s="60"/>
      <c r="S35" s="60"/>
      <c r="T35" s="60"/>
      <c r="U35" s="60"/>
      <c r="V35" s="60"/>
      <c r="W35" s="60">
        <v>2344463</v>
      </c>
      <c r="X35" s="60"/>
      <c r="Y35" s="60">
        <v>2344463</v>
      </c>
      <c r="Z35" s="140">
        <v>0</v>
      </c>
      <c r="AA35" s="155">
        <v>6300000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>
        <v>45532</v>
      </c>
      <c r="I37" s="159">
        <v>152947</v>
      </c>
      <c r="J37" s="159">
        <v>198479</v>
      </c>
      <c r="K37" s="159"/>
      <c r="L37" s="159"/>
      <c r="M37" s="159">
        <v>240747</v>
      </c>
      <c r="N37" s="159">
        <v>240747</v>
      </c>
      <c r="O37" s="159"/>
      <c r="P37" s="159"/>
      <c r="Q37" s="159"/>
      <c r="R37" s="159"/>
      <c r="S37" s="159"/>
      <c r="T37" s="159"/>
      <c r="U37" s="159"/>
      <c r="V37" s="159"/>
      <c r="W37" s="159">
        <v>439226</v>
      </c>
      <c r="X37" s="159"/>
      <c r="Y37" s="159">
        <v>439226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65800283</v>
      </c>
      <c r="D38" s="153">
        <f>SUM(D39:D41)</f>
        <v>0</v>
      </c>
      <c r="E38" s="154">
        <f t="shared" si="7"/>
        <v>119226267</v>
      </c>
      <c r="F38" s="100">
        <f t="shared" si="7"/>
        <v>119226267</v>
      </c>
      <c r="G38" s="100">
        <f t="shared" si="7"/>
        <v>1944840</v>
      </c>
      <c r="H38" s="100">
        <f t="shared" si="7"/>
        <v>4094656</v>
      </c>
      <c r="I38" s="100">
        <f t="shared" si="7"/>
        <v>2278992</v>
      </c>
      <c r="J38" s="100">
        <f t="shared" si="7"/>
        <v>8318488</v>
      </c>
      <c r="K38" s="100">
        <f t="shared" si="7"/>
        <v>2278992</v>
      </c>
      <c r="L38" s="100">
        <f t="shared" si="7"/>
        <v>2268199</v>
      </c>
      <c r="M38" s="100">
        <f t="shared" si="7"/>
        <v>5929693</v>
      </c>
      <c r="N38" s="100">
        <f t="shared" si="7"/>
        <v>10476884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18795372</v>
      </c>
      <c r="X38" s="100">
        <f t="shared" si="7"/>
        <v>0</v>
      </c>
      <c r="Y38" s="100">
        <f t="shared" si="7"/>
        <v>18795372</v>
      </c>
      <c r="Z38" s="137">
        <f>+IF(X38&lt;&gt;0,+(Y38/X38)*100,0)</f>
        <v>0</v>
      </c>
      <c r="AA38" s="153">
        <f>SUM(AA39:AA41)</f>
        <v>119226267</v>
      </c>
    </row>
    <row r="39" spans="1:27" ht="12.75">
      <c r="A39" s="138" t="s">
        <v>85</v>
      </c>
      <c r="B39" s="136"/>
      <c r="C39" s="155">
        <v>65800283</v>
      </c>
      <c r="D39" s="155"/>
      <c r="E39" s="156">
        <v>95952499</v>
      </c>
      <c r="F39" s="60">
        <v>95952499</v>
      </c>
      <c r="G39" s="60">
        <v>1944840</v>
      </c>
      <c r="H39" s="60">
        <v>4094656</v>
      </c>
      <c r="I39" s="60">
        <v>2278992</v>
      </c>
      <c r="J39" s="60">
        <v>8318488</v>
      </c>
      <c r="K39" s="60">
        <v>2278992</v>
      </c>
      <c r="L39" s="60">
        <v>2268199</v>
      </c>
      <c r="M39" s="60">
        <v>5819785</v>
      </c>
      <c r="N39" s="60">
        <v>10366976</v>
      </c>
      <c r="O39" s="60"/>
      <c r="P39" s="60"/>
      <c r="Q39" s="60"/>
      <c r="R39" s="60"/>
      <c r="S39" s="60"/>
      <c r="T39" s="60"/>
      <c r="U39" s="60"/>
      <c r="V39" s="60"/>
      <c r="W39" s="60">
        <v>18685464</v>
      </c>
      <c r="X39" s="60"/>
      <c r="Y39" s="60">
        <v>18685464</v>
      </c>
      <c r="Z39" s="140">
        <v>0</v>
      </c>
      <c r="AA39" s="155">
        <v>95952499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>
        <v>23273768</v>
      </c>
      <c r="F41" s="60">
        <v>23273768</v>
      </c>
      <c r="G41" s="60"/>
      <c r="H41" s="60"/>
      <c r="I41" s="60"/>
      <c r="J41" s="60"/>
      <c r="K41" s="60"/>
      <c r="L41" s="60"/>
      <c r="M41" s="60">
        <v>109908</v>
      </c>
      <c r="N41" s="60">
        <v>109908</v>
      </c>
      <c r="O41" s="60"/>
      <c r="P41" s="60"/>
      <c r="Q41" s="60"/>
      <c r="R41" s="60"/>
      <c r="S41" s="60"/>
      <c r="T41" s="60"/>
      <c r="U41" s="60"/>
      <c r="V41" s="60"/>
      <c r="W41" s="60">
        <v>109908</v>
      </c>
      <c r="X41" s="60"/>
      <c r="Y41" s="60">
        <v>109908</v>
      </c>
      <c r="Z41" s="140">
        <v>0</v>
      </c>
      <c r="AA41" s="155">
        <v>23273768</v>
      </c>
    </row>
    <row r="42" spans="1:27" ht="12.75">
      <c r="A42" s="135" t="s">
        <v>88</v>
      </c>
      <c r="B42" s="142"/>
      <c r="C42" s="153">
        <f aca="true" t="shared" si="8" ref="C42:Y42">SUM(C43:C46)</f>
        <v>666193599</v>
      </c>
      <c r="D42" s="153">
        <f>SUM(D43:D46)</f>
        <v>0</v>
      </c>
      <c r="E42" s="154">
        <f t="shared" si="8"/>
        <v>405695875</v>
      </c>
      <c r="F42" s="100">
        <f t="shared" si="8"/>
        <v>405695875</v>
      </c>
      <c r="G42" s="100">
        <f t="shared" si="8"/>
        <v>37544661</v>
      </c>
      <c r="H42" s="100">
        <f t="shared" si="8"/>
        <v>54203031</v>
      </c>
      <c r="I42" s="100">
        <f t="shared" si="8"/>
        <v>42296600</v>
      </c>
      <c r="J42" s="100">
        <f t="shared" si="8"/>
        <v>134044292</v>
      </c>
      <c r="K42" s="100">
        <f t="shared" si="8"/>
        <v>42332795</v>
      </c>
      <c r="L42" s="100">
        <f t="shared" si="8"/>
        <v>39653644</v>
      </c>
      <c r="M42" s="100">
        <f t="shared" si="8"/>
        <v>61643895</v>
      </c>
      <c r="N42" s="100">
        <f t="shared" si="8"/>
        <v>143630334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277674626</v>
      </c>
      <c r="X42" s="100">
        <f t="shared" si="8"/>
        <v>0</v>
      </c>
      <c r="Y42" s="100">
        <f t="shared" si="8"/>
        <v>277674626</v>
      </c>
      <c r="Z42" s="137">
        <f>+IF(X42&lt;&gt;0,+(Y42/X42)*100,0)</f>
        <v>0</v>
      </c>
      <c r="AA42" s="153">
        <f>SUM(AA43:AA46)</f>
        <v>405695875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648856122</v>
      </c>
      <c r="D44" s="155"/>
      <c r="E44" s="156">
        <v>345856668</v>
      </c>
      <c r="F44" s="60">
        <v>345856668</v>
      </c>
      <c r="G44" s="60">
        <v>24327647</v>
      </c>
      <c r="H44" s="60">
        <v>45405243</v>
      </c>
      <c r="I44" s="60">
        <v>37707557</v>
      </c>
      <c r="J44" s="60">
        <v>107440447</v>
      </c>
      <c r="K44" s="60">
        <v>37707558</v>
      </c>
      <c r="L44" s="60">
        <v>31885365</v>
      </c>
      <c r="M44" s="60">
        <v>41321036</v>
      </c>
      <c r="N44" s="60">
        <v>110913959</v>
      </c>
      <c r="O44" s="60"/>
      <c r="P44" s="60"/>
      <c r="Q44" s="60"/>
      <c r="R44" s="60"/>
      <c r="S44" s="60"/>
      <c r="T44" s="60"/>
      <c r="U44" s="60"/>
      <c r="V44" s="60"/>
      <c r="W44" s="60">
        <v>218354406</v>
      </c>
      <c r="X44" s="60"/>
      <c r="Y44" s="60">
        <v>218354406</v>
      </c>
      <c r="Z44" s="140">
        <v>0</v>
      </c>
      <c r="AA44" s="155">
        <v>345856668</v>
      </c>
    </row>
    <row r="45" spans="1:27" ht="12.75">
      <c r="A45" s="138" t="s">
        <v>91</v>
      </c>
      <c r="B45" s="136"/>
      <c r="C45" s="157">
        <v>17337477</v>
      </c>
      <c r="D45" s="157"/>
      <c r="E45" s="158">
        <v>59839207</v>
      </c>
      <c r="F45" s="159">
        <v>59839207</v>
      </c>
      <c r="G45" s="159">
        <v>13217014</v>
      </c>
      <c r="H45" s="159">
        <v>8797788</v>
      </c>
      <c r="I45" s="159">
        <v>4589043</v>
      </c>
      <c r="J45" s="159">
        <v>26603845</v>
      </c>
      <c r="K45" s="159">
        <v>4625237</v>
      </c>
      <c r="L45" s="159">
        <v>7768279</v>
      </c>
      <c r="M45" s="159">
        <v>20322859</v>
      </c>
      <c r="N45" s="159">
        <v>32716375</v>
      </c>
      <c r="O45" s="159"/>
      <c r="P45" s="159"/>
      <c r="Q45" s="159"/>
      <c r="R45" s="159"/>
      <c r="S45" s="159"/>
      <c r="T45" s="159"/>
      <c r="U45" s="159"/>
      <c r="V45" s="159"/>
      <c r="W45" s="159">
        <v>59320220</v>
      </c>
      <c r="X45" s="159"/>
      <c r="Y45" s="159">
        <v>59320220</v>
      </c>
      <c r="Z45" s="141">
        <v>0</v>
      </c>
      <c r="AA45" s="157">
        <v>59839207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1061932761</v>
      </c>
      <c r="D48" s="168">
        <f>+D28+D32+D38+D42+D47</f>
        <v>0</v>
      </c>
      <c r="E48" s="169">
        <f t="shared" si="9"/>
        <v>884864953</v>
      </c>
      <c r="F48" s="73">
        <f t="shared" si="9"/>
        <v>884864953</v>
      </c>
      <c r="G48" s="73">
        <f t="shared" si="9"/>
        <v>58275616</v>
      </c>
      <c r="H48" s="73">
        <f t="shared" si="9"/>
        <v>102223061</v>
      </c>
      <c r="I48" s="73">
        <f t="shared" si="9"/>
        <v>74132985</v>
      </c>
      <c r="J48" s="73">
        <f t="shared" si="9"/>
        <v>234631662</v>
      </c>
      <c r="K48" s="73">
        <f t="shared" si="9"/>
        <v>74956220</v>
      </c>
      <c r="L48" s="73">
        <f t="shared" si="9"/>
        <v>64902223</v>
      </c>
      <c r="M48" s="73">
        <f t="shared" si="9"/>
        <v>88987235</v>
      </c>
      <c r="N48" s="73">
        <f t="shared" si="9"/>
        <v>228845678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463477340</v>
      </c>
      <c r="X48" s="73">
        <f t="shared" si="9"/>
        <v>0</v>
      </c>
      <c r="Y48" s="73">
        <f t="shared" si="9"/>
        <v>463477340</v>
      </c>
      <c r="Z48" s="170">
        <f>+IF(X48&lt;&gt;0,+(Y48/X48)*100,0)</f>
        <v>0</v>
      </c>
      <c r="AA48" s="168">
        <f>+AA28+AA32+AA38+AA42+AA47</f>
        <v>884864953</v>
      </c>
    </row>
    <row r="49" spans="1:27" ht="12.75">
      <c r="A49" s="148" t="s">
        <v>49</v>
      </c>
      <c r="B49" s="149"/>
      <c r="C49" s="171">
        <f aca="true" t="shared" si="10" ref="C49:Y49">+C25-C48</f>
        <v>3870318</v>
      </c>
      <c r="D49" s="171">
        <f>+D25-D48</f>
        <v>0</v>
      </c>
      <c r="E49" s="172">
        <f t="shared" si="10"/>
        <v>300536756</v>
      </c>
      <c r="F49" s="173">
        <f t="shared" si="10"/>
        <v>300536756</v>
      </c>
      <c r="G49" s="173">
        <f t="shared" si="10"/>
        <v>153899546</v>
      </c>
      <c r="H49" s="173">
        <f t="shared" si="10"/>
        <v>-78965192</v>
      </c>
      <c r="I49" s="173">
        <f t="shared" si="10"/>
        <v>34069708</v>
      </c>
      <c r="J49" s="173">
        <f t="shared" si="10"/>
        <v>109004062</v>
      </c>
      <c r="K49" s="173">
        <f t="shared" si="10"/>
        <v>33768847</v>
      </c>
      <c r="L49" s="173">
        <f t="shared" si="10"/>
        <v>-51666004</v>
      </c>
      <c r="M49" s="173">
        <f t="shared" si="10"/>
        <v>186287658</v>
      </c>
      <c r="N49" s="173">
        <f t="shared" si="10"/>
        <v>168390501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277394563</v>
      </c>
      <c r="X49" s="173">
        <f>IF(F25=F48,0,X25-X48)</f>
        <v>0</v>
      </c>
      <c r="Y49" s="173">
        <f t="shared" si="10"/>
        <v>277394563</v>
      </c>
      <c r="Z49" s="174">
        <f>+IF(X49&lt;&gt;0,+(Y49/X49)*100,0)</f>
        <v>0</v>
      </c>
      <c r="AA49" s="171">
        <f>+AA25-AA48</f>
        <v>300536756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197819144</v>
      </c>
      <c r="D8" s="155">
        <v>0</v>
      </c>
      <c r="E8" s="156">
        <v>306836155</v>
      </c>
      <c r="F8" s="60">
        <v>306836155</v>
      </c>
      <c r="G8" s="60">
        <v>23347395</v>
      </c>
      <c r="H8" s="60">
        <v>14164748</v>
      </c>
      <c r="I8" s="60">
        <v>27027313</v>
      </c>
      <c r="J8" s="60">
        <v>64539456</v>
      </c>
      <c r="K8" s="60">
        <v>27027313</v>
      </c>
      <c r="L8" s="60">
        <v>9091984</v>
      </c>
      <c r="M8" s="60">
        <v>21676048</v>
      </c>
      <c r="N8" s="60">
        <v>57795345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122334801</v>
      </c>
      <c r="X8" s="60">
        <v>139709761</v>
      </c>
      <c r="Y8" s="60">
        <v>-17374960</v>
      </c>
      <c r="Z8" s="140">
        <v>-12.44</v>
      </c>
      <c r="AA8" s="155">
        <v>306836155</v>
      </c>
    </row>
    <row r="9" spans="1:27" ht="12.75">
      <c r="A9" s="183" t="s">
        <v>105</v>
      </c>
      <c r="B9" s="182"/>
      <c r="C9" s="155">
        <v>127523839</v>
      </c>
      <c r="D9" s="155">
        <v>0</v>
      </c>
      <c r="E9" s="156">
        <v>122275258</v>
      </c>
      <c r="F9" s="60">
        <v>122275258</v>
      </c>
      <c r="G9" s="60">
        <v>6786557</v>
      </c>
      <c r="H9" s="60">
        <v>7173063</v>
      </c>
      <c r="I9" s="60">
        <v>8442085</v>
      </c>
      <c r="J9" s="60">
        <v>22401705</v>
      </c>
      <c r="K9" s="60">
        <v>8442085</v>
      </c>
      <c r="L9" s="60">
        <v>3638166</v>
      </c>
      <c r="M9" s="60">
        <v>8002258</v>
      </c>
      <c r="N9" s="60">
        <v>20082509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42484214</v>
      </c>
      <c r="X9" s="60">
        <v>52388769</v>
      </c>
      <c r="Y9" s="60">
        <v>-9904555</v>
      </c>
      <c r="Z9" s="140">
        <v>-18.91</v>
      </c>
      <c r="AA9" s="155">
        <v>122275258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1274596</v>
      </c>
      <c r="D12" s="155">
        <v>0</v>
      </c>
      <c r="E12" s="156">
        <v>1391486</v>
      </c>
      <c r="F12" s="60">
        <v>1391486</v>
      </c>
      <c r="G12" s="60">
        <v>0</v>
      </c>
      <c r="H12" s="60">
        <v>59402</v>
      </c>
      <c r="I12" s="60">
        <v>29235</v>
      </c>
      <c r="J12" s="60">
        <v>88637</v>
      </c>
      <c r="K12" s="60">
        <v>29235</v>
      </c>
      <c r="L12" s="60">
        <v>0</v>
      </c>
      <c r="M12" s="60">
        <v>0</v>
      </c>
      <c r="N12" s="60">
        <v>29235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117872</v>
      </c>
      <c r="X12" s="60">
        <v>527513</v>
      </c>
      <c r="Y12" s="60">
        <v>-409641</v>
      </c>
      <c r="Z12" s="140">
        <v>-77.66</v>
      </c>
      <c r="AA12" s="155">
        <v>1391486</v>
      </c>
    </row>
    <row r="13" spans="1:27" ht="12.75">
      <c r="A13" s="181" t="s">
        <v>109</v>
      </c>
      <c r="B13" s="185"/>
      <c r="C13" s="155">
        <v>20021975</v>
      </c>
      <c r="D13" s="155">
        <v>0</v>
      </c>
      <c r="E13" s="156">
        <v>3480036</v>
      </c>
      <c r="F13" s="60">
        <v>3480036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1116444</v>
      </c>
      <c r="Y13" s="60">
        <v>-1116444</v>
      </c>
      <c r="Z13" s="140">
        <v>-100</v>
      </c>
      <c r="AA13" s="155">
        <v>3480036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508485</v>
      </c>
      <c r="F14" s="60">
        <v>508485</v>
      </c>
      <c r="G14" s="60">
        <v>89698</v>
      </c>
      <c r="H14" s="60">
        <v>1450275</v>
      </c>
      <c r="I14" s="60">
        <v>425716</v>
      </c>
      <c r="J14" s="60">
        <v>1965689</v>
      </c>
      <c r="K14" s="60">
        <v>869607</v>
      </c>
      <c r="L14" s="60">
        <v>260633</v>
      </c>
      <c r="M14" s="60">
        <v>126015</v>
      </c>
      <c r="N14" s="60">
        <v>1256255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3221944</v>
      </c>
      <c r="X14" s="60"/>
      <c r="Y14" s="60">
        <v>3221944</v>
      </c>
      <c r="Z14" s="140">
        <v>0</v>
      </c>
      <c r="AA14" s="155">
        <v>508485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418668337</v>
      </c>
      <c r="D19" s="155">
        <v>0</v>
      </c>
      <c r="E19" s="156">
        <v>451692984</v>
      </c>
      <c r="F19" s="60">
        <v>451692984</v>
      </c>
      <c r="G19" s="60">
        <v>181904572</v>
      </c>
      <c r="H19" s="60">
        <v>420851</v>
      </c>
      <c r="I19" s="60">
        <v>387081</v>
      </c>
      <c r="J19" s="60">
        <v>182712504</v>
      </c>
      <c r="K19" s="60">
        <v>387081</v>
      </c>
      <c r="L19" s="60">
        <v>93201</v>
      </c>
      <c r="M19" s="60">
        <v>145302277</v>
      </c>
      <c r="N19" s="60">
        <v>145782559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328495063</v>
      </c>
      <c r="X19" s="60">
        <v>229610495</v>
      </c>
      <c r="Y19" s="60">
        <v>98884568</v>
      </c>
      <c r="Z19" s="140">
        <v>43.07</v>
      </c>
      <c r="AA19" s="155">
        <v>451692984</v>
      </c>
    </row>
    <row r="20" spans="1:27" ht="12.75">
      <c r="A20" s="181" t="s">
        <v>35</v>
      </c>
      <c r="B20" s="185"/>
      <c r="C20" s="155">
        <v>4008851</v>
      </c>
      <c r="D20" s="155">
        <v>0</v>
      </c>
      <c r="E20" s="156">
        <v>8329305</v>
      </c>
      <c r="F20" s="54">
        <v>8329305</v>
      </c>
      <c r="G20" s="54">
        <v>46940</v>
      </c>
      <c r="H20" s="54">
        <v>-10470</v>
      </c>
      <c r="I20" s="54">
        <v>2184567</v>
      </c>
      <c r="J20" s="54">
        <v>2221037</v>
      </c>
      <c r="K20" s="54">
        <v>2208398</v>
      </c>
      <c r="L20" s="54">
        <v>152235</v>
      </c>
      <c r="M20" s="54">
        <v>115388</v>
      </c>
      <c r="N20" s="54">
        <v>2476021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4697058</v>
      </c>
      <c r="X20" s="54"/>
      <c r="Y20" s="54">
        <v>4697058</v>
      </c>
      <c r="Z20" s="184">
        <v>0</v>
      </c>
      <c r="AA20" s="130">
        <v>8329305</v>
      </c>
    </row>
    <row r="21" spans="1:27" ht="12.75">
      <c r="A21" s="181" t="s">
        <v>115</v>
      </c>
      <c r="B21" s="185"/>
      <c r="C21" s="155">
        <v>635337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769952079</v>
      </c>
      <c r="D22" s="188">
        <f>SUM(D5:D21)</f>
        <v>0</v>
      </c>
      <c r="E22" s="189">
        <f t="shared" si="0"/>
        <v>894513709</v>
      </c>
      <c r="F22" s="190">
        <f t="shared" si="0"/>
        <v>894513709</v>
      </c>
      <c r="G22" s="190">
        <f t="shared" si="0"/>
        <v>212175162</v>
      </c>
      <c r="H22" s="190">
        <f t="shared" si="0"/>
        <v>23257869</v>
      </c>
      <c r="I22" s="190">
        <f t="shared" si="0"/>
        <v>38495997</v>
      </c>
      <c r="J22" s="190">
        <f t="shared" si="0"/>
        <v>273929028</v>
      </c>
      <c r="K22" s="190">
        <f t="shared" si="0"/>
        <v>38963719</v>
      </c>
      <c r="L22" s="190">
        <f t="shared" si="0"/>
        <v>13236219</v>
      </c>
      <c r="M22" s="190">
        <f t="shared" si="0"/>
        <v>175221986</v>
      </c>
      <c r="N22" s="190">
        <f t="shared" si="0"/>
        <v>227421924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501350952</v>
      </c>
      <c r="X22" s="190">
        <f t="shared" si="0"/>
        <v>423352982</v>
      </c>
      <c r="Y22" s="190">
        <f t="shared" si="0"/>
        <v>77997970</v>
      </c>
      <c r="Z22" s="191">
        <f>+IF(X22&lt;&gt;0,+(Y22/X22)*100,0)</f>
        <v>18.423862194503215</v>
      </c>
      <c r="AA22" s="188">
        <f>SUM(AA5:AA21)</f>
        <v>894513709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371001555</v>
      </c>
      <c r="D25" s="155">
        <v>0</v>
      </c>
      <c r="E25" s="156">
        <v>347306195</v>
      </c>
      <c r="F25" s="60">
        <v>347306195</v>
      </c>
      <c r="G25" s="60">
        <v>28890253</v>
      </c>
      <c r="H25" s="60">
        <v>44707649</v>
      </c>
      <c r="I25" s="60">
        <v>34543533</v>
      </c>
      <c r="J25" s="60">
        <v>108141435</v>
      </c>
      <c r="K25" s="60">
        <v>34543533</v>
      </c>
      <c r="L25" s="60">
        <v>30209738</v>
      </c>
      <c r="M25" s="60">
        <v>32954812</v>
      </c>
      <c r="N25" s="60">
        <v>97708083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205849518</v>
      </c>
      <c r="X25" s="60"/>
      <c r="Y25" s="60">
        <v>205849518</v>
      </c>
      <c r="Z25" s="140">
        <v>0</v>
      </c>
      <c r="AA25" s="155">
        <v>347306195</v>
      </c>
    </row>
    <row r="26" spans="1:27" ht="12.75">
      <c r="A26" s="183" t="s">
        <v>38</v>
      </c>
      <c r="B26" s="182"/>
      <c r="C26" s="155">
        <v>9019533</v>
      </c>
      <c r="D26" s="155">
        <v>0</v>
      </c>
      <c r="E26" s="156">
        <v>13124969</v>
      </c>
      <c r="F26" s="60">
        <v>13124969</v>
      </c>
      <c r="G26" s="60">
        <v>792185</v>
      </c>
      <c r="H26" s="60">
        <v>806961</v>
      </c>
      <c r="I26" s="60">
        <v>814898</v>
      </c>
      <c r="J26" s="60">
        <v>2414044</v>
      </c>
      <c r="K26" s="60">
        <v>814898</v>
      </c>
      <c r="L26" s="60">
        <v>798780</v>
      </c>
      <c r="M26" s="60">
        <v>769330</v>
      </c>
      <c r="N26" s="60">
        <v>2383008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4797052</v>
      </c>
      <c r="X26" s="60"/>
      <c r="Y26" s="60">
        <v>4797052</v>
      </c>
      <c r="Z26" s="140">
        <v>0</v>
      </c>
      <c r="AA26" s="155">
        <v>13124969</v>
      </c>
    </row>
    <row r="27" spans="1:27" ht="12.75">
      <c r="A27" s="183" t="s">
        <v>118</v>
      </c>
      <c r="B27" s="182"/>
      <c r="C27" s="155">
        <v>-12050630</v>
      </c>
      <c r="D27" s="155">
        <v>0</v>
      </c>
      <c r="E27" s="156">
        <v>3159000</v>
      </c>
      <c r="F27" s="60">
        <v>3159000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3159000</v>
      </c>
    </row>
    <row r="28" spans="1:27" ht="12.75">
      <c r="A28" s="183" t="s">
        <v>39</v>
      </c>
      <c r="B28" s="182"/>
      <c r="C28" s="155">
        <v>217190726</v>
      </c>
      <c r="D28" s="155">
        <v>0</v>
      </c>
      <c r="E28" s="156">
        <v>58300935</v>
      </c>
      <c r="F28" s="60">
        <v>58300935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58300935</v>
      </c>
    </row>
    <row r="29" spans="1:27" ht="12.75">
      <c r="A29" s="183" t="s">
        <v>40</v>
      </c>
      <c r="B29" s="182"/>
      <c r="C29" s="155">
        <v>10382875</v>
      </c>
      <c r="D29" s="155">
        <v>0</v>
      </c>
      <c r="E29" s="156">
        <v>28000500</v>
      </c>
      <c r="F29" s="60">
        <v>28000500</v>
      </c>
      <c r="G29" s="60">
        <v>34399</v>
      </c>
      <c r="H29" s="60">
        <v>338615</v>
      </c>
      <c r="I29" s="60">
        <v>66780</v>
      </c>
      <c r="J29" s="60">
        <v>439794</v>
      </c>
      <c r="K29" s="60">
        <v>154381</v>
      </c>
      <c r="L29" s="60">
        <v>30925</v>
      </c>
      <c r="M29" s="60">
        <v>100725</v>
      </c>
      <c r="N29" s="60">
        <v>286031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725825</v>
      </c>
      <c r="X29" s="60"/>
      <c r="Y29" s="60">
        <v>725825</v>
      </c>
      <c r="Z29" s="140">
        <v>0</v>
      </c>
      <c r="AA29" s="155">
        <v>28000500</v>
      </c>
    </row>
    <row r="30" spans="1:27" ht="12.75">
      <c r="A30" s="183" t="s">
        <v>119</v>
      </c>
      <c r="B30" s="182"/>
      <c r="C30" s="155">
        <v>94489718</v>
      </c>
      <c r="D30" s="155">
        <v>0</v>
      </c>
      <c r="E30" s="156">
        <v>75000000</v>
      </c>
      <c r="F30" s="60">
        <v>75000000</v>
      </c>
      <c r="G30" s="60">
        <v>0</v>
      </c>
      <c r="H30" s="60">
        <v>0</v>
      </c>
      <c r="I30" s="60">
        <v>8838946</v>
      </c>
      <c r="J30" s="60">
        <v>8838946</v>
      </c>
      <c r="K30" s="60">
        <v>8838946</v>
      </c>
      <c r="L30" s="60">
        <v>4378113</v>
      </c>
      <c r="M30" s="60">
        <v>6655789</v>
      </c>
      <c r="N30" s="60">
        <v>19872848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28711794</v>
      </c>
      <c r="X30" s="60"/>
      <c r="Y30" s="60">
        <v>28711794</v>
      </c>
      <c r="Z30" s="140">
        <v>0</v>
      </c>
      <c r="AA30" s="155">
        <v>75000000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16029000</v>
      </c>
      <c r="F31" s="60">
        <v>16029000</v>
      </c>
      <c r="G31" s="60">
        <v>0</v>
      </c>
      <c r="H31" s="60">
        <v>106387</v>
      </c>
      <c r="I31" s="60">
        <v>220644</v>
      </c>
      <c r="J31" s="60">
        <v>327031</v>
      </c>
      <c r="K31" s="60">
        <v>220644</v>
      </c>
      <c r="L31" s="60">
        <v>109057</v>
      </c>
      <c r="M31" s="60">
        <v>106387</v>
      </c>
      <c r="N31" s="60">
        <v>436088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763119</v>
      </c>
      <c r="X31" s="60"/>
      <c r="Y31" s="60">
        <v>763119</v>
      </c>
      <c r="Z31" s="140">
        <v>0</v>
      </c>
      <c r="AA31" s="155">
        <v>16029000</v>
      </c>
    </row>
    <row r="32" spans="1:27" ht="12.75">
      <c r="A32" s="183" t="s">
        <v>121</v>
      </c>
      <c r="B32" s="182"/>
      <c r="C32" s="155">
        <v>170534417</v>
      </c>
      <c r="D32" s="155">
        <v>0</v>
      </c>
      <c r="E32" s="156">
        <v>41018290</v>
      </c>
      <c r="F32" s="60">
        <v>41018290</v>
      </c>
      <c r="G32" s="60">
        <v>28186709</v>
      </c>
      <c r="H32" s="60">
        <v>32542956</v>
      </c>
      <c r="I32" s="60">
        <v>21189521</v>
      </c>
      <c r="J32" s="60">
        <v>81919186</v>
      </c>
      <c r="K32" s="60">
        <v>21642331</v>
      </c>
      <c r="L32" s="60">
        <v>20488923</v>
      </c>
      <c r="M32" s="60">
        <v>33571800</v>
      </c>
      <c r="N32" s="60">
        <v>75703054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157622240</v>
      </c>
      <c r="X32" s="60"/>
      <c r="Y32" s="60">
        <v>157622240</v>
      </c>
      <c r="Z32" s="140">
        <v>0</v>
      </c>
      <c r="AA32" s="155">
        <v>41018290</v>
      </c>
    </row>
    <row r="33" spans="1:27" ht="12.75">
      <c r="A33" s="183" t="s">
        <v>42</v>
      </c>
      <c r="B33" s="182"/>
      <c r="C33" s="155">
        <v>19360653</v>
      </c>
      <c r="D33" s="155">
        <v>0</v>
      </c>
      <c r="E33" s="156">
        <v>20212726</v>
      </c>
      <c r="F33" s="60">
        <v>20212726</v>
      </c>
      <c r="G33" s="60">
        <v>5000</v>
      </c>
      <c r="H33" s="60">
        <v>0</v>
      </c>
      <c r="I33" s="60">
        <v>0</v>
      </c>
      <c r="J33" s="60">
        <v>5000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5000</v>
      </c>
      <c r="X33" s="60"/>
      <c r="Y33" s="60">
        <v>5000</v>
      </c>
      <c r="Z33" s="140">
        <v>0</v>
      </c>
      <c r="AA33" s="155">
        <v>20212726</v>
      </c>
    </row>
    <row r="34" spans="1:27" ht="12.75">
      <c r="A34" s="183" t="s">
        <v>43</v>
      </c>
      <c r="B34" s="182"/>
      <c r="C34" s="155">
        <v>182003914</v>
      </c>
      <c r="D34" s="155">
        <v>0</v>
      </c>
      <c r="E34" s="156">
        <v>282713338</v>
      </c>
      <c r="F34" s="60">
        <v>282713338</v>
      </c>
      <c r="G34" s="60">
        <v>236005</v>
      </c>
      <c r="H34" s="60">
        <v>22912754</v>
      </c>
      <c r="I34" s="60">
        <v>7977605</v>
      </c>
      <c r="J34" s="60">
        <v>31126364</v>
      </c>
      <c r="K34" s="60">
        <v>8260429</v>
      </c>
      <c r="L34" s="60">
        <v>8065935</v>
      </c>
      <c r="M34" s="60">
        <v>14167210</v>
      </c>
      <c r="N34" s="60">
        <v>30493574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61619938</v>
      </c>
      <c r="X34" s="60"/>
      <c r="Y34" s="60">
        <v>61619938</v>
      </c>
      <c r="Z34" s="140">
        <v>0</v>
      </c>
      <c r="AA34" s="155">
        <v>282713338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131065</v>
      </c>
      <c r="H35" s="60">
        <v>807739</v>
      </c>
      <c r="I35" s="60">
        <v>481058</v>
      </c>
      <c r="J35" s="60">
        <v>1419862</v>
      </c>
      <c r="K35" s="60">
        <v>481058</v>
      </c>
      <c r="L35" s="60">
        <v>820752</v>
      </c>
      <c r="M35" s="60">
        <v>661182</v>
      </c>
      <c r="N35" s="60">
        <v>1962992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3382854</v>
      </c>
      <c r="X35" s="60"/>
      <c r="Y35" s="60">
        <v>3382854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1061932761</v>
      </c>
      <c r="D36" s="188">
        <f>SUM(D25:D35)</f>
        <v>0</v>
      </c>
      <c r="E36" s="189">
        <f t="shared" si="1"/>
        <v>884864953</v>
      </c>
      <c r="F36" s="190">
        <f t="shared" si="1"/>
        <v>884864953</v>
      </c>
      <c r="G36" s="190">
        <f t="shared" si="1"/>
        <v>58275616</v>
      </c>
      <c r="H36" s="190">
        <f t="shared" si="1"/>
        <v>102223061</v>
      </c>
      <c r="I36" s="190">
        <f t="shared" si="1"/>
        <v>74132985</v>
      </c>
      <c r="J36" s="190">
        <f t="shared" si="1"/>
        <v>234631662</v>
      </c>
      <c r="K36" s="190">
        <f t="shared" si="1"/>
        <v>74956220</v>
      </c>
      <c r="L36" s="190">
        <f t="shared" si="1"/>
        <v>64902223</v>
      </c>
      <c r="M36" s="190">
        <f t="shared" si="1"/>
        <v>88987235</v>
      </c>
      <c r="N36" s="190">
        <f t="shared" si="1"/>
        <v>228845678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463477340</v>
      </c>
      <c r="X36" s="190">
        <f t="shared" si="1"/>
        <v>0</v>
      </c>
      <c r="Y36" s="190">
        <f t="shared" si="1"/>
        <v>463477340</v>
      </c>
      <c r="Z36" s="191">
        <f>+IF(X36&lt;&gt;0,+(Y36/X36)*100,0)</f>
        <v>0</v>
      </c>
      <c r="AA36" s="188">
        <f>SUM(AA25:AA35)</f>
        <v>884864953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-291980682</v>
      </c>
      <c r="D38" s="199">
        <f>+D22-D36</f>
        <v>0</v>
      </c>
      <c r="E38" s="200">
        <f t="shared" si="2"/>
        <v>9648756</v>
      </c>
      <c r="F38" s="106">
        <f t="shared" si="2"/>
        <v>9648756</v>
      </c>
      <c r="G38" s="106">
        <f t="shared" si="2"/>
        <v>153899546</v>
      </c>
      <c r="H38" s="106">
        <f t="shared" si="2"/>
        <v>-78965192</v>
      </c>
      <c r="I38" s="106">
        <f t="shared" si="2"/>
        <v>-35636988</v>
      </c>
      <c r="J38" s="106">
        <f t="shared" si="2"/>
        <v>39297366</v>
      </c>
      <c r="K38" s="106">
        <f t="shared" si="2"/>
        <v>-35992501</v>
      </c>
      <c r="L38" s="106">
        <f t="shared" si="2"/>
        <v>-51666004</v>
      </c>
      <c r="M38" s="106">
        <f t="shared" si="2"/>
        <v>86234751</v>
      </c>
      <c r="N38" s="106">
        <f t="shared" si="2"/>
        <v>-1423754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37873612</v>
      </c>
      <c r="X38" s="106">
        <f>IF(F22=F36,0,X22-X36)</f>
        <v>423352982</v>
      </c>
      <c r="Y38" s="106">
        <f t="shared" si="2"/>
        <v>-385479370</v>
      </c>
      <c r="Z38" s="201">
        <f>+IF(X38&lt;&gt;0,+(Y38/X38)*100,0)</f>
        <v>-91.0538927064886</v>
      </c>
      <c r="AA38" s="199">
        <f>+AA22-AA36</f>
        <v>9648756</v>
      </c>
    </row>
    <row r="39" spans="1:27" ht="12.75">
      <c r="A39" s="181" t="s">
        <v>46</v>
      </c>
      <c r="B39" s="185"/>
      <c r="C39" s="155">
        <v>295851000</v>
      </c>
      <c r="D39" s="155">
        <v>0</v>
      </c>
      <c r="E39" s="156">
        <v>290888000</v>
      </c>
      <c r="F39" s="60">
        <v>290888000</v>
      </c>
      <c r="G39" s="60">
        <v>0</v>
      </c>
      <c r="H39" s="60">
        <v>0</v>
      </c>
      <c r="I39" s="60">
        <v>69706696</v>
      </c>
      <c r="J39" s="60">
        <v>69706696</v>
      </c>
      <c r="K39" s="60">
        <v>69706696</v>
      </c>
      <c r="L39" s="60">
        <v>0</v>
      </c>
      <c r="M39" s="60">
        <v>100000000</v>
      </c>
      <c r="N39" s="60">
        <v>169706696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239413392</v>
      </c>
      <c r="X39" s="60">
        <v>190888000</v>
      </c>
      <c r="Y39" s="60">
        <v>48525392</v>
      </c>
      <c r="Z39" s="140">
        <v>25.42</v>
      </c>
      <c r="AA39" s="155">
        <v>290888000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54652</v>
      </c>
      <c r="L41" s="202">
        <v>0</v>
      </c>
      <c r="M41" s="60">
        <v>52907</v>
      </c>
      <c r="N41" s="202">
        <v>107559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107559</v>
      </c>
      <c r="X41" s="60"/>
      <c r="Y41" s="202">
        <v>107559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3870318</v>
      </c>
      <c r="D42" s="206">
        <f>SUM(D38:D41)</f>
        <v>0</v>
      </c>
      <c r="E42" s="207">
        <f t="shared" si="3"/>
        <v>300536756</v>
      </c>
      <c r="F42" s="88">
        <f t="shared" si="3"/>
        <v>300536756</v>
      </c>
      <c r="G42" s="88">
        <f t="shared" si="3"/>
        <v>153899546</v>
      </c>
      <c r="H42" s="88">
        <f t="shared" si="3"/>
        <v>-78965192</v>
      </c>
      <c r="I42" s="88">
        <f t="shared" si="3"/>
        <v>34069708</v>
      </c>
      <c r="J42" s="88">
        <f t="shared" si="3"/>
        <v>109004062</v>
      </c>
      <c r="K42" s="88">
        <f t="shared" si="3"/>
        <v>33768847</v>
      </c>
      <c r="L42" s="88">
        <f t="shared" si="3"/>
        <v>-51666004</v>
      </c>
      <c r="M42" s="88">
        <f t="shared" si="3"/>
        <v>186287658</v>
      </c>
      <c r="N42" s="88">
        <f t="shared" si="3"/>
        <v>168390501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277394563</v>
      </c>
      <c r="X42" s="88">
        <f t="shared" si="3"/>
        <v>614240982</v>
      </c>
      <c r="Y42" s="88">
        <f t="shared" si="3"/>
        <v>-336846419</v>
      </c>
      <c r="Z42" s="208">
        <f>+IF(X42&lt;&gt;0,+(Y42/X42)*100,0)</f>
        <v>-54.839456967395904</v>
      </c>
      <c r="AA42" s="206">
        <f>SUM(AA38:AA41)</f>
        <v>300536756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3870318</v>
      </c>
      <c r="D44" s="210">
        <f>+D42-D43</f>
        <v>0</v>
      </c>
      <c r="E44" s="211">
        <f t="shared" si="4"/>
        <v>300536756</v>
      </c>
      <c r="F44" s="77">
        <f t="shared" si="4"/>
        <v>300536756</v>
      </c>
      <c r="G44" s="77">
        <f t="shared" si="4"/>
        <v>153899546</v>
      </c>
      <c r="H44" s="77">
        <f t="shared" si="4"/>
        <v>-78965192</v>
      </c>
      <c r="I44" s="77">
        <f t="shared" si="4"/>
        <v>34069708</v>
      </c>
      <c r="J44" s="77">
        <f t="shared" si="4"/>
        <v>109004062</v>
      </c>
      <c r="K44" s="77">
        <f t="shared" si="4"/>
        <v>33768847</v>
      </c>
      <c r="L44" s="77">
        <f t="shared" si="4"/>
        <v>-51666004</v>
      </c>
      <c r="M44" s="77">
        <f t="shared" si="4"/>
        <v>186287658</v>
      </c>
      <c r="N44" s="77">
        <f t="shared" si="4"/>
        <v>168390501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277394563</v>
      </c>
      <c r="X44" s="77">
        <f t="shared" si="4"/>
        <v>614240982</v>
      </c>
      <c r="Y44" s="77">
        <f t="shared" si="4"/>
        <v>-336846419</v>
      </c>
      <c r="Z44" s="212">
        <f>+IF(X44&lt;&gt;0,+(Y44/X44)*100,0)</f>
        <v>-54.839456967395904</v>
      </c>
      <c r="AA44" s="210">
        <f>+AA42-AA43</f>
        <v>300536756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3870318</v>
      </c>
      <c r="D46" s="206">
        <f>SUM(D44:D45)</f>
        <v>0</v>
      </c>
      <c r="E46" s="207">
        <f t="shared" si="5"/>
        <v>300536756</v>
      </c>
      <c r="F46" s="88">
        <f t="shared" si="5"/>
        <v>300536756</v>
      </c>
      <c r="G46" s="88">
        <f t="shared" si="5"/>
        <v>153899546</v>
      </c>
      <c r="H46" s="88">
        <f t="shared" si="5"/>
        <v>-78965192</v>
      </c>
      <c r="I46" s="88">
        <f t="shared" si="5"/>
        <v>34069708</v>
      </c>
      <c r="J46" s="88">
        <f t="shared" si="5"/>
        <v>109004062</v>
      </c>
      <c r="K46" s="88">
        <f t="shared" si="5"/>
        <v>33768847</v>
      </c>
      <c r="L46" s="88">
        <f t="shared" si="5"/>
        <v>-51666004</v>
      </c>
      <c r="M46" s="88">
        <f t="shared" si="5"/>
        <v>186287658</v>
      </c>
      <c r="N46" s="88">
        <f t="shared" si="5"/>
        <v>168390501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277394563</v>
      </c>
      <c r="X46" s="88">
        <f t="shared" si="5"/>
        <v>614240982</v>
      </c>
      <c r="Y46" s="88">
        <f t="shared" si="5"/>
        <v>-336846419</v>
      </c>
      <c r="Z46" s="208">
        <f>+IF(X46&lt;&gt;0,+(Y46/X46)*100,0)</f>
        <v>-54.839456967395904</v>
      </c>
      <c r="AA46" s="206">
        <f>SUM(AA44:AA45)</f>
        <v>300536756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3870318</v>
      </c>
      <c r="D48" s="217">
        <f>SUM(D46:D47)</f>
        <v>0</v>
      </c>
      <c r="E48" s="218">
        <f t="shared" si="6"/>
        <v>300536756</v>
      </c>
      <c r="F48" s="219">
        <f t="shared" si="6"/>
        <v>300536756</v>
      </c>
      <c r="G48" s="219">
        <f t="shared" si="6"/>
        <v>153899546</v>
      </c>
      <c r="H48" s="220">
        <f t="shared" si="6"/>
        <v>-78965192</v>
      </c>
      <c r="I48" s="220">
        <f t="shared" si="6"/>
        <v>34069708</v>
      </c>
      <c r="J48" s="220">
        <f t="shared" si="6"/>
        <v>109004062</v>
      </c>
      <c r="K48" s="220">
        <f t="shared" si="6"/>
        <v>33768847</v>
      </c>
      <c r="L48" s="220">
        <f t="shared" si="6"/>
        <v>-51666004</v>
      </c>
      <c r="M48" s="219">
        <f t="shared" si="6"/>
        <v>186287658</v>
      </c>
      <c r="N48" s="219">
        <f t="shared" si="6"/>
        <v>168390501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277394563</v>
      </c>
      <c r="X48" s="220">
        <f t="shared" si="6"/>
        <v>614240982</v>
      </c>
      <c r="Y48" s="220">
        <f t="shared" si="6"/>
        <v>-336846419</v>
      </c>
      <c r="Z48" s="221">
        <f>+IF(X48&lt;&gt;0,+(Y48/X48)*100,0)</f>
        <v>-54.839456967395904</v>
      </c>
      <c r="AA48" s="222">
        <f>SUM(AA46:AA47)</f>
        <v>300536756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45788583</v>
      </c>
      <c r="D5" s="153">
        <f>SUM(D6:D8)</f>
        <v>0</v>
      </c>
      <c r="E5" s="154">
        <f t="shared" si="0"/>
        <v>24500000</v>
      </c>
      <c r="F5" s="100">
        <f t="shared" si="0"/>
        <v>24500000</v>
      </c>
      <c r="G5" s="100">
        <f t="shared" si="0"/>
        <v>0</v>
      </c>
      <c r="H5" s="100">
        <f t="shared" si="0"/>
        <v>0</v>
      </c>
      <c r="I5" s="100">
        <f t="shared" si="0"/>
        <v>6971769</v>
      </c>
      <c r="J5" s="100">
        <f t="shared" si="0"/>
        <v>6971769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6971769</v>
      </c>
      <c r="X5" s="100">
        <f t="shared" si="0"/>
        <v>0</v>
      </c>
      <c r="Y5" s="100">
        <f t="shared" si="0"/>
        <v>6971769</v>
      </c>
      <c r="Z5" s="137">
        <f>+IF(X5&lt;&gt;0,+(Y5/X5)*100,0)</f>
        <v>0</v>
      </c>
      <c r="AA5" s="153">
        <f>SUM(AA6:AA8)</f>
        <v>24500000</v>
      </c>
    </row>
    <row r="6" spans="1:27" ht="12.75">
      <c r="A6" s="138" t="s">
        <v>75</v>
      </c>
      <c r="B6" s="136"/>
      <c r="C6" s="155">
        <v>332531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3334850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42121202</v>
      </c>
      <c r="D8" s="155"/>
      <c r="E8" s="156">
        <v>24500000</v>
      </c>
      <c r="F8" s="60">
        <v>24500000</v>
      </c>
      <c r="G8" s="60"/>
      <c r="H8" s="60"/>
      <c r="I8" s="60">
        <v>6971769</v>
      </c>
      <c r="J8" s="60">
        <v>6971769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6971769</v>
      </c>
      <c r="X8" s="60"/>
      <c r="Y8" s="60">
        <v>6971769</v>
      </c>
      <c r="Z8" s="140"/>
      <c r="AA8" s="62">
        <v>24500000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1947881</v>
      </c>
      <c r="D15" s="153">
        <f>SUM(D16:D18)</f>
        <v>0</v>
      </c>
      <c r="E15" s="154">
        <f t="shared" si="2"/>
        <v>273595</v>
      </c>
      <c r="F15" s="100">
        <f t="shared" si="2"/>
        <v>273595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273595</v>
      </c>
    </row>
    <row r="16" spans="1:27" ht="12.75">
      <c r="A16" s="138" t="s">
        <v>85</v>
      </c>
      <c r="B16" s="136"/>
      <c r="C16" s="155">
        <v>1947881</v>
      </c>
      <c r="D16" s="155"/>
      <c r="E16" s="156">
        <v>273595</v>
      </c>
      <c r="F16" s="60">
        <v>273595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273595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244207310</v>
      </c>
      <c r="D19" s="153">
        <f>SUM(D20:D23)</f>
        <v>0</v>
      </c>
      <c r="E19" s="154">
        <f t="shared" si="3"/>
        <v>276389000</v>
      </c>
      <c r="F19" s="100">
        <f t="shared" si="3"/>
        <v>276389000</v>
      </c>
      <c r="G19" s="100">
        <f t="shared" si="3"/>
        <v>17729096</v>
      </c>
      <c r="H19" s="100">
        <f t="shared" si="3"/>
        <v>37839125</v>
      </c>
      <c r="I19" s="100">
        <f t="shared" si="3"/>
        <v>8154024</v>
      </c>
      <c r="J19" s="100">
        <f t="shared" si="3"/>
        <v>63722245</v>
      </c>
      <c r="K19" s="100">
        <f t="shared" si="3"/>
        <v>37839125</v>
      </c>
      <c r="L19" s="100">
        <f t="shared" si="3"/>
        <v>396209</v>
      </c>
      <c r="M19" s="100">
        <f t="shared" si="3"/>
        <v>54438223</v>
      </c>
      <c r="N19" s="100">
        <f t="shared" si="3"/>
        <v>92673557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156395802</v>
      </c>
      <c r="X19" s="100">
        <f t="shared" si="3"/>
        <v>0</v>
      </c>
      <c r="Y19" s="100">
        <f t="shared" si="3"/>
        <v>156395802</v>
      </c>
      <c r="Z19" s="137">
        <f>+IF(X19&lt;&gt;0,+(Y19/X19)*100,0)</f>
        <v>0</v>
      </c>
      <c r="AA19" s="102">
        <f>SUM(AA20:AA23)</f>
        <v>276389000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201025051</v>
      </c>
      <c r="D21" s="155"/>
      <c r="E21" s="156">
        <v>227089162</v>
      </c>
      <c r="F21" s="60">
        <v>227089162</v>
      </c>
      <c r="G21" s="60">
        <v>17729096</v>
      </c>
      <c r="H21" s="60">
        <v>33135643</v>
      </c>
      <c r="I21" s="60">
        <v>6971769</v>
      </c>
      <c r="J21" s="60">
        <v>57836508</v>
      </c>
      <c r="K21" s="60">
        <v>33135643</v>
      </c>
      <c r="L21" s="60">
        <v>396209</v>
      </c>
      <c r="M21" s="60">
        <v>46076874</v>
      </c>
      <c r="N21" s="60">
        <v>79608726</v>
      </c>
      <c r="O21" s="60"/>
      <c r="P21" s="60"/>
      <c r="Q21" s="60"/>
      <c r="R21" s="60"/>
      <c r="S21" s="60"/>
      <c r="T21" s="60"/>
      <c r="U21" s="60"/>
      <c r="V21" s="60"/>
      <c r="W21" s="60">
        <v>137445234</v>
      </c>
      <c r="X21" s="60"/>
      <c r="Y21" s="60">
        <v>137445234</v>
      </c>
      <c r="Z21" s="140"/>
      <c r="AA21" s="62">
        <v>227089162</v>
      </c>
    </row>
    <row r="22" spans="1:27" ht="12.75">
      <c r="A22" s="138" t="s">
        <v>91</v>
      </c>
      <c r="B22" s="136"/>
      <c r="C22" s="157">
        <v>43182259</v>
      </c>
      <c r="D22" s="157"/>
      <c r="E22" s="158">
        <v>49299838</v>
      </c>
      <c r="F22" s="159">
        <v>49299838</v>
      </c>
      <c r="G22" s="159"/>
      <c r="H22" s="159">
        <v>4703482</v>
      </c>
      <c r="I22" s="159">
        <v>1182255</v>
      </c>
      <c r="J22" s="159">
        <v>5885737</v>
      </c>
      <c r="K22" s="159">
        <v>4703482</v>
      </c>
      <c r="L22" s="159"/>
      <c r="M22" s="159">
        <v>8361349</v>
      </c>
      <c r="N22" s="159">
        <v>13064831</v>
      </c>
      <c r="O22" s="159"/>
      <c r="P22" s="159"/>
      <c r="Q22" s="159"/>
      <c r="R22" s="159"/>
      <c r="S22" s="159"/>
      <c r="T22" s="159"/>
      <c r="U22" s="159"/>
      <c r="V22" s="159"/>
      <c r="W22" s="159">
        <v>18950568</v>
      </c>
      <c r="X22" s="159"/>
      <c r="Y22" s="159">
        <v>18950568</v>
      </c>
      <c r="Z22" s="141"/>
      <c r="AA22" s="225">
        <v>49299838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291943774</v>
      </c>
      <c r="D25" s="217">
        <f>+D5+D9+D15+D19+D24</f>
        <v>0</v>
      </c>
      <c r="E25" s="230">
        <f t="shared" si="4"/>
        <v>301162595</v>
      </c>
      <c r="F25" s="219">
        <f t="shared" si="4"/>
        <v>301162595</v>
      </c>
      <c r="G25" s="219">
        <f t="shared" si="4"/>
        <v>17729096</v>
      </c>
      <c r="H25" s="219">
        <f t="shared" si="4"/>
        <v>37839125</v>
      </c>
      <c r="I25" s="219">
        <f t="shared" si="4"/>
        <v>15125793</v>
      </c>
      <c r="J25" s="219">
        <f t="shared" si="4"/>
        <v>70694014</v>
      </c>
      <c r="K25" s="219">
        <f t="shared" si="4"/>
        <v>37839125</v>
      </c>
      <c r="L25" s="219">
        <f t="shared" si="4"/>
        <v>396209</v>
      </c>
      <c r="M25" s="219">
        <f t="shared" si="4"/>
        <v>54438223</v>
      </c>
      <c r="N25" s="219">
        <f t="shared" si="4"/>
        <v>92673557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163367571</v>
      </c>
      <c r="X25" s="219">
        <f t="shared" si="4"/>
        <v>0</v>
      </c>
      <c r="Y25" s="219">
        <f t="shared" si="4"/>
        <v>163367571</v>
      </c>
      <c r="Z25" s="231">
        <f>+IF(X25&lt;&gt;0,+(Y25/X25)*100,0)</f>
        <v>0</v>
      </c>
      <c r="AA25" s="232">
        <f>+AA5+AA9+AA15+AA19+AA24</f>
        <v>301162595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244207310</v>
      </c>
      <c r="D28" s="155"/>
      <c r="E28" s="156">
        <v>276389000</v>
      </c>
      <c r="F28" s="60">
        <v>276389000</v>
      </c>
      <c r="G28" s="60">
        <v>17729096</v>
      </c>
      <c r="H28" s="60">
        <v>37839125</v>
      </c>
      <c r="I28" s="60">
        <v>8154024</v>
      </c>
      <c r="J28" s="60">
        <v>63722245</v>
      </c>
      <c r="K28" s="60">
        <v>37839125</v>
      </c>
      <c r="L28" s="60">
        <v>396209</v>
      </c>
      <c r="M28" s="60">
        <v>54438223</v>
      </c>
      <c r="N28" s="60">
        <v>92673557</v>
      </c>
      <c r="O28" s="60"/>
      <c r="P28" s="60"/>
      <c r="Q28" s="60"/>
      <c r="R28" s="60"/>
      <c r="S28" s="60"/>
      <c r="T28" s="60"/>
      <c r="U28" s="60"/>
      <c r="V28" s="60"/>
      <c r="W28" s="60">
        <v>156395802</v>
      </c>
      <c r="X28" s="60"/>
      <c r="Y28" s="60">
        <v>156395802</v>
      </c>
      <c r="Z28" s="140"/>
      <c r="AA28" s="155">
        <v>276389000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244207310</v>
      </c>
      <c r="D32" s="210">
        <f>SUM(D28:D31)</f>
        <v>0</v>
      </c>
      <c r="E32" s="211">
        <f t="shared" si="5"/>
        <v>276389000</v>
      </c>
      <c r="F32" s="77">
        <f t="shared" si="5"/>
        <v>276389000</v>
      </c>
      <c r="G32" s="77">
        <f t="shared" si="5"/>
        <v>17729096</v>
      </c>
      <c r="H32" s="77">
        <f t="shared" si="5"/>
        <v>37839125</v>
      </c>
      <c r="I32" s="77">
        <f t="shared" si="5"/>
        <v>8154024</v>
      </c>
      <c r="J32" s="77">
        <f t="shared" si="5"/>
        <v>63722245</v>
      </c>
      <c r="K32" s="77">
        <f t="shared" si="5"/>
        <v>37839125</v>
      </c>
      <c r="L32" s="77">
        <f t="shared" si="5"/>
        <v>396209</v>
      </c>
      <c r="M32" s="77">
        <f t="shared" si="5"/>
        <v>54438223</v>
      </c>
      <c r="N32" s="77">
        <f t="shared" si="5"/>
        <v>92673557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156395802</v>
      </c>
      <c r="X32" s="77">
        <f t="shared" si="5"/>
        <v>0</v>
      </c>
      <c r="Y32" s="77">
        <f t="shared" si="5"/>
        <v>156395802</v>
      </c>
      <c r="Z32" s="212">
        <f>+IF(X32&lt;&gt;0,+(Y32/X32)*100,0)</f>
        <v>0</v>
      </c>
      <c r="AA32" s="79">
        <f>SUM(AA28:AA31)</f>
        <v>276389000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47736464</v>
      </c>
      <c r="D35" s="155"/>
      <c r="E35" s="156">
        <v>24773595</v>
      </c>
      <c r="F35" s="60">
        <v>24773595</v>
      </c>
      <c r="G35" s="60"/>
      <c r="H35" s="60"/>
      <c r="I35" s="60">
        <v>6971769</v>
      </c>
      <c r="J35" s="60">
        <v>6971769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6971769</v>
      </c>
      <c r="X35" s="60"/>
      <c r="Y35" s="60">
        <v>6971769</v>
      </c>
      <c r="Z35" s="140"/>
      <c r="AA35" s="62">
        <v>24773595</v>
      </c>
    </row>
    <row r="36" spans="1:27" ht="12.75">
      <c r="A36" s="238" t="s">
        <v>139</v>
      </c>
      <c r="B36" s="149"/>
      <c r="C36" s="222">
        <f aca="true" t="shared" si="6" ref="C36:Y36">SUM(C32:C35)</f>
        <v>291943774</v>
      </c>
      <c r="D36" s="222">
        <f>SUM(D32:D35)</f>
        <v>0</v>
      </c>
      <c r="E36" s="218">
        <f t="shared" si="6"/>
        <v>301162595</v>
      </c>
      <c r="F36" s="220">
        <f t="shared" si="6"/>
        <v>301162595</v>
      </c>
      <c r="G36" s="220">
        <f t="shared" si="6"/>
        <v>17729096</v>
      </c>
      <c r="H36" s="220">
        <f t="shared" si="6"/>
        <v>37839125</v>
      </c>
      <c r="I36" s="220">
        <f t="shared" si="6"/>
        <v>15125793</v>
      </c>
      <c r="J36" s="220">
        <f t="shared" si="6"/>
        <v>70694014</v>
      </c>
      <c r="K36" s="220">
        <f t="shared" si="6"/>
        <v>37839125</v>
      </c>
      <c r="L36" s="220">
        <f t="shared" si="6"/>
        <v>396209</v>
      </c>
      <c r="M36" s="220">
        <f t="shared" si="6"/>
        <v>54438223</v>
      </c>
      <c r="N36" s="220">
        <f t="shared" si="6"/>
        <v>92673557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163367571</v>
      </c>
      <c r="X36" s="220">
        <f t="shared" si="6"/>
        <v>0</v>
      </c>
      <c r="Y36" s="220">
        <f t="shared" si="6"/>
        <v>163367571</v>
      </c>
      <c r="Z36" s="221">
        <f>+IF(X36&lt;&gt;0,+(Y36/X36)*100,0)</f>
        <v>0</v>
      </c>
      <c r="AA36" s="239">
        <f>SUM(AA32:AA35)</f>
        <v>301162595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41801195</v>
      </c>
      <c r="D6" s="155"/>
      <c r="E6" s="59">
        <v>14983993</v>
      </c>
      <c r="F6" s="60">
        <v>14983993</v>
      </c>
      <c r="G6" s="60">
        <v>18515999</v>
      </c>
      <c r="H6" s="60">
        <v>23273141</v>
      </c>
      <c r="I6" s="60">
        <v>16061797</v>
      </c>
      <c r="J6" s="60">
        <v>16061797</v>
      </c>
      <c r="K6" s="60">
        <v>21177326</v>
      </c>
      <c r="L6" s="60">
        <v>14421691</v>
      </c>
      <c r="M6" s="60">
        <v>22058439</v>
      </c>
      <c r="N6" s="60">
        <v>22058439</v>
      </c>
      <c r="O6" s="60"/>
      <c r="P6" s="60"/>
      <c r="Q6" s="60"/>
      <c r="R6" s="60"/>
      <c r="S6" s="60"/>
      <c r="T6" s="60"/>
      <c r="U6" s="60"/>
      <c r="V6" s="60"/>
      <c r="W6" s="60">
        <v>22058439</v>
      </c>
      <c r="X6" s="60">
        <v>7491997</v>
      </c>
      <c r="Y6" s="60">
        <v>14566442</v>
      </c>
      <c r="Z6" s="140">
        <v>194.43</v>
      </c>
      <c r="AA6" s="62">
        <v>14983993</v>
      </c>
    </row>
    <row r="7" spans="1:27" ht="12.75">
      <c r="A7" s="249" t="s">
        <v>144</v>
      </c>
      <c r="B7" s="182"/>
      <c r="C7" s="155"/>
      <c r="D7" s="155"/>
      <c r="E7" s="59">
        <v>147656247</v>
      </c>
      <c r="F7" s="60">
        <v>147656247</v>
      </c>
      <c r="G7" s="60">
        <v>219932317</v>
      </c>
      <c r="H7" s="60">
        <v>93452665</v>
      </c>
      <c r="I7" s="60">
        <v>44718754</v>
      </c>
      <c r="J7" s="60">
        <v>44718754</v>
      </c>
      <c r="K7" s="60">
        <v>15101193</v>
      </c>
      <c r="L7" s="60">
        <v>14446697</v>
      </c>
      <c r="M7" s="60">
        <v>56418692</v>
      </c>
      <c r="N7" s="60">
        <v>56418692</v>
      </c>
      <c r="O7" s="60"/>
      <c r="P7" s="60"/>
      <c r="Q7" s="60"/>
      <c r="R7" s="60"/>
      <c r="S7" s="60"/>
      <c r="T7" s="60"/>
      <c r="U7" s="60"/>
      <c r="V7" s="60"/>
      <c r="W7" s="60">
        <v>56418692</v>
      </c>
      <c r="X7" s="60">
        <v>73828124</v>
      </c>
      <c r="Y7" s="60">
        <v>-17409432</v>
      </c>
      <c r="Z7" s="140">
        <v>-23.58</v>
      </c>
      <c r="AA7" s="62">
        <v>147656247</v>
      </c>
    </row>
    <row r="8" spans="1:27" ht="12.75">
      <c r="A8" s="249" t="s">
        <v>145</v>
      </c>
      <c r="B8" s="182"/>
      <c r="C8" s="155">
        <v>112519154</v>
      </c>
      <c r="D8" s="155"/>
      <c r="E8" s="59">
        <v>106673034</v>
      </c>
      <c r="F8" s="60">
        <v>106673034</v>
      </c>
      <c r="G8" s="60">
        <v>268167908</v>
      </c>
      <c r="H8" s="60">
        <v>472752538</v>
      </c>
      <c r="I8" s="60">
        <v>521204110</v>
      </c>
      <c r="J8" s="60">
        <v>521204110</v>
      </c>
      <c r="K8" s="60">
        <v>449396604</v>
      </c>
      <c r="L8" s="60">
        <v>432176815</v>
      </c>
      <c r="M8" s="60">
        <v>361548522</v>
      </c>
      <c r="N8" s="60">
        <v>361548522</v>
      </c>
      <c r="O8" s="60"/>
      <c r="P8" s="60"/>
      <c r="Q8" s="60"/>
      <c r="R8" s="60"/>
      <c r="S8" s="60"/>
      <c r="T8" s="60"/>
      <c r="U8" s="60"/>
      <c r="V8" s="60"/>
      <c r="W8" s="60">
        <v>361548522</v>
      </c>
      <c r="X8" s="60">
        <v>53336517</v>
      </c>
      <c r="Y8" s="60">
        <v>308212005</v>
      </c>
      <c r="Z8" s="140">
        <v>577.86</v>
      </c>
      <c r="AA8" s="62">
        <v>106673034</v>
      </c>
    </row>
    <row r="9" spans="1:27" ht="12.75">
      <c r="A9" s="249" t="s">
        <v>146</v>
      </c>
      <c r="B9" s="182"/>
      <c r="C9" s="155">
        <v>98638875</v>
      </c>
      <c r="D9" s="155"/>
      <c r="E9" s="59">
        <v>42896295</v>
      </c>
      <c r="F9" s="60">
        <v>42896295</v>
      </c>
      <c r="G9" s="60">
        <v>-42586786</v>
      </c>
      <c r="H9" s="60">
        <v>-150152920</v>
      </c>
      <c r="I9" s="60">
        <v>-127698997</v>
      </c>
      <c r="J9" s="60">
        <v>-127698997</v>
      </c>
      <c r="K9" s="60">
        <v>-124002462</v>
      </c>
      <c r="L9" s="60">
        <v>-120302208</v>
      </c>
      <c r="M9" s="60">
        <v>-119903036</v>
      </c>
      <c r="N9" s="60">
        <v>-119903036</v>
      </c>
      <c r="O9" s="60"/>
      <c r="P9" s="60"/>
      <c r="Q9" s="60"/>
      <c r="R9" s="60"/>
      <c r="S9" s="60"/>
      <c r="T9" s="60"/>
      <c r="U9" s="60"/>
      <c r="V9" s="60"/>
      <c r="W9" s="60">
        <v>-119903036</v>
      </c>
      <c r="X9" s="60">
        <v>21448148</v>
      </c>
      <c r="Y9" s="60">
        <v>-141351184</v>
      </c>
      <c r="Z9" s="140">
        <v>-659.04</v>
      </c>
      <c r="AA9" s="62">
        <v>42896295</v>
      </c>
    </row>
    <row r="10" spans="1:27" ht="12.75">
      <c r="A10" s="249" t="s">
        <v>147</v>
      </c>
      <c r="B10" s="182"/>
      <c r="C10" s="155">
        <v>28277</v>
      </c>
      <c r="D10" s="155"/>
      <c r="E10" s="59">
        <v>61843</v>
      </c>
      <c r="F10" s="60">
        <v>61843</v>
      </c>
      <c r="G10" s="159">
        <v>3835675</v>
      </c>
      <c r="H10" s="159">
        <v>2483365</v>
      </c>
      <c r="I10" s="159">
        <v>3192083</v>
      </c>
      <c r="J10" s="60">
        <v>3192083</v>
      </c>
      <c r="K10" s="159">
        <v>25685928</v>
      </c>
      <c r="L10" s="159">
        <v>3168915</v>
      </c>
      <c r="M10" s="60">
        <v>3168915</v>
      </c>
      <c r="N10" s="159">
        <v>3168915</v>
      </c>
      <c r="O10" s="159"/>
      <c r="P10" s="159"/>
      <c r="Q10" s="60"/>
      <c r="R10" s="159"/>
      <c r="S10" s="159"/>
      <c r="T10" s="60"/>
      <c r="U10" s="159"/>
      <c r="V10" s="159"/>
      <c r="W10" s="159">
        <v>3168915</v>
      </c>
      <c r="X10" s="60">
        <v>30922</v>
      </c>
      <c r="Y10" s="159">
        <v>3137993</v>
      </c>
      <c r="Z10" s="141">
        <v>10148.09</v>
      </c>
      <c r="AA10" s="225">
        <v>61843</v>
      </c>
    </row>
    <row r="11" spans="1:27" ht="12.75">
      <c r="A11" s="249" t="s">
        <v>148</v>
      </c>
      <c r="B11" s="182"/>
      <c r="C11" s="155">
        <v>7020778</v>
      </c>
      <c r="D11" s="155"/>
      <c r="E11" s="59">
        <v>8033767</v>
      </c>
      <c r="F11" s="60">
        <v>8033767</v>
      </c>
      <c r="G11" s="60">
        <v>32166411</v>
      </c>
      <c r="H11" s="60">
        <v>6891341</v>
      </c>
      <c r="I11" s="60">
        <v>7440299</v>
      </c>
      <c r="J11" s="60">
        <v>7440299</v>
      </c>
      <c r="K11" s="60">
        <v>7639562</v>
      </c>
      <c r="L11" s="60">
        <v>8011232</v>
      </c>
      <c r="M11" s="60">
        <v>8323854</v>
      </c>
      <c r="N11" s="60">
        <v>8323854</v>
      </c>
      <c r="O11" s="60"/>
      <c r="P11" s="60"/>
      <c r="Q11" s="60"/>
      <c r="R11" s="60"/>
      <c r="S11" s="60"/>
      <c r="T11" s="60"/>
      <c r="U11" s="60"/>
      <c r="V11" s="60"/>
      <c r="W11" s="60">
        <v>8323854</v>
      </c>
      <c r="X11" s="60">
        <v>4016884</v>
      </c>
      <c r="Y11" s="60">
        <v>4306970</v>
      </c>
      <c r="Z11" s="140">
        <v>107.22</v>
      </c>
      <c r="AA11" s="62">
        <v>8033767</v>
      </c>
    </row>
    <row r="12" spans="1:27" ht="12.75">
      <c r="A12" s="250" t="s">
        <v>56</v>
      </c>
      <c r="B12" s="251"/>
      <c r="C12" s="168">
        <f aca="true" t="shared" si="0" ref="C12:Y12">SUM(C6:C11)</f>
        <v>260008279</v>
      </c>
      <c r="D12" s="168">
        <f>SUM(D6:D11)</f>
        <v>0</v>
      </c>
      <c r="E12" s="72">
        <f t="shared" si="0"/>
        <v>320305179</v>
      </c>
      <c r="F12" s="73">
        <f t="shared" si="0"/>
        <v>320305179</v>
      </c>
      <c r="G12" s="73">
        <f t="shared" si="0"/>
        <v>500031524</v>
      </c>
      <c r="H12" s="73">
        <f t="shared" si="0"/>
        <v>448700130</v>
      </c>
      <c r="I12" s="73">
        <f t="shared" si="0"/>
        <v>464918046</v>
      </c>
      <c r="J12" s="73">
        <f t="shared" si="0"/>
        <v>464918046</v>
      </c>
      <c r="K12" s="73">
        <f t="shared" si="0"/>
        <v>394998151</v>
      </c>
      <c r="L12" s="73">
        <f t="shared" si="0"/>
        <v>351923142</v>
      </c>
      <c r="M12" s="73">
        <f t="shared" si="0"/>
        <v>331615386</v>
      </c>
      <c r="N12" s="73">
        <f t="shared" si="0"/>
        <v>331615386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331615386</v>
      </c>
      <c r="X12" s="73">
        <f t="shared" si="0"/>
        <v>160152592</v>
      </c>
      <c r="Y12" s="73">
        <f t="shared" si="0"/>
        <v>171462794</v>
      </c>
      <c r="Z12" s="170">
        <f>+IF(X12&lt;&gt;0,+(Y12/X12)*100,0)</f>
        <v>107.06214108604624</v>
      </c>
      <c r="AA12" s="74">
        <f>SUM(AA6:AA11)</f>
        <v>320305179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80510</v>
      </c>
      <c r="D15" s="155"/>
      <c r="E15" s="59">
        <v>32445</v>
      </c>
      <c r="F15" s="60">
        <v>32445</v>
      </c>
      <c r="G15" s="60">
        <v>779622</v>
      </c>
      <c r="H15" s="60"/>
      <c r="I15" s="60">
        <v>1153223</v>
      </c>
      <c r="J15" s="60">
        <v>1153223</v>
      </c>
      <c r="K15" s="60">
        <v>1107596</v>
      </c>
      <c r="L15" s="60">
        <v>1107596</v>
      </c>
      <c r="M15" s="60">
        <v>1107596</v>
      </c>
      <c r="N15" s="60">
        <v>1107596</v>
      </c>
      <c r="O15" s="60"/>
      <c r="P15" s="60"/>
      <c r="Q15" s="60"/>
      <c r="R15" s="60"/>
      <c r="S15" s="60"/>
      <c r="T15" s="60"/>
      <c r="U15" s="60"/>
      <c r="V15" s="60"/>
      <c r="W15" s="60">
        <v>1107596</v>
      </c>
      <c r="X15" s="60">
        <v>16223</v>
      </c>
      <c r="Y15" s="60">
        <v>1091373</v>
      </c>
      <c r="Z15" s="140">
        <v>6727.32</v>
      </c>
      <c r="AA15" s="62">
        <v>32445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100</v>
      </c>
      <c r="H16" s="159">
        <v>200</v>
      </c>
      <c r="I16" s="159">
        <v>100</v>
      </c>
      <c r="J16" s="60">
        <v>100</v>
      </c>
      <c r="K16" s="159">
        <v>100</v>
      </c>
      <c r="L16" s="159">
        <v>100</v>
      </c>
      <c r="M16" s="60">
        <v>100</v>
      </c>
      <c r="N16" s="159">
        <v>100</v>
      </c>
      <c r="O16" s="159"/>
      <c r="P16" s="159"/>
      <c r="Q16" s="60"/>
      <c r="R16" s="159"/>
      <c r="S16" s="159"/>
      <c r="T16" s="60"/>
      <c r="U16" s="159"/>
      <c r="V16" s="159"/>
      <c r="W16" s="159">
        <v>100</v>
      </c>
      <c r="X16" s="60"/>
      <c r="Y16" s="159">
        <v>100</v>
      </c>
      <c r="Z16" s="141"/>
      <c r="AA16" s="225"/>
    </row>
    <row r="17" spans="1:27" ht="12.75">
      <c r="A17" s="249" t="s">
        <v>152</v>
      </c>
      <c r="B17" s="182"/>
      <c r="C17" s="155">
        <v>31650000</v>
      </c>
      <c r="D17" s="155"/>
      <c r="E17" s="59">
        <v>41427633</v>
      </c>
      <c r="F17" s="60">
        <v>41427633</v>
      </c>
      <c r="G17" s="60">
        <v>30242482</v>
      </c>
      <c r="H17" s="60">
        <v>31650000</v>
      </c>
      <c r="I17" s="60">
        <v>31650000</v>
      </c>
      <c r="J17" s="60">
        <v>31650000</v>
      </c>
      <c r="K17" s="60">
        <v>31650000</v>
      </c>
      <c r="L17" s="60">
        <v>31650000</v>
      </c>
      <c r="M17" s="60">
        <v>31650000</v>
      </c>
      <c r="N17" s="60">
        <v>31650000</v>
      </c>
      <c r="O17" s="60"/>
      <c r="P17" s="60"/>
      <c r="Q17" s="60"/>
      <c r="R17" s="60"/>
      <c r="S17" s="60"/>
      <c r="T17" s="60"/>
      <c r="U17" s="60"/>
      <c r="V17" s="60"/>
      <c r="W17" s="60">
        <v>31650000</v>
      </c>
      <c r="X17" s="60">
        <v>20713817</v>
      </c>
      <c r="Y17" s="60">
        <v>10936183</v>
      </c>
      <c r="Z17" s="140">
        <v>52.8</v>
      </c>
      <c r="AA17" s="62">
        <v>41427633</v>
      </c>
    </row>
    <row r="18" spans="1:27" ht="12.75">
      <c r="A18" s="249" t="s">
        <v>153</v>
      </c>
      <c r="B18" s="182"/>
      <c r="C18" s="155">
        <v>200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3989800194</v>
      </c>
      <c r="D19" s="155"/>
      <c r="E19" s="59">
        <v>4126264721</v>
      </c>
      <c r="F19" s="60">
        <v>4126264721</v>
      </c>
      <c r="G19" s="60">
        <v>4229754350</v>
      </c>
      <c r="H19" s="60">
        <v>4047905174</v>
      </c>
      <c r="I19" s="60">
        <v>4057468274</v>
      </c>
      <c r="J19" s="60">
        <v>4057468274</v>
      </c>
      <c r="K19" s="60">
        <v>4058528536</v>
      </c>
      <c r="L19" s="60">
        <v>4059487844</v>
      </c>
      <c r="M19" s="60">
        <v>4059487842</v>
      </c>
      <c r="N19" s="60">
        <v>4059487842</v>
      </c>
      <c r="O19" s="60"/>
      <c r="P19" s="60"/>
      <c r="Q19" s="60"/>
      <c r="R19" s="60"/>
      <c r="S19" s="60"/>
      <c r="T19" s="60"/>
      <c r="U19" s="60"/>
      <c r="V19" s="60"/>
      <c r="W19" s="60">
        <v>4059487842</v>
      </c>
      <c r="X19" s="60">
        <v>2063132361</v>
      </c>
      <c r="Y19" s="60">
        <v>1996355481</v>
      </c>
      <c r="Z19" s="140">
        <v>96.76</v>
      </c>
      <c r="AA19" s="62">
        <v>4126264721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12774560</v>
      </c>
      <c r="D22" s="155"/>
      <c r="E22" s="59">
        <v>17183296</v>
      </c>
      <c r="F22" s="60">
        <v>17183296</v>
      </c>
      <c r="G22" s="60">
        <v>19190976</v>
      </c>
      <c r="H22" s="60">
        <v>12774560</v>
      </c>
      <c r="I22" s="60">
        <v>12774560</v>
      </c>
      <c r="J22" s="60">
        <v>12774560</v>
      </c>
      <c r="K22" s="60">
        <v>12774560</v>
      </c>
      <c r="L22" s="60">
        <v>12774560</v>
      </c>
      <c r="M22" s="60">
        <v>12774560</v>
      </c>
      <c r="N22" s="60">
        <v>12774560</v>
      </c>
      <c r="O22" s="60"/>
      <c r="P22" s="60"/>
      <c r="Q22" s="60"/>
      <c r="R22" s="60"/>
      <c r="S22" s="60"/>
      <c r="T22" s="60"/>
      <c r="U22" s="60"/>
      <c r="V22" s="60"/>
      <c r="W22" s="60">
        <v>12774560</v>
      </c>
      <c r="X22" s="60">
        <v>8591648</v>
      </c>
      <c r="Y22" s="60">
        <v>4182912</v>
      </c>
      <c r="Z22" s="140">
        <v>48.69</v>
      </c>
      <c r="AA22" s="62">
        <v>17183296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200</v>
      </c>
      <c r="H23" s="159">
        <v>1119373</v>
      </c>
      <c r="I23" s="159">
        <v>100</v>
      </c>
      <c r="J23" s="60">
        <v>100</v>
      </c>
      <c r="K23" s="159">
        <v>100</v>
      </c>
      <c r="L23" s="159">
        <v>100</v>
      </c>
      <c r="M23" s="60">
        <v>100</v>
      </c>
      <c r="N23" s="159">
        <v>100</v>
      </c>
      <c r="O23" s="159"/>
      <c r="P23" s="159"/>
      <c r="Q23" s="60"/>
      <c r="R23" s="159"/>
      <c r="S23" s="159"/>
      <c r="T23" s="60"/>
      <c r="U23" s="159"/>
      <c r="V23" s="159"/>
      <c r="W23" s="159">
        <v>100</v>
      </c>
      <c r="X23" s="60"/>
      <c r="Y23" s="159">
        <v>100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4034305464</v>
      </c>
      <c r="D24" s="168">
        <f>SUM(D15:D23)</f>
        <v>0</v>
      </c>
      <c r="E24" s="76">
        <f t="shared" si="1"/>
        <v>4184908095</v>
      </c>
      <c r="F24" s="77">
        <f t="shared" si="1"/>
        <v>4184908095</v>
      </c>
      <c r="G24" s="77">
        <f t="shared" si="1"/>
        <v>4279967730</v>
      </c>
      <c r="H24" s="77">
        <f t="shared" si="1"/>
        <v>4093449307</v>
      </c>
      <c r="I24" s="77">
        <f t="shared" si="1"/>
        <v>4103046257</v>
      </c>
      <c r="J24" s="77">
        <f t="shared" si="1"/>
        <v>4103046257</v>
      </c>
      <c r="K24" s="77">
        <f t="shared" si="1"/>
        <v>4104060892</v>
      </c>
      <c r="L24" s="77">
        <f t="shared" si="1"/>
        <v>4105020200</v>
      </c>
      <c r="M24" s="77">
        <f t="shared" si="1"/>
        <v>4105020198</v>
      </c>
      <c r="N24" s="77">
        <f t="shared" si="1"/>
        <v>4105020198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4105020198</v>
      </c>
      <c r="X24" s="77">
        <f t="shared" si="1"/>
        <v>2092454049</v>
      </c>
      <c r="Y24" s="77">
        <f t="shared" si="1"/>
        <v>2012566149</v>
      </c>
      <c r="Z24" s="212">
        <f>+IF(X24&lt;&gt;0,+(Y24/X24)*100,0)</f>
        <v>96.18209537083125</v>
      </c>
      <c r="AA24" s="79">
        <f>SUM(AA15:AA23)</f>
        <v>4184908095</v>
      </c>
    </row>
    <row r="25" spans="1:27" ht="12.75">
      <c r="A25" s="250" t="s">
        <v>159</v>
      </c>
      <c r="B25" s="251"/>
      <c r="C25" s="168">
        <f aca="true" t="shared" si="2" ref="C25:Y25">+C12+C24</f>
        <v>4294313743</v>
      </c>
      <c r="D25" s="168">
        <f>+D12+D24</f>
        <v>0</v>
      </c>
      <c r="E25" s="72">
        <f t="shared" si="2"/>
        <v>4505213274</v>
      </c>
      <c r="F25" s="73">
        <f t="shared" si="2"/>
        <v>4505213274</v>
      </c>
      <c r="G25" s="73">
        <f t="shared" si="2"/>
        <v>4779999254</v>
      </c>
      <c r="H25" s="73">
        <f t="shared" si="2"/>
        <v>4542149437</v>
      </c>
      <c r="I25" s="73">
        <f t="shared" si="2"/>
        <v>4567964303</v>
      </c>
      <c r="J25" s="73">
        <f t="shared" si="2"/>
        <v>4567964303</v>
      </c>
      <c r="K25" s="73">
        <f t="shared" si="2"/>
        <v>4499059043</v>
      </c>
      <c r="L25" s="73">
        <f t="shared" si="2"/>
        <v>4456943342</v>
      </c>
      <c r="M25" s="73">
        <f t="shared" si="2"/>
        <v>4436635584</v>
      </c>
      <c r="N25" s="73">
        <f t="shared" si="2"/>
        <v>4436635584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4436635584</v>
      </c>
      <c r="X25" s="73">
        <f t="shared" si="2"/>
        <v>2252606641</v>
      </c>
      <c r="Y25" s="73">
        <f t="shared" si="2"/>
        <v>2184028943</v>
      </c>
      <c r="Z25" s="170">
        <f>+IF(X25&lt;&gt;0,+(Y25/X25)*100,0)</f>
        <v>96.95562923628972</v>
      </c>
      <c r="AA25" s="74">
        <f>+AA12+AA24</f>
        <v>4505213274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58328</v>
      </c>
      <c r="D30" s="155"/>
      <c r="E30" s="59">
        <v>20511261</v>
      </c>
      <c r="F30" s="60">
        <v>20511261</v>
      </c>
      <c r="G30" s="60">
        <v>65151363</v>
      </c>
      <c r="H30" s="60">
        <v>22472666</v>
      </c>
      <c r="I30" s="60">
        <v>22472666</v>
      </c>
      <c r="J30" s="60">
        <v>22472666</v>
      </c>
      <c r="K30" s="60">
        <v>22472666</v>
      </c>
      <c r="L30" s="60">
        <v>22472666</v>
      </c>
      <c r="M30" s="60">
        <v>22472666</v>
      </c>
      <c r="N30" s="60">
        <v>22472666</v>
      </c>
      <c r="O30" s="60"/>
      <c r="P30" s="60"/>
      <c r="Q30" s="60"/>
      <c r="R30" s="60"/>
      <c r="S30" s="60"/>
      <c r="T30" s="60"/>
      <c r="U30" s="60"/>
      <c r="V30" s="60"/>
      <c r="W30" s="60">
        <v>22472666</v>
      </c>
      <c r="X30" s="60">
        <v>10255631</v>
      </c>
      <c r="Y30" s="60">
        <v>12217035</v>
      </c>
      <c r="Z30" s="140">
        <v>119.13</v>
      </c>
      <c r="AA30" s="62">
        <v>20511261</v>
      </c>
    </row>
    <row r="31" spans="1:27" ht="12.75">
      <c r="A31" s="249" t="s">
        <v>163</v>
      </c>
      <c r="B31" s="182"/>
      <c r="C31" s="155">
        <v>21084866</v>
      </c>
      <c r="D31" s="155"/>
      <c r="E31" s="59">
        <v>21935004</v>
      </c>
      <c r="F31" s="60">
        <v>21935004</v>
      </c>
      <c r="G31" s="60">
        <v>42449986</v>
      </c>
      <c r="H31" s="60">
        <v>21195988</v>
      </c>
      <c r="I31" s="60">
        <v>21250756</v>
      </c>
      <c r="J31" s="60">
        <v>21250756</v>
      </c>
      <c r="K31" s="60">
        <v>21269756</v>
      </c>
      <c r="L31" s="60">
        <v>21283996</v>
      </c>
      <c r="M31" s="60">
        <v>21287334</v>
      </c>
      <c r="N31" s="60">
        <v>21287334</v>
      </c>
      <c r="O31" s="60"/>
      <c r="P31" s="60"/>
      <c r="Q31" s="60"/>
      <c r="R31" s="60"/>
      <c r="S31" s="60"/>
      <c r="T31" s="60"/>
      <c r="U31" s="60"/>
      <c r="V31" s="60"/>
      <c r="W31" s="60">
        <v>21287334</v>
      </c>
      <c r="X31" s="60">
        <v>10967502</v>
      </c>
      <c r="Y31" s="60">
        <v>10319832</v>
      </c>
      <c r="Z31" s="140">
        <v>94.09</v>
      </c>
      <c r="AA31" s="62">
        <v>21935004</v>
      </c>
    </row>
    <row r="32" spans="1:27" ht="12.75">
      <c r="A32" s="249" t="s">
        <v>164</v>
      </c>
      <c r="B32" s="182"/>
      <c r="C32" s="155">
        <v>218449424</v>
      </c>
      <c r="D32" s="155"/>
      <c r="E32" s="59">
        <v>182162427</v>
      </c>
      <c r="F32" s="60">
        <v>182162427</v>
      </c>
      <c r="G32" s="60">
        <v>646702120</v>
      </c>
      <c r="H32" s="60">
        <v>374689028</v>
      </c>
      <c r="I32" s="60">
        <v>341419750</v>
      </c>
      <c r="J32" s="60">
        <v>341419750</v>
      </c>
      <c r="K32" s="60">
        <v>360761287</v>
      </c>
      <c r="L32" s="60">
        <v>369851788</v>
      </c>
      <c r="M32" s="60">
        <v>354654738</v>
      </c>
      <c r="N32" s="60">
        <v>354654738</v>
      </c>
      <c r="O32" s="60"/>
      <c r="P32" s="60"/>
      <c r="Q32" s="60"/>
      <c r="R32" s="60"/>
      <c r="S32" s="60"/>
      <c r="T32" s="60"/>
      <c r="U32" s="60"/>
      <c r="V32" s="60"/>
      <c r="W32" s="60">
        <v>354654738</v>
      </c>
      <c r="X32" s="60">
        <v>91081214</v>
      </c>
      <c r="Y32" s="60">
        <v>263573524</v>
      </c>
      <c r="Z32" s="140">
        <v>289.38</v>
      </c>
      <c r="AA32" s="62">
        <v>182162427</v>
      </c>
    </row>
    <row r="33" spans="1:27" ht="12.75">
      <c r="A33" s="249" t="s">
        <v>165</v>
      </c>
      <c r="B33" s="182"/>
      <c r="C33" s="155">
        <v>30864013</v>
      </c>
      <c r="D33" s="155"/>
      <c r="E33" s="59">
        <v>30307184</v>
      </c>
      <c r="F33" s="60">
        <v>30307184</v>
      </c>
      <c r="G33" s="60">
        <v>67131376</v>
      </c>
      <c r="H33" s="60">
        <v>55334007</v>
      </c>
      <c r="I33" s="60">
        <v>55332726</v>
      </c>
      <c r="J33" s="60">
        <v>55332726</v>
      </c>
      <c r="K33" s="60">
        <v>55332726</v>
      </c>
      <c r="L33" s="60">
        <v>55332726</v>
      </c>
      <c r="M33" s="60">
        <v>55332726</v>
      </c>
      <c r="N33" s="60">
        <v>55332726</v>
      </c>
      <c r="O33" s="60"/>
      <c r="P33" s="60"/>
      <c r="Q33" s="60"/>
      <c r="R33" s="60"/>
      <c r="S33" s="60"/>
      <c r="T33" s="60"/>
      <c r="U33" s="60"/>
      <c r="V33" s="60"/>
      <c r="W33" s="60">
        <v>55332726</v>
      </c>
      <c r="X33" s="60">
        <v>15153592</v>
      </c>
      <c r="Y33" s="60">
        <v>40179134</v>
      </c>
      <c r="Z33" s="140">
        <v>265.15</v>
      </c>
      <c r="AA33" s="62">
        <v>30307184</v>
      </c>
    </row>
    <row r="34" spans="1:27" ht="12.75">
      <c r="A34" s="250" t="s">
        <v>58</v>
      </c>
      <c r="B34" s="251"/>
      <c r="C34" s="168">
        <f aca="true" t="shared" si="3" ref="C34:Y34">SUM(C29:C33)</f>
        <v>270456631</v>
      </c>
      <c r="D34" s="168">
        <f>SUM(D29:D33)</f>
        <v>0</v>
      </c>
      <c r="E34" s="72">
        <f t="shared" si="3"/>
        <v>254915876</v>
      </c>
      <c r="F34" s="73">
        <f t="shared" si="3"/>
        <v>254915876</v>
      </c>
      <c r="G34" s="73">
        <f t="shared" si="3"/>
        <v>821434845</v>
      </c>
      <c r="H34" s="73">
        <f t="shared" si="3"/>
        <v>473691689</v>
      </c>
      <c r="I34" s="73">
        <f t="shared" si="3"/>
        <v>440475898</v>
      </c>
      <c r="J34" s="73">
        <f t="shared" si="3"/>
        <v>440475898</v>
      </c>
      <c r="K34" s="73">
        <f t="shared" si="3"/>
        <v>459836435</v>
      </c>
      <c r="L34" s="73">
        <f t="shared" si="3"/>
        <v>468941176</v>
      </c>
      <c r="M34" s="73">
        <f t="shared" si="3"/>
        <v>453747464</v>
      </c>
      <c r="N34" s="73">
        <f t="shared" si="3"/>
        <v>453747464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453747464</v>
      </c>
      <c r="X34" s="73">
        <f t="shared" si="3"/>
        <v>127457939</v>
      </c>
      <c r="Y34" s="73">
        <f t="shared" si="3"/>
        <v>326289525</v>
      </c>
      <c r="Z34" s="170">
        <f>+IF(X34&lt;&gt;0,+(Y34/X34)*100,0)</f>
        <v>255.99780410696894</v>
      </c>
      <c r="AA34" s="74">
        <f>SUM(AA29:AA33)</f>
        <v>254915876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84026340</v>
      </c>
      <c r="D37" s="155"/>
      <c r="E37" s="59">
        <v>38749007</v>
      </c>
      <c r="F37" s="60">
        <v>38749007</v>
      </c>
      <c r="G37" s="60">
        <v>63891976</v>
      </c>
      <c r="H37" s="60">
        <v>68822174</v>
      </c>
      <c r="I37" s="60">
        <v>84393958</v>
      </c>
      <c r="J37" s="60">
        <v>84393958</v>
      </c>
      <c r="K37" s="60">
        <v>76528983</v>
      </c>
      <c r="L37" s="60">
        <v>76528983</v>
      </c>
      <c r="M37" s="60">
        <v>76528983</v>
      </c>
      <c r="N37" s="60">
        <v>76528983</v>
      </c>
      <c r="O37" s="60"/>
      <c r="P37" s="60"/>
      <c r="Q37" s="60"/>
      <c r="R37" s="60"/>
      <c r="S37" s="60"/>
      <c r="T37" s="60"/>
      <c r="U37" s="60"/>
      <c r="V37" s="60"/>
      <c r="W37" s="60">
        <v>76528983</v>
      </c>
      <c r="X37" s="60">
        <v>19374504</v>
      </c>
      <c r="Y37" s="60">
        <v>57154479</v>
      </c>
      <c r="Z37" s="140">
        <v>295</v>
      </c>
      <c r="AA37" s="62">
        <v>38749007</v>
      </c>
    </row>
    <row r="38" spans="1:27" ht="12.75">
      <c r="A38" s="249" t="s">
        <v>165</v>
      </c>
      <c r="B38" s="182"/>
      <c r="C38" s="155">
        <v>34027935</v>
      </c>
      <c r="D38" s="155"/>
      <c r="E38" s="59">
        <v>33126394</v>
      </c>
      <c r="F38" s="60">
        <v>33126394</v>
      </c>
      <c r="G38" s="60">
        <v>1446805</v>
      </c>
      <c r="H38" s="60">
        <v>18006252</v>
      </c>
      <c r="I38" s="60">
        <v>2434467</v>
      </c>
      <c r="J38" s="60">
        <v>2434467</v>
      </c>
      <c r="K38" s="60">
        <v>2434467</v>
      </c>
      <c r="L38" s="60">
        <v>2434467</v>
      </c>
      <c r="M38" s="60">
        <v>2434467</v>
      </c>
      <c r="N38" s="60">
        <v>2434467</v>
      </c>
      <c r="O38" s="60"/>
      <c r="P38" s="60"/>
      <c r="Q38" s="60"/>
      <c r="R38" s="60"/>
      <c r="S38" s="60"/>
      <c r="T38" s="60"/>
      <c r="U38" s="60"/>
      <c r="V38" s="60"/>
      <c r="W38" s="60">
        <v>2434467</v>
      </c>
      <c r="X38" s="60">
        <v>16563197</v>
      </c>
      <c r="Y38" s="60">
        <v>-14128730</v>
      </c>
      <c r="Z38" s="140">
        <v>-85.3</v>
      </c>
      <c r="AA38" s="62">
        <v>33126394</v>
      </c>
    </row>
    <row r="39" spans="1:27" ht="12.75">
      <c r="A39" s="250" t="s">
        <v>59</v>
      </c>
      <c r="B39" s="253"/>
      <c r="C39" s="168">
        <f aca="true" t="shared" si="4" ref="C39:Y39">SUM(C37:C38)</f>
        <v>118054275</v>
      </c>
      <c r="D39" s="168">
        <f>SUM(D37:D38)</f>
        <v>0</v>
      </c>
      <c r="E39" s="76">
        <f t="shared" si="4"/>
        <v>71875401</v>
      </c>
      <c r="F39" s="77">
        <f t="shared" si="4"/>
        <v>71875401</v>
      </c>
      <c r="G39" s="77">
        <f t="shared" si="4"/>
        <v>65338781</v>
      </c>
      <c r="H39" s="77">
        <f t="shared" si="4"/>
        <v>86828426</v>
      </c>
      <c r="I39" s="77">
        <f t="shared" si="4"/>
        <v>86828425</v>
      </c>
      <c r="J39" s="77">
        <f t="shared" si="4"/>
        <v>86828425</v>
      </c>
      <c r="K39" s="77">
        <f t="shared" si="4"/>
        <v>78963450</v>
      </c>
      <c r="L39" s="77">
        <f t="shared" si="4"/>
        <v>78963450</v>
      </c>
      <c r="M39" s="77">
        <f t="shared" si="4"/>
        <v>78963450</v>
      </c>
      <c r="N39" s="77">
        <f t="shared" si="4"/>
        <v>78963450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78963450</v>
      </c>
      <c r="X39" s="77">
        <f t="shared" si="4"/>
        <v>35937701</v>
      </c>
      <c r="Y39" s="77">
        <f t="shared" si="4"/>
        <v>43025749</v>
      </c>
      <c r="Z39" s="212">
        <f>+IF(X39&lt;&gt;0,+(Y39/X39)*100,0)</f>
        <v>119.7231536875439</v>
      </c>
      <c r="AA39" s="79">
        <f>SUM(AA37:AA38)</f>
        <v>71875401</v>
      </c>
    </row>
    <row r="40" spans="1:27" ht="12.75">
      <c r="A40" s="250" t="s">
        <v>167</v>
      </c>
      <c r="B40" s="251"/>
      <c r="C40" s="168">
        <f aca="true" t="shared" si="5" ref="C40:Y40">+C34+C39</f>
        <v>388510906</v>
      </c>
      <c r="D40" s="168">
        <f>+D34+D39</f>
        <v>0</v>
      </c>
      <c r="E40" s="72">
        <f t="shared" si="5"/>
        <v>326791277</v>
      </c>
      <c r="F40" s="73">
        <f t="shared" si="5"/>
        <v>326791277</v>
      </c>
      <c r="G40" s="73">
        <f t="shared" si="5"/>
        <v>886773626</v>
      </c>
      <c r="H40" s="73">
        <f t="shared" si="5"/>
        <v>560520115</v>
      </c>
      <c r="I40" s="73">
        <f t="shared" si="5"/>
        <v>527304323</v>
      </c>
      <c r="J40" s="73">
        <f t="shared" si="5"/>
        <v>527304323</v>
      </c>
      <c r="K40" s="73">
        <f t="shared" si="5"/>
        <v>538799885</v>
      </c>
      <c r="L40" s="73">
        <f t="shared" si="5"/>
        <v>547904626</v>
      </c>
      <c r="M40" s="73">
        <f t="shared" si="5"/>
        <v>532710914</v>
      </c>
      <c r="N40" s="73">
        <f t="shared" si="5"/>
        <v>532710914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532710914</v>
      </c>
      <c r="X40" s="73">
        <f t="shared" si="5"/>
        <v>163395640</v>
      </c>
      <c r="Y40" s="73">
        <f t="shared" si="5"/>
        <v>369315274</v>
      </c>
      <c r="Z40" s="170">
        <f>+IF(X40&lt;&gt;0,+(Y40/X40)*100,0)</f>
        <v>226.02517056146664</v>
      </c>
      <c r="AA40" s="74">
        <f>+AA34+AA39</f>
        <v>326791277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3905802837</v>
      </c>
      <c r="D42" s="257">
        <f>+D25-D40</f>
        <v>0</v>
      </c>
      <c r="E42" s="258">
        <f t="shared" si="6"/>
        <v>4178421997</v>
      </c>
      <c r="F42" s="259">
        <f t="shared" si="6"/>
        <v>4178421997</v>
      </c>
      <c r="G42" s="259">
        <f t="shared" si="6"/>
        <v>3893225628</v>
      </c>
      <c r="H42" s="259">
        <f t="shared" si="6"/>
        <v>3981629322</v>
      </c>
      <c r="I42" s="259">
        <f t="shared" si="6"/>
        <v>4040659980</v>
      </c>
      <c r="J42" s="259">
        <f t="shared" si="6"/>
        <v>4040659980</v>
      </c>
      <c r="K42" s="259">
        <f t="shared" si="6"/>
        <v>3960259158</v>
      </c>
      <c r="L42" s="259">
        <f t="shared" si="6"/>
        <v>3909038716</v>
      </c>
      <c r="M42" s="259">
        <f t="shared" si="6"/>
        <v>3903924670</v>
      </c>
      <c r="N42" s="259">
        <f t="shared" si="6"/>
        <v>3903924670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3903924670</v>
      </c>
      <c r="X42" s="259">
        <f t="shared" si="6"/>
        <v>2089211001</v>
      </c>
      <c r="Y42" s="259">
        <f t="shared" si="6"/>
        <v>1814713669</v>
      </c>
      <c r="Z42" s="260">
        <f>+IF(X42&lt;&gt;0,+(Y42/X42)*100,0)</f>
        <v>86.86119631436883</v>
      </c>
      <c r="AA42" s="261">
        <f>+AA25-AA40</f>
        <v>4178421997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3905802837</v>
      </c>
      <c r="D45" s="155"/>
      <c r="E45" s="59">
        <v>4178421997</v>
      </c>
      <c r="F45" s="60">
        <v>4178421997</v>
      </c>
      <c r="G45" s="60">
        <v>3868889950</v>
      </c>
      <c r="H45" s="60">
        <v>3981629322</v>
      </c>
      <c r="I45" s="60">
        <v>4040659980</v>
      </c>
      <c r="J45" s="60">
        <v>4040659980</v>
      </c>
      <c r="K45" s="60">
        <v>3960259158</v>
      </c>
      <c r="L45" s="60">
        <v>3909038716</v>
      </c>
      <c r="M45" s="60">
        <v>3903924670</v>
      </c>
      <c r="N45" s="60">
        <v>3903924670</v>
      </c>
      <c r="O45" s="60"/>
      <c r="P45" s="60"/>
      <c r="Q45" s="60"/>
      <c r="R45" s="60"/>
      <c r="S45" s="60"/>
      <c r="T45" s="60"/>
      <c r="U45" s="60"/>
      <c r="V45" s="60"/>
      <c r="W45" s="60">
        <v>3903924670</v>
      </c>
      <c r="X45" s="60">
        <v>2089210999</v>
      </c>
      <c r="Y45" s="60">
        <v>1814713671</v>
      </c>
      <c r="Z45" s="139">
        <v>86.86</v>
      </c>
      <c r="AA45" s="62">
        <v>4178421997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3905802837</v>
      </c>
      <c r="D48" s="217">
        <f>SUM(D45:D47)</f>
        <v>0</v>
      </c>
      <c r="E48" s="264">
        <f t="shared" si="7"/>
        <v>4178421997</v>
      </c>
      <c r="F48" s="219">
        <f t="shared" si="7"/>
        <v>4178421997</v>
      </c>
      <c r="G48" s="219">
        <f t="shared" si="7"/>
        <v>3868889950</v>
      </c>
      <c r="H48" s="219">
        <f t="shared" si="7"/>
        <v>3981629322</v>
      </c>
      <c r="I48" s="219">
        <f t="shared" si="7"/>
        <v>4040659980</v>
      </c>
      <c r="J48" s="219">
        <f t="shared" si="7"/>
        <v>4040659980</v>
      </c>
      <c r="K48" s="219">
        <f t="shared" si="7"/>
        <v>3960259158</v>
      </c>
      <c r="L48" s="219">
        <f t="shared" si="7"/>
        <v>3909038716</v>
      </c>
      <c r="M48" s="219">
        <f t="shared" si="7"/>
        <v>3903924670</v>
      </c>
      <c r="N48" s="219">
        <f t="shared" si="7"/>
        <v>3903924670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3903924670</v>
      </c>
      <c r="X48" s="219">
        <f t="shared" si="7"/>
        <v>2089210999</v>
      </c>
      <c r="Y48" s="219">
        <f t="shared" si="7"/>
        <v>1814713671</v>
      </c>
      <c r="Z48" s="265">
        <f>+IF(X48&lt;&gt;0,+(Y48/X48)*100,0)</f>
        <v>86.86119649325089</v>
      </c>
      <c r="AA48" s="232">
        <f>SUM(AA45:AA47)</f>
        <v>4178421997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271569830</v>
      </c>
      <c r="D7" s="155"/>
      <c r="E7" s="59">
        <v>343289128</v>
      </c>
      <c r="F7" s="60">
        <v>343289128</v>
      </c>
      <c r="G7" s="60">
        <v>30040751</v>
      </c>
      <c r="H7" s="60">
        <v>21247057</v>
      </c>
      <c r="I7" s="60">
        <v>34170548</v>
      </c>
      <c r="J7" s="60">
        <v>85458356</v>
      </c>
      <c r="K7" s="60">
        <v>28845185</v>
      </c>
      <c r="L7" s="60">
        <v>31237838</v>
      </c>
      <c r="M7" s="60">
        <v>29101564</v>
      </c>
      <c r="N7" s="60">
        <v>89184587</v>
      </c>
      <c r="O7" s="60"/>
      <c r="P7" s="60"/>
      <c r="Q7" s="60"/>
      <c r="R7" s="60"/>
      <c r="S7" s="60"/>
      <c r="T7" s="60"/>
      <c r="U7" s="60"/>
      <c r="V7" s="60"/>
      <c r="W7" s="60">
        <v>174642943</v>
      </c>
      <c r="X7" s="60">
        <v>153678823</v>
      </c>
      <c r="Y7" s="60">
        <v>20964120</v>
      </c>
      <c r="Z7" s="140">
        <v>13.64</v>
      </c>
      <c r="AA7" s="62">
        <v>343289128</v>
      </c>
    </row>
    <row r="8" spans="1:27" ht="12.75">
      <c r="A8" s="249" t="s">
        <v>178</v>
      </c>
      <c r="B8" s="182"/>
      <c r="C8" s="155"/>
      <c r="D8" s="155"/>
      <c r="E8" s="59">
        <v>8054930</v>
      </c>
      <c r="F8" s="60">
        <v>8054930</v>
      </c>
      <c r="G8" s="60">
        <v>46940</v>
      </c>
      <c r="H8" s="60">
        <v>132926</v>
      </c>
      <c r="I8" s="60">
        <v>2213802</v>
      </c>
      <c r="J8" s="60">
        <v>2393668</v>
      </c>
      <c r="K8" s="60">
        <v>216672</v>
      </c>
      <c r="L8" s="60">
        <v>152533</v>
      </c>
      <c r="M8" s="60">
        <v>144766</v>
      </c>
      <c r="N8" s="60">
        <v>513971</v>
      </c>
      <c r="O8" s="60"/>
      <c r="P8" s="60"/>
      <c r="Q8" s="60"/>
      <c r="R8" s="60"/>
      <c r="S8" s="60"/>
      <c r="T8" s="60"/>
      <c r="U8" s="60"/>
      <c r="V8" s="60"/>
      <c r="W8" s="60">
        <v>2907639</v>
      </c>
      <c r="X8" s="60">
        <v>527513</v>
      </c>
      <c r="Y8" s="60">
        <v>2380126</v>
      </c>
      <c r="Z8" s="140">
        <v>451.2</v>
      </c>
      <c r="AA8" s="62">
        <v>8054930</v>
      </c>
    </row>
    <row r="9" spans="1:27" ht="12.75">
      <c r="A9" s="249" t="s">
        <v>179</v>
      </c>
      <c r="B9" s="182"/>
      <c r="C9" s="155">
        <v>469040337</v>
      </c>
      <c r="D9" s="155"/>
      <c r="E9" s="59">
        <v>451691985</v>
      </c>
      <c r="F9" s="60">
        <v>451691985</v>
      </c>
      <c r="G9" s="60">
        <v>181855232</v>
      </c>
      <c r="H9" s="60">
        <v>420850</v>
      </c>
      <c r="I9" s="60"/>
      <c r="J9" s="60">
        <v>182276082</v>
      </c>
      <c r="K9" s="60"/>
      <c r="L9" s="60">
        <v>65793</v>
      </c>
      <c r="M9" s="60">
        <v>145541200</v>
      </c>
      <c r="N9" s="60">
        <v>145606993</v>
      </c>
      <c r="O9" s="60"/>
      <c r="P9" s="60"/>
      <c r="Q9" s="60"/>
      <c r="R9" s="60"/>
      <c r="S9" s="60"/>
      <c r="T9" s="60"/>
      <c r="U9" s="60"/>
      <c r="V9" s="60"/>
      <c r="W9" s="60">
        <v>327883075</v>
      </c>
      <c r="X9" s="60">
        <v>229610495</v>
      </c>
      <c r="Y9" s="60">
        <v>98272580</v>
      </c>
      <c r="Z9" s="140">
        <v>42.8</v>
      </c>
      <c r="AA9" s="62">
        <v>451691985</v>
      </c>
    </row>
    <row r="10" spans="1:27" ht="12.75">
      <c r="A10" s="249" t="s">
        <v>180</v>
      </c>
      <c r="B10" s="182"/>
      <c r="C10" s="155">
        <v>245479000</v>
      </c>
      <c r="D10" s="155"/>
      <c r="E10" s="59">
        <v>290889000</v>
      </c>
      <c r="F10" s="60">
        <v>290889000</v>
      </c>
      <c r="G10" s="60">
        <v>72000000</v>
      </c>
      <c r="H10" s="60"/>
      <c r="I10" s="60"/>
      <c r="J10" s="60">
        <v>72000000</v>
      </c>
      <c r="K10" s="60"/>
      <c r="L10" s="60"/>
      <c r="M10" s="60">
        <v>100000000</v>
      </c>
      <c r="N10" s="60">
        <v>100000000</v>
      </c>
      <c r="O10" s="60"/>
      <c r="P10" s="60"/>
      <c r="Q10" s="60"/>
      <c r="R10" s="60"/>
      <c r="S10" s="60"/>
      <c r="T10" s="60"/>
      <c r="U10" s="60"/>
      <c r="V10" s="60"/>
      <c r="W10" s="60">
        <v>172000000</v>
      </c>
      <c r="X10" s="60">
        <v>190888000</v>
      </c>
      <c r="Y10" s="60">
        <v>-18888000</v>
      </c>
      <c r="Z10" s="140">
        <v>-9.89</v>
      </c>
      <c r="AA10" s="62">
        <v>290889000</v>
      </c>
    </row>
    <row r="11" spans="1:27" ht="12.75">
      <c r="A11" s="249" t="s">
        <v>181</v>
      </c>
      <c r="B11" s="182"/>
      <c r="C11" s="155">
        <v>15776673</v>
      </c>
      <c r="D11" s="155"/>
      <c r="E11" s="59">
        <v>3988522</v>
      </c>
      <c r="F11" s="60">
        <v>3988522</v>
      </c>
      <c r="G11" s="60">
        <v>89098</v>
      </c>
      <c r="H11" s="60">
        <v>1450275</v>
      </c>
      <c r="I11" s="60">
        <v>425716</v>
      </c>
      <c r="J11" s="60">
        <v>1965089</v>
      </c>
      <c r="K11" s="60">
        <v>621097</v>
      </c>
      <c r="L11" s="60">
        <v>257064</v>
      </c>
      <c r="M11" s="60">
        <v>126015</v>
      </c>
      <c r="N11" s="60">
        <v>1004176</v>
      </c>
      <c r="O11" s="60"/>
      <c r="P11" s="60"/>
      <c r="Q11" s="60"/>
      <c r="R11" s="60"/>
      <c r="S11" s="60"/>
      <c r="T11" s="60"/>
      <c r="U11" s="60"/>
      <c r="V11" s="60"/>
      <c r="W11" s="60">
        <v>2969265</v>
      </c>
      <c r="X11" s="60">
        <v>1624929</v>
      </c>
      <c r="Y11" s="60">
        <v>1344336</v>
      </c>
      <c r="Z11" s="140">
        <v>82.73</v>
      </c>
      <c r="AA11" s="62">
        <v>3988522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-818948580</v>
      </c>
      <c r="D14" s="155"/>
      <c r="E14" s="59">
        <v>-775191799</v>
      </c>
      <c r="F14" s="60">
        <v>-775191799</v>
      </c>
      <c r="G14" s="60">
        <v>-98240357</v>
      </c>
      <c r="H14" s="60">
        <v>-104036817</v>
      </c>
      <c r="I14" s="60">
        <v>-83045144</v>
      </c>
      <c r="J14" s="60">
        <v>-285322318</v>
      </c>
      <c r="K14" s="60">
        <v>-64907393</v>
      </c>
      <c r="L14" s="60">
        <v>-72511259</v>
      </c>
      <c r="M14" s="60">
        <v>-216992638</v>
      </c>
      <c r="N14" s="60">
        <v>-354411290</v>
      </c>
      <c r="O14" s="60"/>
      <c r="P14" s="60"/>
      <c r="Q14" s="60"/>
      <c r="R14" s="60"/>
      <c r="S14" s="60"/>
      <c r="T14" s="60"/>
      <c r="U14" s="60"/>
      <c r="V14" s="60"/>
      <c r="W14" s="60">
        <v>-639733608</v>
      </c>
      <c r="X14" s="60">
        <v>-402861198</v>
      </c>
      <c r="Y14" s="60">
        <v>-236872410</v>
      </c>
      <c r="Z14" s="140">
        <v>58.8</v>
      </c>
      <c r="AA14" s="62">
        <v>-775191799</v>
      </c>
    </row>
    <row r="15" spans="1:27" ht="12.75">
      <c r="A15" s="249" t="s">
        <v>40</v>
      </c>
      <c r="B15" s="182"/>
      <c r="C15" s="155">
        <v>-10382875</v>
      </c>
      <c r="D15" s="155"/>
      <c r="E15" s="59">
        <v>-28000500</v>
      </c>
      <c r="F15" s="60">
        <v>-28000500</v>
      </c>
      <c r="G15" s="60">
        <v>-26591</v>
      </c>
      <c r="H15" s="60">
        <v>-293759</v>
      </c>
      <c r="I15" s="60">
        <v>-58456</v>
      </c>
      <c r="J15" s="60">
        <v>-378806</v>
      </c>
      <c r="K15" s="60">
        <v>-67677</v>
      </c>
      <c r="L15" s="60">
        <v>-23420</v>
      </c>
      <c r="M15" s="60">
        <v>-48934</v>
      </c>
      <c r="N15" s="60">
        <v>-140031</v>
      </c>
      <c r="O15" s="60"/>
      <c r="P15" s="60"/>
      <c r="Q15" s="60"/>
      <c r="R15" s="60"/>
      <c r="S15" s="60"/>
      <c r="T15" s="60"/>
      <c r="U15" s="60"/>
      <c r="V15" s="60"/>
      <c r="W15" s="60">
        <v>-518837</v>
      </c>
      <c r="X15" s="60">
        <v>-17796599</v>
      </c>
      <c r="Y15" s="60">
        <v>17277762</v>
      </c>
      <c r="Z15" s="140">
        <v>-97.08</v>
      </c>
      <c r="AA15" s="62">
        <v>-28000500</v>
      </c>
    </row>
    <row r="16" spans="1:27" ht="12.75">
      <c r="A16" s="249" t="s">
        <v>42</v>
      </c>
      <c r="B16" s="182"/>
      <c r="C16" s="155"/>
      <c r="D16" s="155"/>
      <c r="E16" s="59">
        <v>-20212726</v>
      </c>
      <c r="F16" s="60">
        <v>-20212726</v>
      </c>
      <c r="G16" s="60">
        <v>70</v>
      </c>
      <c r="H16" s="60"/>
      <c r="I16" s="60"/>
      <c r="J16" s="60">
        <v>70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70</v>
      </c>
      <c r="X16" s="60">
        <v>-10106000</v>
      </c>
      <c r="Y16" s="60">
        <v>10106070</v>
      </c>
      <c r="Z16" s="140">
        <v>-100</v>
      </c>
      <c r="AA16" s="62">
        <v>-20212726</v>
      </c>
    </row>
    <row r="17" spans="1:27" ht="12.75">
      <c r="A17" s="250" t="s">
        <v>185</v>
      </c>
      <c r="B17" s="251"/>
      <c r="C17" s="168">
        <f aca="true" t="shared" si="0" ref="C17:Y17">SUM(C6:C16)</f>
        <v>172534385</v>
      </c>
      <c r="D17" s="168">
        <f t="shared" si="0"/>
        <v>0</v>
      </c>
      <c r="E17" s="72">
        <f t="shared" si="0"/>
        <v>274508540</v>
      </c>
      <c r="F17" s="73">
        <f t="shared" si="0"/>
        <v>274508540</v>
      </c>
      <c r="G17" s="73">
        <f t="shared" si="0"/>
        <v>185765143</v>
      </c>
      <c r="H17" s="73">
        <f t="shared" si="0"/>
        <v>-81079468</v>
      </c>
      <c r="I17" s="73">
        <f t="shared" si="0"/>
        <v>-46293534</v>
      </c>
      <c r="J17" s="73">
        <f t="shared" si="0"/>
        <v>58392141</v>
      </c>
      <c r="K17" s="73">
        <f t="shared" si="0"/>
        <v>-35292116</v>
      </c>
      <c r="L17" s="73">
        <f t="shared" si="0"/>
        <v>-40821451</v>
      </c>
      <c r="M17" s="73">
        <f t="shared" si="0"/>
        <v>57871973</v>
      </c>
      <c r="N17" s="73">
        <f t="shared" si="0"/>
        <v>-18241594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40150547</v>
      </c>
      <c r="X17" s="73">
        <f t="shared" si="0"/>
        <v>145565963</v>
      </c>
      <c r="Y17" s="73">
        <f t="shared" si="0"/>
        <v>-105415416</v>
      </c>
      <c r="Z17" s="170">
        <f>+IF(X17&lt;&gt;0,+(Y17/X17)*100,0)</f>
        <v>-72.41762691461052</v>
      </c>
      <c r="AA17" s="74">
        <f>SUM(AA6:AA16)</f>
        <v>274508540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-675919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>
        <v>617995</v>
      </c>
      <c r="F22" s="159">
        <v>617995</v>
      </c>
      <c r="G22" s="60">
        <v>1429838</v>
      </c>
      <c r="H22" s="60">
        <v>30730</v>
      </c>
      <c r="I22" s="60">
        <v>-33851</v>
      </c>
      <c r="J22" s="60">
        <v>1426717</v>
      </c>
      <c r="K22" s="60">
        <v>12403</v>
      </c>
      <c r="L22" s="60"/>
      <c r="M22" s="159">
        <v>609</v>
      </c>
      <c r="N22" s="60">
        <v>13012</v>
      </c>
      <c r="O22" s="60"/>
      <c r="P22" s="60"/>
      <c r="Q22" s="60"/>
      <c r="R22" s="60"/>
      <c r="S22" s="60"/>
      <c r="T22" s="159"/>
      <c r="U22" s="60"/>
      <c r="V22" s="60"/>
      <c r="W22" s="60">
        <v>1439729</v>
      </c>
      <c r="X22" s="60">
        <v>2345779</v>
      </c>
      <c r="Y22" s="60">
        <v>-906050</v>
      </c>
      <c r="Z22" s="140">
        <v>-38.62</v>
      </c>
      <c r="AA22" s="62">
        <v>617995</v>
      </c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>
        <v>12247679</v>
      </c>
      <c r="L24" s="60">
        <v>34343953</v>
      </c>
      <c r="M24" s="60">
        <v>51378740</v>
      </c>
      <c r="N24" s="60">
        <v>97970372</v>
      </c>
      <c r="O24" s="60"/>
      <c r="P24" s="60"/>
      <c r="Q24" s="60"/>
      <c r="R24" s="60"/>
      <c r="S24" s="60"/>
      <c r="T24" s="60"/>
      <c r="U24" s="60"/>
      <c r="V24" s="60"/>
      <c r="W24" s="60">
        <v>97970372</v>
      </c>
      <c r="X24" s="60"/>
      <c r="Y24" s="60">
        <v>97970372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-290388208</v>
      </c>
      <c r="D26" s="155"/>
      <c r="E26" s="59">
        <v>-301162596</v>
      </c>
      <c r="F26" s="60">
        <v>-301162596</v>
      </c>
      <c r="G26" s="60">
        <v>-17729096</v>
      </c>
      <c r="H26" s="60">
        <v>-40375680</v>
      </c>
      <c r="I26" s="60">
        <v>-9563101</v>
      </c>
      <c r="J26" s="60">
        <v>-67667877</v>
      </c>
      <c r="K26" s="60">
        <v>-1060262</v>
      </c>
      <c r="L26" s="60">
        <v>-959306</v>
      </c>
      <c r="M26" s="60">
        <v>-54886961</v>
      </c>
      <c r="N26" s="60">
        <v>-56906529</v>
      </c>
      <c r="O26" s="60"/>
      <c r="P26" s="60"/>
      <c r="Q26" s="60"/>
      <c r="R26" s="60"/>
      <c r="S26" s="60"/>
      <c r="T26" s="60"/>
      <c r="U26" s="60"/>
      <c r="V26" s="60"/>
      <c r="W26" s="60">
        <v>-124574406</v>
      </c>
      <c r="X26" s="60">
        <v>-127436298</v>
      </c>
      <c r="Y26" s="60">
        <v>2861892</v>
      </c>
      <c r="Z26" s="140">
        <v>-2.25</v>
      </c>
      <c r="AA26" s="62">
        <v>-301162596</v>
      </c>
    </row>
    <row r="27" spans="1:27" ht="12.75">
      <c r="A27" s="250" t="s">
        <v>192</v>
      </c>
      <c r="B27" s="251"/>
      <c r="C27" s="168">
        <f aca="true" t="shared" si="1" ref="C27:Y27">SUM(C21:C26)</f>
        <v>-291064127</v>
      </c>
      <c r="D27" s="168">
        <f>SUM(D21:D26)</f>
        <v>0</v>
      </c>
      <c r="E27" s="72">
        <f t="shared" si="1"/>
        <v>-300544601</v>
      </c>
      <c r="F27" s="73">
        <f t="shared" si="1"/>
        <v>-300544601</v>
      </c>
      <c r="G27" s="73">
        <f t="shared" si="1"/>
        <v>-16299258</v>
      </c>
      <c r="H27" s="73">
        <f t="shared" si="1"/>
        <v>-40344950</v>
      </c>
      <c r="I27" s="73">
        <f t="shared" si="1"/>
        <v>-9596952</v>
      </c>
      <c r="J27" s="73">
        <f t="shared" si="1"/>
        <v>-66241160</v>
      </c>
      <c r="K27" s="73">
        <f t="shared" si="1"/>
        <v>11199820</v>
      </c>
      <c r="L27" s="73">
        <f t="shared" si="1"/>
        <v>33384647</v>
      </c>
      <c r="M27" s="73">
        <f t="shared" si="1"/>
        <v>-3507612</v>
      </c>
      <c r="N27" s="73">
        <f t="shared" si="1"/>
        <v>41076855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-25164305</v>
      </c>
      <c r="X27" s="73">
        <f t="shared" si="1"/>
        <v>-125090519</v>
      </c>
      <c r="Y27" s="73">
        <f t="shared" si="1"/>
        <v>99926214</v>
      </c>
      <c r="Z27" s="170">
        <f>+IF(X27&lt;&gt;0,+(Y27/X27)*100,0)</f>
        <v>-79.8831236762236</v>
      </c>
      <c r="AA27" s="74">
        <f>SUM(AA21:AA26)</f>
        <v>-300544601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>
        <v>4780714</v>
      </c>
      <c r="H31" s="60">
        <v>519124</v>
      </c>
      <c r="I31" s="60"/>
      <c r="J31" s="60">
        <v>5299838</v>
      </c>
      <c r="K31" s="60">
        <v>7126</v>
      </c>
      <c r="L31" s="60">
        <v>7483</v>
      </c>
      <c r="M31" s="60">
        <v>6951</v>
      </c>
      <c r="N31" s="60">
        <v>21560</v>
      </c>
      <c r="O31" s="60"/>
      <c r="P31" s="60"/>
      <c r="Q31" s="60"/>
      <c r="R31" s="60"/>
      <c r="S31" s="60"/>
      <c r="T31" s="60"/>
      <c r="U31" s="60"/>
      <c r="V31" s="60"/>
      <c r="W31" s="60">
        <v>5321398</v>
      </c>
      <c r="X31" s="60"/>
      <c r="Y31" s="60">
        <v>5321398</v>
      </c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>
        <v>43939518</v>
      </c>
      <c r="H32" s="60"/>
      <c r="I32" s="60"/>
      <c r="J32" s="60">
        <v>43939518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43939518</v>
      </c>
      <c r="X32" s="60"/>
      <c r="Y32" s="60">
        <v>43939518</v>
      </c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881000</v>
      </c>
      <c r="F33" s="60">
        <v>881000</v>
      </c>
      <c r="G33" s="60">
        <v>460387</v>
      </c>
      <c r="H33" s="159">
        <v>55763</v>
      </c>
      <c r="I33" s="159">
        <v>-54768</v>
      </c>
      <c r="J33" s="159">
        <v>461382</v>
      </c>
      <c r="K33" s="60">
        <v>19000</v>
      </c>
      <c r="L33" s="60">
        <v>19190</v>
      </c>
      <c r="M33" s="60">
        <v>27279</v>
      </c>
      <c r="N33" s="60">
        <v>65469</v>
      </c>
      <c r="O33" s="159"/>
      <c r="P33" s="159"/>
      <c r="Q33" s="159"/>
      <c r="R33" s="60"/>
      <c r="S33" s="60"/>
      <c r="T33" s="60"/>
      <c r="U33" s="60"/>
      <c r="V33" s="159"/>
      <c r="W33" s="159">
        <v>526851</v>
      </c>
      <c r="X33" s="159">
        <v>963500</v>
      </c>
      <c r="Y33" s="60">
        <v>-436649</v>
      </c>
      <c r="Z33" s="140">
        <v>-45.32</v>
      </c>
      <c r="AA33" s="62">
        <v>881000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-20022307</v>
      </c>
      <c r="D35" s="155"/>
      <c r="E35" s="59">
        <v>-21811928</v>
      </c>
      <c r="F35" s="60">
        <v>-21811928</v>
      </c>
      <c r="G35" s="60">
        <v>-21999383</v>
      </c>
      <c r="H35" s="60">
        <v>-872980</v>
      </c>
      <c r="I35" s="60"/>
      <c r="J35" s="60">
        <v>-22872363</v>
      </c>
      <c r="K35" s="60">
        <v>-435862</v>
      </c>
      <c r="L35" s="60"/>
      <c r="M35" s="60">
        <v>-4789848</v>
      </c>
      <c r="N35" s="60">
        <v>-5225710</v>
      </c>
      <c r="O35" s="60"/>
      <c r="P35" s="60"/>
      <c r="Q35" s="60"/>
      <c r="R35" s="60"/>
      <c r="S35" s="60"/>
      <c r="T35" s="60"/>
      <c r="U35" s="60"/>
      <c r="V35" s="60"/>
      <c r="W35" s="60">
        <v>-28098073</v>
      </c>
      <c r="X35" s="60">
        <v>-33090752</v>
      </c>
      <c r="Y35" s="60">
        <v>4992679</v>
      </c>
      <c r="Z35" s="140">
        <v>-15.09</v>
      </c>
      <c r="AA35" s="62">
        <v>-21811928</v>
      </c>
    </row>
    <row r="36" spans="1:27" ht="12.75">
      <c r="A36" s="250" t="s">
        <v>198</v>
      </c>
      <c r="B36" s="251"/>
      <c r="C36" s="168">
        <f aca="true" t="shared" si="2" ref="C36:Y36">SUM(C31:C35)</f>
        <v>-20022307</v>
      </c>
      <c r="D36" s="168">
        <f>SUM(D31:D35)</f>
        <v>0</v>
      </c>
      <c r="E36" s="72">
        <f t="shared" si="2"/>
        <v>-20930928</v>
      </c>
      <c r="F36" s="73">
        <f t="shared" si="2"/>
        <v>-20930928</v>
      </c>
      <c r="G36" s="73">
        <f t="shared" si="2"/>
        <v>27181236</v>
      </c>
      <c r="H36" s="73">
        <f t="shared" si="2"/>
        <v>-298093</v>
      </c>
      <c r="I36" s="73">
        <f t="shared" si="2"/>
        <v>-54768</v>
      </c>
      <c r="J36" s="73">
        <f t="shared" si="2"/>
        <v>26828375</v>
      </c>
      <c r="K36" s="73">
        <f t="shared" si="2"/>
        <v>-409736</v>
      </c>
      <c r="L36" s="73">
        <f t="shared" si="2"/>
        <v>26673</v>
      </c>
      <c r="M36" s="73">
        <f t="shared" si="2"/>
        <v>-4755618</v>
      </c>
      <c r="N36" s="73">
        <f t="shared" si="2"/>
        <v>-5138681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21689694</v>
      </c>
      <c r="X36" s="73">
        <f t="shared" si="2"/>
        <v>-32127252</v>
      </c>
      <c r="Y36" s="73">
        <f t="shared" si="2"/>
        <v>53816946</v>
      </c>
      <c r="Z36" s="170">
        <f>+IF(X36&lt;&gt;0,+(Y36/X36)*100,0)</f>
        <v>-167.5118245407357</v>
      </c>
      <c r="AA36" s="74">
        <f>SUM(AA31:AA35)</f>
        <v>-20930928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-138552049</v>
      </c>
      <c r="D38" s="153">
        <f>+D17+D27+D36</f>
        <v>0</v>
      </c>
      <c r="E38" s="99">
        <f t="shared" si="3"/>
        <v>-46966989</v>
      </c>
      <c r="F38" s="100">
        <f t="shared" si="3"/>
        <v>-46966989</v>
      </c>
      <c r="G38" s="100">
        <f t="shared" si="3"/>
        <v>196647121</v>
      </c>
      <c r="H38" s="100">
        <f t="shared" si="3"/>
        <v>-121722511</v>
      </c>
      <c r="I38" s="100">
        <f t="shared" si="3"/>
        <v>-55945254</v>
      </c>
      <c r="J38" s="100">
        <f t="shared" si="3"/>
        <v>18979356</v>
      </c>
      <c r="K38" s="100">
        <f t="shared" si="3"/>
        <v>-24502032</v>
      </c>
      <c r="L38" s="100">
        <f t="shared" si="3"/>
        <v>-7410131</v>
      </c>
      <c r="M38" s="100">
        <f t="shared" si="3"/>
        <v>49608743</v>
      </c>
      <c r="N38" s="100">
        <f t="shared" si="3"/>
        <v>17696580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36675936</v>
      </c>
      <c r="X38" s="100">
        <f t="shared" si="3"/>
        <v>-11651808</v>
      </c>
      <c r="Y38" s="100">
        <f t="shared" si="3"/>
        <v>48327744</v>
      </c>
      <c r="Z38" s="137">
        <f>+IF(X38&lt;&gt;0,+(Y38/X38)*100,0)</f>
        <v>-414.76605175780446</v>
      </c>
      <c r="AA38" s="102">
        <f>+AA17+AA27+AA36</f>
        <v>-46966989</v>
      </c>
    </row>
    <row r="39" spans="1:27" ht="12.75">
      <c r="A39" s="249" t="s">
        <v>200</v>
      </c>
      <c r="B39" s="182"/>
      <c r="C39" s="153">
        <v>180353244</v>
      </c>
      <c r="D39" s="153"/>
      <c r="E39" s="99">
        <v>52363240</v>
      </c>
      <c r="F39" s="100">
        <v>52363240</v>
      </c>
      <c r="G39" s="100">
        <v>41801195</v>
      </c>
      <c r="H39" s="100">
        <v>238448316</v>
      </c>
      <c r="I39" s="100">
        <v>116725805</v>
      </c>
      <c r="J39" s="100">
        <v>41801195</v>
      </c>
      <c r="K39" s="100">
        <v>60780551</v>
      </c>
      <c r="L39" s="100">
        <v>36278519</v>
      </c>
      <c r="M39" s="100">
        <v>28868388</v>
      </c>
      <c r="N39" s="100">
        <v>60780551</v>
      </c>
      <c r="O39" s="100"/>
      <c r="P39" s="100"/>
      <c r="Q39" s="100"/>
      <c r="R39" s="100"/>
      <c r="S39" s="100"/>
      <c r="T39" s="100"/>
      <c r="U39" s="100"/>
      <c r="V39" s="100"/>
      <c r="W39" s="100">
        <v>41801195</v>
      </c>
      <c r="X39" s="100">
        <v>52363240</v>
      </c>
      <c r="Y39" s="100">
        <v>-10562045</v>
      </c>
      <c r="Z39" s="137">
        <v>-20.17</v>
      </c>
      <c r="AA39" s="102">
        <v>52363240</v>
      </c>
    </row>
    <row r="40" spans="1:27" ht="12.75">
      <c r="A40" s="269" t="s">
        <v>201</v>
      </c>
      <c r="B40" s="256"/>
      <c r="C40" s="257">
        <v>41801195</v>
      </c>
      <c r="D40" s="257"/>
      <c r="E40" s="258">
        <v>5396252</v>
      </c>
      <c r="F40" s="259">
        <v>5396252</v>
      </c>
      <c r="G40" s="259">
        <v>238448316</v>
      </c>
      <c r="H40" s="259">
        <v>116725805</v>
      </c>
      <c r="I40" s="259">
        <v>60780551</v>
      </c>
      <c r="J40" s="259">
        <v>60780551</v>
      </c>
      <c r="K40" s="259">
        <v>36278519</v>
      </c>
      <c r="L40" s="259">
        <v>28868388</v>
      </c>
      <c r="M40" s="259">
        <v>78477131</v>
      </c>
      <c r="N40" s="259">
        <v>78477131</v>
      </c>
      <c r="O40" s="259"/>
      <c r="P40" s="259"/>
      <c r="Q40" s="259"/>
      <c r="R40" s="259"/>
      <c r="S40" s="259"/>
      <c r="T40" s="259"/>
      <c r="U40" s="259"/>
      <c r="V40" s="259"/>
      <c r="W40" s="259">
        <v>78477131</v>
      </c>
      <c r="X40" s="259">
        <v>40711433</v>
      </c>
      <c r="Y40" s="259">
        <v>37765698</v>
      </c>
      <c r="Z40" s="260">
        <v>92.76</v>
      </c>
      <c r="AA40" s="261">
        <v>5396252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291943774</v>
      </c>
      <c r="D5" s="200">
        <f t="shared" si="0"/>
        <v>0</v>
      </c>
      <c r="E5" s="106">
        <f t="shared" si="0"/>
        <v>301162595</v>
      </c>
      <c r="F5" s="106">
        <f t="shared" si="0"/>
        <v>301162595</v>
      </c>
      <c r="G5" s="106">
        <f t="shared" si="0"/>
        <v>17729096</v>
      </c>
      <c r="H5" s="106">
        <f t="shared" si="0"/>
        <v>37839125</v>
      </c>
      <c r="I5" s="106">
        <f t="shared" si="0"/>
        <v>15125793</v>
      </c>
      <c r="J5" s="106">
        <f t="shared" si="0"/>
        <v>70694014</v>
      </c>
      <c r="K5" s="106">
        <f t="shared" si="0"/>
        <v>37839125</v>
      </c>
      <c r="L5" s="106">
        <f t="shared" si="0"/>
        <v>396209</v>
      </c>
      <c r="M5" s="106">
        <f t="shared" si="0"/>
        <v>54438223</v>
      </c>
      <c r="N5" s="106">
        <f t="shared" si="0"/>
        <v>92673557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163367571</v>
      </c>
      <c r="X5" s="106">
        <f t="shared" si="0"/>
        <v>150581298</v>
      </c>
      <c r="Y5" s="106">
        <f t="shared" si="0"/>
        <v>12786273</v>
      </c>
      <c r="Z5" s="201">
        <f>+IF(X5&lt;&gt;0,+(Y5/X5)*100,0)</f>
        <v>8.491275589881022</v>
      </c>
      <c r="AA5" s="199">
        <f>SUM(AA11:AA18)</f>
        <v>301162595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201025051</v>
      </c>
      <c r="D8" s="156"/>
      <c r="E8" s="60">
        <v>227089162</v>
      </c>
      <c r="F8" s="60">
        <v>227089162</v>
      </c>
      <c r="G8" s="60">
        <v>17729096</v>
      </c>
      <c r="H8" s="60">
        <v>33135643</v>
      </c>
      <c r="I8" s="60">
        <v>6971769</v>
      </c>
      <c r="J8" s="60">
        <v>57836508</v>
      </c>
      <c r="K8" s="60">
        <v>33135643</v>
      </c>
      <c r="L8" s="60">
        <v>396209</v>
      </c>
      <c r="M8" s="60">
        <v>46050786</v>
      </c>
      <c r="N8" s="60">
        <v>79582638</v>
      </c>
      <c r="O8" s="60"/>
      <c r="P8" s="60"/>
      <c r="Q8" s="60"/>
      <c r="R8" s="60"/>
      <c r="S8" s="60"/>
      <c r="T8" s="60"/>
      <c r="U8" s="60"/>
      <c r="V8" s="60"/>
      <c r="W8" s="60">
        <v>137419146</v>
      </c>
      <c r="X8" s="60">
        <v>113544581</v>
      </c>
      <c r="Y8" s="60">
        <v>23874565</v>
      </c>
      <c r="Z8" s="140">
        <v>21.03</v>
      </c>
      <c r="AA8" s="155">
        <v>227089162</v>
      </c>
    </row>
    <row r="9" spans="1:27" ht="12.75">
      <c r="A9" s="291" t="s">
        <v>209</v>
      </c>
      <c r="B9" s="142"/>
      <c r="C9" s="62">
        <v>43182259</v>
      </c>
      <c r="D9" s="156"/>
      <c r="E9" s="60">
        <v>49299838</v>
      </c>
      <c r="F9" s="60">
        <v>49299838</v>
      </c>
      <c r="G9" s="60"/>
      <c r="H9" s="60">
        <v>4703482</v>
      </c>
      <c r="I9" s="60">
        <v>1182255</v>
      </c>
      <c r="J9" s="60">
        <v>5885737</v>
      </c>
      <c r="K9" s="60">
        <v>4703482</v>
      </c>
      <c r="L9" s="60"/>
      <c r="M9" s="60">
        <v>8361349</v>
      </c>
      <c r="N9" s="60">
        <v>13064831</v>
      </c>
      <c r="O9" s="60"/>
      <c r="P9" s="60"/>
      <c r="Q9" s="60"/>
      <c r="R9" s="60"/>
      <c r="S9" s="60"/>
      <c r="T9" s="60"/>
      <c r="U9" s="60"/>
      <c r="V9" s="60"/>
      <c r="W9" s="60">
        <v>18950568</v>
      </c>
      <c r="X9" s="60">
        <v>24649919</v>
      </c>
      <c r="Y9" s="60">
        <v>-5699351</v>
      </c>
      <c r="Z9" s="140">
        <v>-23.12</v>
      </c>
      <c r="AA9" s="155">
        <v>49299838</v>
      </c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244207310</v>
      </c>
      <c r="D11" s="294">
        <f t="shared" si="1"/>
        <v>0</v>
      </c>
      <c r="E11" s="295">
        <f t="shared" si="1"/>
        <v>276389000</v>
      </c>
      <c r="F11" s="295">
        <f t="shared" si="1"/>
        <v>276389000</v>
      </c>
      <c r="G11" s="295">
        <f t="shared" si="1"/>
        <v>17729096</v>
      </c>
      <c r="H11" s="295">
        <f t="shared" si="1"/>
        <v>37839125</v>
      </c>
      <c r="I11" s="295">
        <f t="shared" si="1"/>
        <v>8154024</v>
      </c>
      <c r="J11" s="295">
        <f t="shared" si="1"/>
        <v>63722245</v>
      </c>
      <c r="K11" s="295">
        <f t="shared" si="1"/>
        <v>37839125</v>
      </c>
      <c r="L11" s="295">
        <f t="shared" si="1"/>
        <v>396209</v>
      </c>
      <c r="M11" s="295">
        <f t="shared" si="1"/>
        <v>54412135</v>
      </c>
      <c r="N11" s="295">
        <f t="shared" si="1"/>
        <v>92647469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156369714</v>
      </c>
      <c r="X11" s="295">
        <f t="shared" si="1"/>
        <v>138194500</v>
      </c>
      <c r="Y11" s="295">
        <f t="shared" si="1"/>
        <v>18175214</v>
      </c>
      <c r="Z11" s="296">
        <f>+IF(X11&lt;&gt;0,+(Y11/X11)*100,0)</f>
        <v>13.151908361041864</v>
      </c>
      <c r="AA11" s="297">
        <f>SUM(AA6:AA10)</f>
        <v>276389000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>
        <v>1407518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46328946</v>
      </c>
      <c r="D15" s="156"/>
      <c r="E15" s="60">
        <v>24773595</v>
      </c>
      <c r="F15" s="60">
        <v>24773595</v>
      </c>
      <c r="G15" s="60"/>
      <c r="H15" s="60"/>
      <c r="I15" s="60">
        <v>6971769</v>
      </c>
      <c r="J15" s="60">
        <v>6971769</v>
      </c>
      <c r="K15" s="60"/>
      <c r="L15" s="60"/>
      <c r="M15" s="60">
        <v>26088</v>
      </c>
      <c r="N15" s="60">
        <v>26088</v>
      </c>
      <c r="O15" s="60"/>
      <c r="P15" s="60"/>
      <c r="Q15" s="60"/>
      <c r="R15" s="60"/>
      <c r="S15" s="60"/>
      <c r="T15" s="60"/>
      <c r="U15" s="60"/>
      <c r="V15" s="60"/>
      <c r="W15" s="60">
        <v>6997857</v>
      </c>
      <c r="X15" s="60">
        <v>12386798</v>
      </c>
      <c r="Y15" s="60">
        <v>-5388941</v>
      </c>
      <c r="Z15" s="140">
        <v>-43.51</v>
      </c>
      <c r="AA15" s="155">
        <v>24773595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201025051</v>
      </c>
      <c r="D38" s="156">
        <f t="shared" si="4"/>
        <v>0</v>
      </c>
      <c r="E38" s="60">
        <f t="shared" si="4"/>
        <v>227089162</v>
      </c>
      <c r="F38" s="60">
        <f t="shared" si="4"/>
        <v>227089162</v>
      </c>
      <c r="G38" s="60">
        <f t="shared" si="4"/>
        <v>17729096</v>
      </c>
      <c r="H38" s="60">
        <f t="shared" si="4"/>
        <v>33135643</v>
      </c>
      <c r="I38" s="60">
        <f t="shared" si="4"/>
        <v>6971769</v>
      </c>
      <c r="J38" s="60">
        <f t="shared" si="4"/>
        <v>57836508</v>
      </c>
      <c r="K38" s="60">
        <f t="shared" si="4"/>
        <v>33135643</v>
      </c>
      <c r="L38" s="60">
        <f t="shared" si="4"/>
        <v>396209</v>
      </c>
      <c r="M38" s="60">
        <f t="shared" si="4"/>
        <v>46050786</v>
      </c>
      <c r="N38" s="60">
        <f t="shared" si="4"/>
        <v>79582638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137419146</v>
      </c>
      <c r="X38" s="60">
        <f t="shared" si="4"/>
        <v>113544581</v>
      </c>
      <c r="Y38" s="60">
        <f t="shared" si="4"/>
        <v>23874565</v>
      </c>
      <c r="Z38" s="140">
        <f t="shared" si="5"/>
        <v>21.02660011577303</v>
      </c>
      <c r="AA38" s="155">
        <f>AA8+AA23</f>
        <v>227089162</v>
      </c>
    </row>
    <row r="39" spans="1:27" ht="12.75">
      <c r="A39" s="291" t="s">
        <v>209</v>
      </c>
      <c r="B39" s="142"/>
      <c r="C39" s="62">
        <f t="shared" si="4"/>
        <v>43182259</v>
      </c>
      <c r="D39" s="156">
        <f t="shared" si="4"/>
        <v>0</v>
      </c>
      <c r="E39" s="60">
        <f t="shared" si="4"/>
        <v>49299838</v>
      </c>
      <c r="F39" s="60">
        <f t="shared" si="4"/>
        <v>49299838</v>
      </c>
      <c r="G39" s="60">
        <f t="shared" si="4"/>
        <v>0</v>
      </c>
      <c r="H39" s="60">
        <f t="shared" si="4"/>
        <v>4703482</v>
      </c>
      <c r="I39" s="60">
        <f t="shared" si="4"/>
        <v>1182255</v>
      </c>
      <c r="J39" s="60">
        <f t="shared" si="4"/>
        <v>5885737</v>
      </c>
      <c r="K39" s="60">
        <f t="shared" si="4"/>
        <v>4703482</v>
      </c>
      <c r="L39" s="60">
        <f t="shared" si="4"/>
        <v>0</v>
      </c>
      <c r="M39" s="60">
        <f t="shared" si="4"/>
        <v>8361349</v>
      </c>
      <c r="N39" s="60">
        <f t="shared" si="4"/>
        <v>13064831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18950568</v>
      </c>
      <c r="X39" s="60">
        <f t="shared" si="4"/>
        <v>24649919</v>
      </c>
      <c r="Y39" s="60">
        <f t="shared" si="4"/>
        <v>-5699351</v>
      </c>
      <c r="Z39" s="140">
        <f t="shared" si="5"/>
        <v>-23.121175367756784</v>
      </c>
      <c r="AA39" s="155">
        <f>AA9+AA24</f>
        <v>49299838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244207310</v>
      </c>
      <c r="D41" s="294">
        <f t="shared" si="6"/>
        <v>0</v>
      </c>
      <c r="E41" s="295">
        <f t="shared" si="6"/>
        <v>276389000</v>
      </c>
      <c r="F41" s="295">
        <f t="shared" si="6"/>
        <v>276389000</v>
      </c>
      <c r="G41" s="295">
        <f t="shared" si="6"/>
        <v>17729096</v>
      </c>
      <c r="H41" s="295">
        <f t="shared" si="6"/>
        <v>37839125</v>
      </c>
      <c r="I41" s="295">
        <f t="shared" si="6"/>
        <v>8154024</v>
      </c>
      <c r="J41" s="295">
        <f t="shared" si="6"/>
        <v>63722245</v>
      </c>
      <c r="K41" s="295">
        <f t="shared" si="6"/>
        <v>37839125</v>
      </c>
      <c r="L41" s="295">
        <f t="shared" si="6"/>
        <v>396209</v>
      </c>
      <c r="M41" s="295">
        <f t="shared" si="6"/>
        <v>54412135</v>
      </c>
      <c r="N41" s="295">
        <f t="shared" si="6"/>
        <v>92647469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156369714</v>
      </c>
      <c r="X41" s="295">
        <f t="shared" si="6"/>
        <v>138194500</v>
      </c>
      <c r="Y41" s="295">
        <f t="shared" si="6"/>
        <v>18175214</v>
      </c>
      <c r="Z41" s="296">
        <f t="shared" si="5"/>
        <v>13.151908361041864</v>
      </c>
      <c r="AA41" s="297">
        <f>SUM(AA36:AA40)</f>
        <v>276389000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1407518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46328946</v>
      </c>
      <c r="D45" s="129">
        <f t="shared" si="7"/>
        <v>0</v>
      </c>
      <c r="E45" s="54">
        <f t="shared" si="7"/>
        <v>24773595</v>
      </c>
      <c r="F45" s="54">
        <f t="shared" si="7"/>
        <v>24773595</v>
      </c>
      <c r="G45" s="54">
        <f t="shared" si="7"/>
        <v>0</v>
      </c>
      <c r="H45" s="54">
        <f t="shared" si="7"/>
        <v>0</v>
      </c>
      <c r="I45" s="54">
        <f t="shared" si="7"/>
        <v>6971769</v>
      </c>
      <c r="J45" s="54">
        <f t="shared" si="7"/>
        <v>6971769</v>
      </c>
      <c r="K45" s="54">
        <f t="shared" si="7"/>
        <v>0</v>
      </c>
      <c r="L45" s="54">
        <f t="shared" si="7"/>
        <v>0</v>
      </c>
      <c r="M45" s="54">
        <f t="shared" si="7"/>
        <v>26088</v>
      </c>
      <c r="N45" s="54">
        <f t="shared" si="7"/>
        <v>26088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6997857</v>
      </c>
      <c r="X45" s="54">
        <f t="shared" si="7"/>
        <v>12386798</v>
      </c>
      <c r="Y45" s="54">
        <f t="shared" si="7"/>
        <v>-5388941</v>
      </c>
      <c r="Z45" s="184">
        <f t="shared" si="5"/>
        <v>-43.50552095868521</v>
      </c>
      <c r="AA45" s="130">
        <f t="shared" si="8"/>
        <v>24773595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291943774</v>
      </c>
      <c r="D49" s="218">
        <f t="shared" si="9"/>
        <v>0</v>
      </c>
      <c r="E49" s="220">
        <f t="shared" si="9"/>
        <v>301162595</v>
      </c>
      <c r="F49" s="220">
        <f t="shared" si="9"/>
        <v>301162595</v>
      </c>
      <c r="G49" s="220">
        <f t="shared" si="9"/>
        <v>17729096</v>
      </c>
      <c r="H49" s="220">
        <f t="shared" si="9"/>
        <v>37839125</v>
      </c>
      <c r="I49" s="220">
        <f t="shared" si="9"/>
        <v>15125793</v>
      </c>
      <c r="J49" s="220">
        <f t="shared" si="9"/>
        <v>70694014</v>
      </c>
      <c r="K49" s="220">
        <f t="shared" si="9"/>
        <v>37839125</v>
      </c>
      <c r="L49" s="220">
        <f t="shared" si="9"/>
        <v>396209</v>
      </c>
      <c r="M49" s="220">
        <f t="shared" si="9"/>
        <v>54438223</v>
      </c>
      <c r="N49" s="220">
        <f t="shared" si="9"/>
        <v>92673557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163367571</v>
      </c>
      <c r="X49" s="220">
        <f t="shared" si="9"/>
        <v>150581298</v>
      </c>
      <c r="Y49" s="220">
        <f t="shared" si="9"/>
        <v>12786273</v>
      </c>
      <c r="Z49" s="221">
        <f t="shared" si="5"/>
        <v>8.491275589881022</v>
      </c>
      <c r="AA49" s="222">
        <f>SUM(AA41:AA48)</f>
        <v>301162595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78787820</v>
      </c>
      <c r="F51" s="54">
        <f t="shared" si="10"/>
        <v>78787820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39393912</v>
      </c>
      <c r="Y51" s="54">
        <f t="shared" si="10"/>
        <v>-39393912</v>
      </c>
      <c r="Z51" s="184">
        <f>+IF(X51&lt;&gt;0,+(Y51/X51)*100,0)</f>
        <v>-100</v>
      </c>
      <c r="AA51" s="130">
        <f>SUM(AA57:AA61)</f>
        <v>78787820</v>
      </c>
    </row>
    <row r="52" spans="1:27" ht="12.75">
      <c r="A52" s="310" t="s">
        <v>206</v>
      </c>
      <c r="B52" s="142"/>
      <c r="C52" s="62"/>
      <c r="D52" s="156"/>
      <c r="E52" s="60">
        <v>6030227</v>
      </c>
      <c r="F52" s="60">
        <v>6030227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3015114</v>
      </c>
      <c r="Y52" s="60">
        <v>-3015114</v>
      </c>
      <c r="Z52" s="140">
        <v>-100</v>
      </c>
      <c r="AA52" s="155">
        <v>6030227</v>
      </c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>
        <v>28070085</v>
      </c>
      <c r="F54" s="60">
        <v>28070085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14035043</v>
      </c>
      <c r="Y54" s="60">
        <v>-14035043</v>
      </c>
      <c r="Z54" s="140">
        <v>-100</v>
      </c>
      <c r="AA54" s="155">
        <v>28070085</v>
      </c>
    </row>
    <row r="55" spans="1:27" ht="12.75">
      <c r="A55" s="310" t="s">
        <v>209</v>
      </c>
      <c r="B55" s="142"/>
      <c r="C55" s="62"/>
      <c r="D55" s="156"/>
      <c r="E55" s="60">
        <v>5113149</v>
      </c>
      <c r="F55" s="60">
        <v>5113149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2556575</v>
      </c>
      <c r="Y55" s="60">
        <v>-2556575</v>
      </c>
      <c r="Z55" s="140">
        <v>-100</v>
      </c>
      <c r="AA55" s="155">
        <v>5113149</v>
      </c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39213461</v>
      </c>
      <c r="F57" s="295">
        <f t="shared" si="11"/>
        <v>39213461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19606732</v>
      </c>
      <c r="Y57" s="295">
        <f t="shared" si="11"/>
        <v>-19606732</v>
      </c>
      <c r="Z57" s="296">
        <f>+IF(X57&lt;&gt;0,+(Y57/X57)*100,0)</f>
        <v>-100</v>
      </c>
      <c r="AA57" s="297">
        <f>SUM(AA52:AA56)</f>
        <v>39213461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39574359</v>
      </c>
      <c r="F61" s="60">
        <v>39574359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19787180</v>
      </c>
      <c r="Y61" s="60">
        <v>-19787180</v>
      </c>
      <c r="Z61" s="140">
        <v>-100</v>
      </c>
      <c r="AA61" s="155">
        <v>39574359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>
        <v>150969</v>
      </c>
      <c r="I66" s="275">
        <v>54495</v>
      </c>
      <c r="J66" s="275">
        <v>205464</v>
      </c>
      <c r="K66" s="275"/>
      <c r="L66" s="275">
        <v>11055</v>
      </c>
      <c r="M66" s="275">
        <v>158850</v>
      </c>
      <c r="N66" s="275">
        <v>169905</v>
      </c>
      <c r="O66" s="275"/>
      <c r="P66" s="275"/>
      <c r="Q66" s="275"/>
      <c r="R66" s="275"/>
      <c r="S66" s="275"/>
      <c r="T66" s="275"/>
      <c r="U66" s="275"/>
      <c r="V66" s="275"/>
      <c r="W66" s="275">
        <v>375369</v>
      </c>
      <c r="X66" s="275"/>
      <c r="Y66" s="275">
        <v>375369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>
        <v>6319111</v>
      </c>
      <c r="I67" s="60">
        <v>3089785</v>
      </c>
      <c r="J67" s="60">
        <v>9408896</v>
      </c>
      <c r="K67" s="60"/>
      <c r="L67" s="60">
        <v>4267956</v>
      </c>
      <c r="M67" s="60">
        <v>22115529</v>
      </c>
      <c r="N67" s="60">
        <v>26383485</v>
      </c>
      <c r="O67" s="60"/>
      <c r="P67" s="60"/>
      <c r="Q67" s="60"/>
      <c r="R67" s="60"/>
      <c r="S67" s="60"/>
      <c r="T67" s="60"/>
      <c r="U67" s="60"/>
      <c r="V67" s="60"/>
      <c r="W67" s="60">
        <v>35792381</v>
      </c>
      <c r="X67" s="60"/>
      <c r="Y67" s="60">
        <v>35792381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3536513</v>
      </c>
      <c r="I68" s="60">
        <v>4056241</v>
      </c>
      <c r="J68" s="60">
        <v>7592754</v>
      </c>
      <c r="K68" s="60"/>
      <c r="L68" s="60">
        <v>102825</v>
      </c>
      <c r="M68" s="60">
        <v>1949664</v>
      </c>
      <c r="N68" s="60">
        <v>2052489</v>
      </c>
      <c r="O68" s="60"/>
      <c r="P68" s="60"/>
      <c r="Q68" s="60"/>
      <c r="R68" s="60"/>
      <c r="S68" s="60"/>
      <c r="T68" s="60"/>
      <c r="U68" s="60"/>
      <c r="V68" s="60"/>
      <c r="W68" s="60">
        <v>9645243</v>
      </c>
      <c r="X68" s="60"/>
      <c r="Y68" s="60">
        <v>9645243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10006593</v>
      </c>
      <c r="I69" s="220">
        <f t="shared" si="12"/>
        <v>7200521</v>
      </c>
      <c r="J69" s="220">
        <f t="shared" si="12"/>
        <v>17207114</v>
      </c>
      <c r="K69" s="220">
        <f t="shared" si="12"/>
        <v>0</v>
      </c>
      <c r="L69" s="220">
        <f t="shared" si="12"/>
        <v>4381836</v>
      </c>
      <c r="M69" s="220">
        <f t="shared" si="12"/>
        <v>24224043</v>
      </c>
      <c r="N69" s="220">
        <f t="shared" si="12"/>
        <v>28605879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45812993</v>
      </c>
      <c r="X69" s="220">
        <f t="shared" si="12"/>
        <v>0</v>
      </c>
      <c r="Y69" s="220">
        <f t="shared" si="12"/>
        <v>45812993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244207310</v>
      </c>
      <c r="D5" s="357">
        <f t="shared" si="0"/>
        <v>0</v>
      </c>
      <c r="E5" s="356">
        <f t="shared" si="0"/>
        <v>276389000</v>
      </c>
      <c r="F5" s="358">
        <f t="shared" si="0"/>
        <v>276389000</v>
      </c>
      <c r="G5" s="358">
        <f t="shared" si="0"/>
        <v>17729096</v>
      </c>
      <c r="H5" s="356">
        <f t="shared" si="0"/>
        <v>37839125</v>
      </c>
      <c r="I5" s="356">
        <f t="shared" si="0"/>
        <v>8154024</v>
      </c>
      <c r="J5" s="358">
        <f t="shared" si="0"/>
        <v>63722245</v>
      </c>
      <c r="K5" s="358">
        <f t="shared" si="0"/>
        <v>37839125</v>
      </c>
      <c r="L5" s="356">
        <f t="shared" si="0"/>
        <v>396209</v>
      </c>
      <c r="M5" s="356">
        <f t="shared" si="0"/>
        <v>54412135</v>
      </c>
      <c r="N5" s="358">
        <f t="shared" si="0"/>
        <v>92647469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156369714</v>
      </c>
      <c r="X5" s="356">
        <f t="shared" si="0"/>
        <v>138194500</v>
      </c>
      <c r="Y5" s="358">
        <f t="shared" si="0"/>
        <v>18175214</v>
      </c>
      <c r="Z5" s="359">
        <f>+IF(X5&lt;&gt;0,+(Y5/X5)*100,0)</f>
        <v>13.151908361041864</v>
      </c>
      <c r="AA5" s="360">
        <f>+AA6+AA8+AA11+AA13+AA15</f>
        <v>276389000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201025051</v>
      </c>
      <c r="D11" s="363">
        <f aca="true" t="shared" si="3" ref="D11:AA11">+D12</f>
        <v>0</v>
      </c>
      <c r="E11" s="362">
        <f t="shared" si="3"/>
        <v>227089162</v>
      </c>
      <c r="F11" s="364">
        <f t="shared" si="3"/>
        <v>227089162</v>
      </c>
      <c r="G11" s="364">
        <f t="shared" si="3"/>
        <v>17729096</v>
      </c>
      <c r="H11" s="362">
        <f t="shared" si="3"/>
        <v>33135643</v>
      </c>
      <c r="I11" s="362">
        <f t="shared" si="3"/>
        <v>6971769</v>
      </c>
      <c r="J11" s="364">
        <f t="shared" si="3"/>
        <v>57836508</v>
      </c>
      <c r="K11" s="364">
        <f t="shared" si="3"/>
        <v>33135643</v>
      </c>
      <c r="L11" s="362">
        <f t="shared" si="3"/>
        <v>396209</v>
      </c>
      <c r="M11" s="362">
        <f t="shared" si="3"/>
        <v>46050786</v>
      </c>
      <c r="N11" s="364">
        <f t="shared" si="3"/>
        <v>79582638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137419146</v>
      </c>
      <c r="X11" s="362">
        <f t="shared" si="3"/>
        <v>113544581</v>
      </c>
      <c r="Y11" s="364">
        <f t="shared" si="3"/>
        <v>23874565</v>
      </c>
      <c r="Z11" s="365">
        <f>+IF(X11&lt;&gt;0,+(Y11/X11)*100,0)</f>
        <v>21.02660011577303</v>
      </c>
      <c r="AA11" s="366">
        <f t="shared" si="3"/>
        <v>227089162</v>
      </c>
    </row>
    <row r="12" spans="1:27" ht="12.75">
      <c r="A12" s="291" t="s">
        <v>233</v>
      </c>
      <c r="B12" s="136"/>
      <c r="C12" s="60">
        <v>201025051</v>
      </c>
      <c r="D12" s="340"/>
      <c r="E12" s="60">
        <v>227089162</v>
      </c>
      <c r="F12" s="59">
        <v>227089162</v>
      </c>
      <c r="G12" s="59">
        <v>17729096</v>
      </c>
      <c r="H12" s="60">
        <v>33135643</v>
      </c>
      <c r="I12" s="60">
        <v>6971769</v>
      </c>
      <c r="J12" s="59">
        <v>57836508</v>
      </c>
      <c r="K12" s="59">
        <v>33135643</v>
      </c>
      <c r="L12" s="60">
        <v>396209</v>
      </c>
      <c r="M12" s="60">
        <v>46050786</v>
      </c>
      <c r="N12" s="59">
        <v>79582638</v>
      </c>
      <c r="O12" s="59"/>
      <c r="P12" s="60"/>
      <c r="Q12" s="60"/>
      <c r="R12" s="59"/>
      <c r="S12" s="59"/>
      <c r="T12" s="60"/>
      <c r="U12" s="60"/>
      <c r="V12" s="59"/>
      <c r="W12" s="59">
        <v>137419146</v>
      </c>
      <c r="X12" s="60">
        <v>113544581</v>
      </c>
      <c r="Y12" s="59">
        <v>23874565</v>
      </c>
      <c r="Z12" s="61">
        <v>21.03</v>
      </c>
      <c r="AA12" s="62">
        <v>227089162</v>
      </c>
    </row>
    <row r="13" spans="1:27" ht="12.75">
      <c r="A13" s="361" t="s">
        <v>209</v>
      </c>
      <c r="B13" s="136"/>
      <c r="C13" s="275">
        <f>+C14</f>
        <v>43182259</v>
      </c>
      <c r="D13" s="341">
        <f aca="true" t="shared" si="4" ref="D13:AA13">+D14</f>
        <v>0</v>
      </c>
      <c r="E13" s="275">
        <f t="shared" si="4"/>
        <v>49299838</v>
      </c>
      <c r="F13" s="342">
        <f t="shared" si="4"/>
        <v>49299838</v>
      </c>
      <c r="G13" s="342">
        <f t="shared" si="4"/>
        <v>0</v>
      </c>
      <c r="H13" s="275">
        <f t="shared" si="4"/>
        <v>4703482</v>
      </c>
      <c r="I13" s="275">
        <f t="shared" si="4"/>
        <v>1182255</v>
      </c>
      <c r="J13" s="342">
        <f t="shared" si="4"/>
        <v>5885737</v>
      </c>
      <c r="K13" s="342">
        <f t="shared" si="4"/>
        <v>4703482</v>
      </c>
      <c r="L13" s="275">
        <f t="shared" si="4"/>
        <v>0</v>
      </c>
      <c r="M13" s="275">
        <f t="shared" si="4"/>
        <v>8361349</v>
      </c>
      <c r="N13" s="342">
        <f t="shared" si="4"/>
        <v>13064831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18950568</v>
      </c>
      <c r="X13" s="275">
        <f t="shared" si="4"/>
        <v>24649919</v>
      </c>
      <c r="Y13" s="342">
        <f t="shared" si="4"/>
        <v>-5699351</v>
      </c>
      <c r="Z13" s="335">
        <f>+IF(X13&lt;&gt;0,+(Y13/X13)*100,0)</f>
        <v>-23.121175367756784</v>
      </c>
      <c r="AA13" s="273">
        <f t="shared" si="4"/>
        <v>49299838</v>
      </c>
    </row>
    <row r="14" spans="1:27" ht="12.75">
      <c r="A14" s="291" t="s">
        <v>234</v>
      </c>
      <c r="B14" s="136"/>
      <c r="C14" s="60">
        <v>43182259</v>
      </c>
      <c r="D14" s="340"/>
      <c r="E14" s="60">
        <v>49299838</v>
      </c>
      <c r="F14" s="59">
        <v>49299838</v>
      </c>
      <c r="G14" s="59"/>
      <c r="H14" s="60">
        <v>4703482</v>
      </c>
      <c r="I14" s="60">
        <v>1182255</v>
      </c>
      <c r="J14" s="59">
        <v>5885737</v>
      </c>
      <c r="K14" s="59">
        <v>4703482</v>
      </c>
      <c r="L14" s="60"/>
      <c r="M14" s="60">
        <v>8361349</v>
      </c>
      <c r="N14" s="59">
        <v>13064831</v>
      </c>
      <c r="O14" s="59"/>
      <c r="P14" s="60"/>
      <c r="Q14" s="60"/>
      <c r="R14" s="59"/>
      <c r="S14" s="59"/>
      <c r="T14" s="60"/>
      <c r="U14" s="60"/>
      <c r="V14" s="59"/>
      <c r="W14" s="59">
        <v>18950568</v>
      </c>
      <c r="X14" s="60">
        <v>24649919</v>
      </c>
      <c r="Y14" s="59">
        <v>-5699351</v>
      </c>
      <c r="Z14" s="61">
        <v>-23.12</v>
      </c>
      <c r="AA14" s="62">
        <v>49299838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1407518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>
        <v>1407518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46328946</v>
      </c>
      <c r="D40" s="344">
        <f t="shared" si="9"/>
        <v>0</v>
      </c>
      <c r="E40" s="343">
        <f t="shared" si="9"/>
        <v>24773595</v>
      </c>
      <c r="F40" s="345">
        <f t="shared" si="9"/>
        <v>24773595</v>
      </c>
      <c r="G40" s="345">
        <f t="shared" si="9"/>
        <v>0</v>
      </c>
      <c r="H40" s="343">
        <f t="shared" si="9"/>
        <v>0</v>
      </c>
      <c r="I40" s="343">
        <f t="shared" si="9"/>
        <v>6971769</v>
      </c>
      <c r="J40" s="345">
        <f t="shared" si="9"/>
        <v>6971769</v>
      </c>
      <c r="K40" s="345">
        <f t="shared" si="9"/>
        <v>0</v>
      </c>
      <c r="L40" s="343">
        <f t="shared" si="9"/>
        <v>0</v>
      </c>
      <c r="M40" s="343">
        <f t="shared" si="9"/>
        <v>26088</v>
      </c>
      <c r="N40" s="345">
        <f t="shared" si="9"/>
        <v>26088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6997857</v>
      </c>
      <c r="X40" s="343">
        <f t="shared" si="9"/>
        <v>12386798</v>
      </c>
      <c r="Y40" s="345">
        <f t="shared" si="9"/>
        <v>-5388941</v>
      </c>
      <c r="Z40" s="336">
        <f>+IF(X40&lt;&gt;0,+(Y40/X40)*100,0)</f>
        <v>-43.50552095868521</v>
      </c>
      <c r="AA40" s="350">
        <f>SUM(AA41:AA49)</f>
        <v>24773595</v>
      </c>
    </row>
    <row r="41" spans="1:27" ht="12.75">
      <c r="A41" s="361" t="s">
        <v>249</v>
      </c>
      <c r="B41" s="142"/>
      <c r="C41" s="362">
        <v>16167383</v>
      </c>
      <c r="D41" s="363"/>
      <c r="E41" s="362">
        <v>10000000</v>
      </c>
      <c r="F41" s="364">
        <v>10000000</v>
      </c>
      <c r="G41" s="364"/>
      <c r="H41" s="362"/>
      <c r="I41" s="362">
        <v>6971769</v>
      </c>
      <c r="J41" s="364">
        <v>6971769</v>
      </c>
      <c r="K41" s="364"/>
      <c r="L41" s="362"/>
      <c r="M41" s="362">
        <v>26088</v>
      </c>
      <c r="N41" s="364">
        <v>26088</v>
      </c>
      <c r="O41" s="364"/>
      <c r="P41" s="362"/>
      <c r="Q41" s="362"/>
      <c r="R41" s="364"/>
      <c r="S41" s="364"/>
      <c r="T41" s="362"/>
      <c r="U41" s="362"/>
      <c r="V41" s="364"/>
      <c r="W41" s="364">
        <v>6997857</v>
      </c>
      <c r="X41" s="362">
        <v>5000000</v>
      </c>
      <c r="Y41" s="364">
        <v>1997857</v>
      </c>
      <c r="Z41" s="365">
        <v>39.96</v>
      </c>
      <c r="AA41" s="366">
        <v>10000000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6675213</v>
      </c>
      <c r="D44" s="368"/>
      <c r="E44" s="54">
        <v>773595</v>
      </c>
      <c r="F44" s="53">
        <v>773595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386798</v>
      </c>
      <c r="Y44" s="53">
        <v>-386798</v>
      </c>
      <c r="Z44" s="94">
        <v>-100</v>
      </c>
      <c r="AA44" s="95">
        <v>773595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23486350</v>
      </c>
      <c r="D48" s="368"/>
      <c r="E48" s="54">
        <v>14000000</v>
      </c>
      <c r="F48" s="53">
        <v>14000000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7000000</v>
      </c>
      <c r="Y48" s="53">
        <v>-7000000</v>
      </c>
      <c r="Z48" s="94">
        <v>-100</v>
      </c>
      <c r="AA48" s="95">
        <v>14000000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291943774</v>
      </c>
      <c r="D60" s="346">
        <f t="shared" si="14"/>
        <v>0</v>
      </c>
      <c r="E60" s="219">
        <f t="shared" si="14"/>
        <v>301162595</v>
      </c>
      <c r="F60" s="264">
        <f t="shared" si="14"/>
        <v>301162595</v>
      </c>
      <c r="G60" s="264">
        <f t="shared" si="14"/>
        <v>17729096</v>
      </c>
      <c r="H60" s="219">
        <f t="shared" si="14"/>
        <v>37839125</v>
      </c>
      <c r="I60" s="219">
        <f t="shared" si="14"/>
        <v>15125793</v>
      </c>
      <c r="J60" s="264">
        <f t="shared" si="14"/>
        <v>70694014</v>
      </c>
      <c r="K60" s="264">
        <f t="shared" si="14"/>
        <v>37839125</v>
      </c>
      <c r="L60" s="219">
        <f t="shared" si="14"/>
        <v>396209</v>
      </c>
      <c r="M60" s="219">
        <f t="shared" si="14"/>
        <v>54438223</v>
      </c>
      <c r="N60" s="264">
        <f t="shared" si="14"/>
        <v>92673557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163367571</v>
      </c>
      <c r="X60" s="219">
        <f t="shared" si="14"/>
        <v>150581298</v>
      </c>
      <c r="Y60" s="264">
        <f t="shared" si="14"/>
        <v>12786273</v>
      </c>
      <c r="Z60" s="337">
        <f>+IF(X60&lt;&gt;0,+(Y60/X60)*100,0)</f>
        <v>8.491275589881022</v>
      </c>
      <c r="AA60" s="232">
        <f>+AA57+AA54+AA51+AA40+AA37+AA34+AA22+AA5</f>
        <v>301162595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2019-01-31T13:33:20Z</dcterms:created>
  <dcterms:modified xsi:type="dcterms:W3CDTF">2019-01-31T13:33:24Z</dcterms:modified>
  <cp:category/>
  <cp:version/>
  <cp:contentType/>
  <cp:contentStatus/>
</cp:coreProperties>
</file>