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<sst xmlns="http://schemas.openxmlformats.org/spreadsheetml/2006/main" count="859" uniqueCount="304">
  <si>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Uthukela(DC23)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</si>
  <si>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</si>
  <si>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</si>
  <si>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</si>
  <si>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</si>
  <si>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</si>
  <si>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</si>
  <si>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</si>
  <si>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</si>
  <si>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</si>
  <si>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</si>
  <si>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</si>
  <si>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</si>
  <si>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</si>
  <si>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</si>
  <si>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</si>
  <si>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</si>
  <si>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</si>
  <si>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</si>
  <si>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</si>
  <si>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</si>
  <si>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</si>
  <si>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</si>
  <si>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</si>
  <si>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</si>
  <si>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</si>
  <si>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</si>
  <si>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</si>
  <si>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</si>
  <si>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</si>
  <si>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</si>
  <si>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</si>
  <si>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</si>
  <si>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</si>
  <si>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</si>
  <si>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</si>
  <si>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</si>
  <si>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</si>
  <si>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</si>
  <si>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</si>
  <si>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</si>
  <si>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</si>
  <si>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</si>
  <si>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</si>
  <si>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</si>
  <si>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</si>
  <si>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</si>
  <si>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</si>
  <si>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</si>
  <si>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</si>
  <si>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</si>
  <si>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</si>
  <si>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</si>
  <si>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</si>
  <si>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</si>
  <si>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</si>
  <si>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</si>
  <si>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</si>
  <si>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</si>
  <si>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</si>
  <si>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</si>
  <si>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</si>
  <si>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</si>
  <si>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</si>
  <si>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</si>
  <si>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</si>
  <si>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</si>
  <si>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</si>
  <si>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</si>
  <si>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</si>
  <si>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Uthukela(DC23)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</si>
  <si>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</si>
  <si>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</si>
  <si>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</si>
  <si>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</si>
  <si>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</si>
  <si>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</si>
  <si>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</si>
  <si>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</si>
  <si>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</si>
  <si>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</si>
  <si>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</si>
  <si>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</si>
  <si>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</si>
  <si>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</si>
  <si>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</si>
  <si>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</si>
  <si>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</si>
  <si>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</si>
  <si>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</si>
  <si>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</si>
  <si>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</si>
  <si>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</si>
  <si>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</si>
  <si>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</si>
  <si>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</si>
  <si>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</si>
  <si>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</si>
  <si>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</si>
  <si>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</si>
  <si>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Uthukela(DC23)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</si>
  <si>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</si>
  <si>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</si>
  <si>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</si>
  <si>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</si>
  <si>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</si>
  <si>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</si>
  <si>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</si>
  <si>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</si>
  <si>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</si>
  <si>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</si>
  <si>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</si>
  <si>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</si>
  <si>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</si>
  <si>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</si>
  <si>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</si>
  <si>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</si>
  <si>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</si>
  <si>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</si>
  <si>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</si>
  <si>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</si>
  <si>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</si>
  <si>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</si>
  <si>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</si>
  <si>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</si>
  <si>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</si>
  <si>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</si>
  <si>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</si>
  <si>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</si>
  <si>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Uthukela(DC23)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</si>
  <si>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</si>
  <si>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</si>
  <si>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</si>
  <si>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</si>
  <si>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</si>
  <si>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</si>
  <si>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</si>
  <si>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</si>
  <si>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</si>
  <si>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</si>
  <si>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Uthukela(DC23)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</si>
  <si>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</si>
  <si>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</si>
  <si>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</si>
  <si>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</si>
  <si>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</si>
  <si>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</si>
  <si>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</si>
  <si>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</si>
  <si>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</si>
  <si>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</si>
  <si>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</si>
  <si>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</si>
  <si>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</si>
  <si>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</si>
  <si>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</si>
  <si>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</si>
  <si>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</si>
  <si>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</si>
  <si>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</si>
  <si>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</si>
  <si>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</si>
  <si>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</si>
  <si>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</si>
  <si>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</si>
  <si>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</si>
  <si>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</si>
  <si>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</si>
  <si>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</si>
  <si>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</si>
  <si>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</si>
  <si>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</si>
  <si>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</si>
  <si>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</si>
  <si>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Uthukela(DC23)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</si>
  <si>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</si>
  <si>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</si>
  <si>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</si>
  <si>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</si>
  <si>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</si>
  <si>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</si>
  <si>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</si>
  <si>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</si>
  <si>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</si>
  <si>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</si>
  <si>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</si>
  <si>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</si>
  <si>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</si>
  <si>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</si>
  <si>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</si>
  <si>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</si>
  <si>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</si>
  <si>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</si>
  <si>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</si>
  <si>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</si>
  <si>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</si>
  <si>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</si>
  <si>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</si>
  <si>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</si>
  <si>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</si>
  <si>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</si>
  <si>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</si>
  <si>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Uthukela(DC23)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</si>
  <si>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</si>
  <si>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</si>
  <si>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</si>
  <si>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</si>
  <si>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</si>
  <si>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</si>
  <si>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</si>
  <si>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</si>
  <si>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</si>
  <si>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</si>
  <si>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</si>
  <si>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</si>
  <si>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</si>
  <si>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</si>
  <si>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</si>
  <si>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</si>
  <si>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</si>
  <si>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</si>
  <si>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</si>
  <si>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</si>
  <si>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</si>
  <si>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</si>
  <si>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</si>
  <si>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</si>
  <si>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</si>
  <si>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Uthukela(DC23)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</si>
  <si>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</si>
  <si>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</si>
  <si>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</si>
  <si>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</si>
  <si>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</si>
  <si>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</si>
  <si>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</si>
  <si>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</si>
  <si>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</si>
  <si>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</si>
  <si>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</si>
  <si>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</si>
  <si>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</si>
  <si>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</si>
  <si>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</si>
  <si>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</si>
  <si>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</si>
  <si>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</si>
  <si>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</si>
  <si>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</si>
  <si>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</si>
  <si>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</si>
  <si>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</si>
  <si>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</si>
  <si>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</si>
  <si>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</si>
  <si>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</si>
  <si>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</si>
  <si>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</si>
  <si>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</si>
  <si>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</si>
  <si>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</si>
  <si>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</si>
  <si>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</si>
  <si>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</si>
  <si>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Uthukela(DC23)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</si>
  <si>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</si>
  <si>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</si>
  <si>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Uthukela(DC23)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</si>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</sst>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169245359</v>
      </c>
      <c r="C6" s="19">
        <v>0</v>
      </c>
      <c r="D6" s="59">
        <v>291664841</v>
      </c>
      <c r="E6" s="60">
        <v>291664841</v>
      </c>
      <c r="F6" s="60">
        <v>28888985</v>
      </c>
      <c r="G6" s="60">
        <v>20935909</v>
      </c>
      <c r="H6" s="60">
        <v>23556000</v>
      </c>
      <c r="I6" s="60">
        <v>73380894</v>
      </c>
      <c r="J6" s="60">
        <v>24678929</v>
      </c>
      <c r="K6" s="60">
        <v>38059372</v>
      </c>
      <c r="L6" s="60">
        <v>20520190</v>
      </c>
      <c r="M6" s="60">
        <v>83258491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156639385</v>
      </c>
      <c r="W6" s="60">
        <v>146433306</v>
      </c>
      <c r="X6" s="60">
        <v>10206079</v>
      </c>
      <c r="Y6" s="61">
        <v>6.97</v>
      </c>
      <c r="Z6" s="62">
        <v>291664841</v>
      </c>
    </row>
    <row r="7" spans="1:26" ht="12.75">
      <c r="A7" s="58" t="s">
        <v>33</v>
      </c>
      <c r="B7" s="19">
        <v>4191714</v>
      </c>
      <c r="C7" s="19">
        <v>0</v>
      </c>
      <c r="D7" s="59">
        <v>6572000</v>
      </c>
      <c r="E7" s="60">
        <v>6572000</v>
      </c>
      <c r="F7" s="60">
        <v>281752</v>
      </c>
      <c r="G7" s="60">
        <v>357368</v>
      </c>
      <c r="H7" s="60">
        <v>561000</v>
      </c>
      <c r="I7" s="60">
        <v>1200120</v>
      </c>
      <c r="J7" s="60">
        <v>298586</v>
      </c>
      <c r="K7" s="60">
        <v>203436</v>
      </c>
      <c r="L7" s="60">
        <v>473706</v>
      </c>
      <c r="M7" s="60">
        <v>975728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2175848</v>
      </c>
      <c r="W7" s="60">
        <v>3282000</v>
      </c>
      <c r="X7" s="60">
        <v>-1106152</v>
      </c>
      <c r="Y7" s="61">
        <v>-33.7</v>
      </c>
      <c r="Z7" s="62">
        <v>6572000</v>
      </c>
    </row>
    <row r="8" spans="1:26" ht="12.75">
      <c r="A8" s="58" t="s">
        <v>34</v>
      </c>
      <c r="B8" s="19">
        <v>368613315</v>
      </c>
      <c r="C8" s="19">
        <v>0</v>
      </c>
      <c r="D8" s="59">
        <v>405533000</v>
      </c>
      <c r="E8" s="60">
        <v>405533000</v>
      </c>
      <c r="F8" s="60">
        <v>150850000</v>
      </c>
      <c r="G8" s="60">
        <v>872000</v>
      </c>
      <c r="H8" s="60">
        <v>767700</v>
      </c>
      <c r="I8" s="60">
        <v>152489700</v>
      </c>
      <c r="J8" s="60">
        <v>617000</v>
      </c>
      <c r="K8" s="60">
        <v>623954</v>
      </c>
      <c r="L8" s="60">
        <v>86524346</v>
      </c>
      <c r="M8" s="60">
        <v>87765300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240255000</v>
      </c>
      <c r="W8" s="60">
        <v>269348000</v>
      </c>
      <c r="X8" s="60">
        <v>-29093000</v>
      </c>
      <c r="Y8" s="61">
        <v>-10.8</v>
      </c>
      <c r="Z8" s="62">
        <v>405533000</v>
      </c>
    </row>
    <row r="9" spans="1:26" ht="12.75">
      <c r="A9" s="58" t="s">
        <v>35</v>
      </c>
      <c r="B9" s="19">
        <v>56103691</v>
      </c>
      <c r="C9" s="19">
        <v>0</v>
      </c>
      <c r="D9" s="59">
        <v>54604200</v>
      </c>
      <c r="E9" s="60">
        <v>54604200</v>
      </c>
      <c r="F9" s="60">
        <v>4594859</v>
      </c>
      <c r="G9" s="60">
        <v>4694397</v>
      </c>
      <c r="H9" s="60">
        <v>4351000</v>
      </c>
      <c r="I9" s="60">
        <v>13640256</v>
      </c>
      <c r="J9" s="60">
        <v>4778723</v>
      </c>
      <c r="K9" s="60">
        <v>5048693</v>
      </c>
      <c r="L9" s="60">
        <v>4503804</v>
      </c>
      <c r="M9" s="60">
        <v>14331220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27971476</v>
      </c>
      <c r="W9" s="60">
        <v>27306000</v>
      </c>
      <c r="X9" s="60">
        <v>665476</v>
      </c>
      <c r="Y9" s="61">
        <v>2.44</v>
      </c>
      <c r="Z9" s="62">
        <v>54604200</v>
      </c>
    </row>
    <row r="10" spans="1:26" ht="22.5">
      <c r="A10" s="63" t="s">
        <v>279</v>
      </c>
      <c r="B10" s="64">
        <f>SUM(B5:B9)</f>
        <v>598154079</v>
      </c>
      <c r="C10" s="64">
        <f>SUM(C5:C9)</f>
        <v>0</v>
      </c>
      <c r="D10" s="65">
        <f aca="true" t="shared" si="0" ref="D10:Z10">SUM(D5:D9)</f>
        <v>758374041</v>
      </c>
      <c r="E10" s="66">
        <f t="shared" si="0"/>
        <v>758374041</v>
      </c>
      <c r="F10" s="66">
        <f t="shared" si="0"/>
        <v>184615596</v>
      </c>
      <c r="G10" s="66">
        <f t="shared" si="0"/>
        <v>26859674</v>
      </c>
      <c r="H10" s="66">
        <f t="shared" si="0"/>
        <v>29235700</v>
      </c>
      <c r="I10" s="66">
        <f t="shared" si="0"/>
        <v>240710970</v>
      </c>
      <c r="J10" s="66">
        <f t="shared" si="0"/>
        <v>30373238</v>
      </c>
      <c r="K10" s="66">
        <f t="shared" si="0"/>
        <v>43935455</v>
      </c>
      <c r="L10" s="66">
        <f t="shared" si="0"/>
        <v>112022046</v>
      </c>
      <c r="M10" s="66">
        <f t="shared" si="0"/>
        <v>186330739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427041709</v>
      </c>
      <c r="W10" s="66">
        <f t="shared" si="0"/>
        <v>446369306</v>
      </c>
      <c r="X10" s="66">
        <f t="shared" si="0"/>
        <v>-19327597</v>
      </c>
      <c r="Y10" s="67">
        <f>+IF(W10&lt;&gt;0,(X10/W10)*100,0)</f>
        <v>-4.329956549476545</v>
      </c>
      <c r="Z10" s="68">
        <f t="shared" si="0"/>
        <v>758374041</v>
      </c>
    </row>
    <row r="11" spans="1:26" ht="12.75">
      <c r="A11" s="58" t="s">
        <v>37</v>
      </c>
      <c r="B11" s="19">
        <v>253202908</v>
      </c>
      <c r="C11" s="19">
        <v>0</v>
      </c>
      <c r="D11" s="59">
        <v>271836632</v>
      </c>
      <c r="E11" s="60">
        <v>271836632</v>
      </c>
      <c r="F11" s="60">
        <v>19809570</v>
      </c>
      <c r="G11" s="60">
        <v>23643490</v>
      </c>
      <c r="H11" s="60">
        <v>22146000</v>
      </c>
      <c r="I11" s="60">
        <v>65599060</v>
      </c>
      <c r="J11" s="60">
        <v>23659268</v>
      </c>
      <c r="K11" s="60">
        <v>34196584</v>
      </c>
      <c r="L11" s="60">
        <v>23647088</v>
      </c>
      <c r="M11" s="60">
        <v>81502940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147102000</v>
      </c>
      <c r="W11" s="60">
        <v>140032000</v>
      </c>
      <c r="X11" s="60">
        <v>7070000</v>
      </c>
      <c r="Y11" s="61">
        <v>5.05</v>
      </c>
      <c r="Z11" s="62">
        <v>271836632</v>
      </c>
    </row>
    <row r="12" spans="1:26" ht="12.75">
      <c r="A12" s="58" t="s">
        <v>38</v>
      </c>
      <c r="B12" s="19">
        <v>6546749</v>
      </c>
      <c r="C12" s="19">
        <v>0</v>
      </c>
      <c r="D12" s="59">
        <v>8155992</v>
      </c>
      <c r="E12" s="60">
        <v>8155992</v>
      </c>
      <c r="F12" s="60">
        <v>556297</v>
      </c>
      <c r="G12" s="60">
        <v>534629</v>
      </c>
      <c r="H12" s="60">
        <v>511000</v>
      </c>
      <c r="I12" s="60">
        <v>1601926</v>
      </c>
      <c r="J12" s="60">
        <v>586425</v>
      </c>
      <c r="K12" s="60">
        <v>576647</v>
      </c>
      <c r="L12" s="60">
        <v>537964</v>
      </c>
      <c r="M12" s="60">
        <v>1701036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3302962</v>
      </c>
      <c r="W12" s="60">
        <v>4212000</v>
      </c>
      <c r="X12" s="60">
        <v>-909038</v>
      </c>
      <c r="Y12" s="61">
        <v>-21.58</v>
      </c>
      <c r="Z12" s="62">
        <v>8155992</v>
      </c>
    </row>
    <row r="13" spans="1:26" ht="12.75">
      <c r="A13" s="58" t="s">
        <v>280</v>
      </c>
      <c r="B13" s="19">
        <v>68227863</v>
      </c>
      <c r="C13" s="19">
        <v>0</v>
      </c>
      <c r="D13" s="59">
        <v>86633967</v>
      </c>
      <c r="E13" s="60">
        <v>86633967</v>
      </c>
      <c r="F13" s="60">
        <v>0</v>
      </c>
      <c r="G13" s="60">
        <v>0</v>
      </c>
      <c r="H13" s="60">
        <v>0</v>
      </c>
      <c r="I13" s="60">
        <v>0</v>
      </c>
      <c r="J13" s="60">
        <v>21539126</v>
      </c>
      <c r="K13" s="60">
        <v>0</v>
      </c>
      <c r="L13" s="60">
        <v>0</v>
      </c>
      <c r="M13" s="60">
        <v>21539126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21539126</v>
      </c>
      <c r="W13" s="60">
        <v>43320000</v>
      </c>
      <c r="X13" s="60">
        <v>-21780874</v>
      </c>
      <c r="Y13" s="61">
        <v>-50.28</v>
      </c>
      <c r="Z13" s="62">
        <v>86633967</v>
      </c>
    </row>
    <row r="14" spans="1:26" ht="12.75">
      <c r="A14" s="58" t="s">
        <v>40</v>
      </c>
      <c r="B14" s="19">
        <v>2788880</v>
      </c>
      <c r="C14" s="19">
        <v>0</v>
      </c>
      <c r="D14" s="59">
        <v>561072</v>
      </c>
      <c r="E14" s="60">
        <v>561072</v>
      </c>
      <c r="F14" s="60">
        <v>0</v>
      </c>
      <c r="G14" s="60">
        <v>2069</v>
      </c>
      <c r="H14" s="60">
        <v>9377</v>
      </c>
      <c r="I14" s="60">
        <v>11446</v>
      </c>
      <c r="J14" s="60">
        <v>30908</v>
      </c>
      <c r="K14" s="60">
        <v>65793</v>
      </c>
      <c r="L14" s="60">
        <v>0</v>
      </c>
      <c r="M14" s="60">
        <v>96701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108147</v>
      </c>
      <c r="W14" s="60">
        <v>282000</v>
      </c>
      <c r="X14" s="60">
        <v>-173853</v>
      </c>
      <c r="Y14" s="61">
        <v>-61.65</v>
      </c>
      <c r="Z14" s="62">
        <v>561072</v>
      </c>
    </row>
    <row r="15" spans="1:26" ht="12.75">
      <c r="A15" s="58" t="s">
        <v>41</v>
      </c>
      <c r="B15" s="19">
        <v>33493005</v>
      </c>
      <c r="C15" s="19">
        <v>0</v>
      </c>
      <c r="D15" s="59">
        <v>22609368</v>
      </c>
      <c r="E15" s="60">
        <v>22609368</v>
      </c>
      <c r="F15" s="60">
        <v>0</v>
      </c>
      <c r="G15" s="60">
        <v>59491</v>
      </c>
      <c r="H15" s="60">
        <v>447000</v>
      </c>
      <c r="I15" s="60">
        <v>506491</v>
      </c>
      <c r="J15" s="60">
        <v>2166392</v>
      </c>
      <c r="K15" s="60">
        <v>6109</v>
      </c>
      <c r="L15" s="60">
        <v>51124</v>
      </c>
      <c r="M15" s="60">
        <v>2223625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2730116</v>
      </c>
      <c r="W15" s="60">
        <v>11304000</v>
      </c>
      <c r="X15" s="60">
        <v>-8573884</v>
      </c>
      <c r="Y15" s="61">
        <v>-75.85</v>
      </c>
      <c r="Z15" s="62">
        <v>22609368</v>
      </c>
    </row>
    <row r="16" spans="1:26" ht="12.75">
      <c r="A16" s="69" t="s">
        <v>42</v>
      </c>
      <c r="B16" s="19">
        <v>0</v>
      </c>
      <c r="C16" s="19">
        <v>0</v>
      </c>
      <c r="D16" s="59">
        <v>1000000</v>
      </c>
      <c r="E16" s="60">
        <v>1000000</v>
      </c>
      <c r="F16" s="60">
        <v>0</v>
      </c>
      <c r="G16" s="60">
        <v>323478</v>
      </c>
      <c r="H16" s="60">
        <v>0</v>
      </c>
      <c r="I16" s="60">
        <v>323478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323478</v>
      </c>
      <c r="W16" s="60"/>
      <c r="X16" s="60">
        <v>323478</v>
      </c>
      <c r="Y16" s="61">
        <v>0</v>
      </c>
      <c r="Z16" s="62">
        <v>1000000</v>
      </c>
    </row>
    <row r="17" spans="1:26" ht="12.75">
      <c r="A17" s="58" t="s">
        <v>43</v>
      </c>
      <c r="B17" s="19">
        <v>328668838</v>
      </c>
      <c r="C17" s="19">
        <v>0</v>
      </c>
      <c r="D17" s="59">
        <v>329312064</v>
      </c>
      <c r="E17" s="60">
        <v>329312064</v>
      </c>
      <c r="F17" s="60">
        <v>3466031</v>
      </c>
      <c r="G17" s="60">
        <v>7394325</v>
      </c>
      <c r="H17" s="60">
        <v>9243000</v>
      </c>
      <c r="I17" s="60">
        <v>20103356</v>
      </c>
      <c r="J17" s="60">
        <v>22034781</v>
      </c>
      <c r="K17" s="60">
        <v>7485004</v>
      </c>
      <c r="L17" s="60">
        <v>114099779</v>
      </c>
      <c r="M17" s="60">
        <v>143619564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163722920</v>
      </c>
      <c r="W17" s="60">
        <v>164658000</v>
      </c>
      <c r="X17" s="60">
        <v>-935080</v>
      </c>
      <c r="Y17" s="61">
        <v>-0.57</v>
      </c>
      <c r="Z17" s="62">
        <v>329312064</v>
      </c>
    </row>
    <row r="18" spans="1:26" ht="12.75">
      <c r="A18" s="70" t="s">
        <v>44</v>
      </c>
      <c r="B18" s="71">
        <f>SUM(B11:B17)</f>
        <v>692928243</v>
      </c>
      <c r="C18" s="71">
        <f>SUM(C11:C17)</f>
        <v>0</v>
      </c>
      <c r="D18" s="72">
        <f aca="true" t="shared" si="1" ref="D18:Z18">SUM(D11:D17)</f>
        <v>720109095</v>
      </c>
      <c r="E18" s="73">
        <f t="shared" si="1"/>
        <v>720109095</v>
      </c>
      <c r="F18" s="73">
        <f t="shared" si="1"/>
        <v>23831898</v>
      </c>
      <c r="G18" s="73">
        <f t="shared" si="1"/>
        <v>31957482</v>
      </c>
      <c r="H18" s="73">
        <f t="shared" si="1"/>
        <v>32356377</v>
      </c>
      <c r="I18" s="73">
        <f t="shared" si="1"/>
        <v>88145757</v>
      </c>
      <c r="J18" s="73">
        <f t="shared" si="1"/>
        <v>70016900</v>
      </c>
      <c r="K18" s="73">
        <f t="shared" si="1"/>
        <v>42330137</v>
      </c>
      <c r="L18" s="73">
        <f t="shared" si="1"/>
        <v>138335955</v>
      </c>
      <c r="M18" s="73">
        <f t="shared" si="1"/>
        <v>250682992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338828749</v>
      </c>
      <c r="W18" s="73">
        <f t="shared" si="1"/>
        <v>363808000</v>
      </c>
      <c r="X18" s="73">
        <f t="shared" si="1"/>
        <v>-24979251</v>
      </c>
      <c r="Y18" s="67">
        <f>+IF(W18&lt;&gt;0,(X18/W18)*100,0)</f>
        <v>-6.866053247867007</v>
      </c>
      <c r="Z18" s="74">
        <f t="shared" si="1"/>
        <v>720109095</v>
      </c>
    </row>
    <row r="19" spans="1:26" ht="12.75">
      <c r="A19" s="70" t="s">
        <v>45</v>
      </c>
      <c r="B19" s="75">
        <f>+B10-B18</f>
        <v>-94774164</v>
      </c>
      <c r="C19" s="75">
        <f>+C10-C18</f>
        <v>0</v>
      </c>
      <c r="D19" s="76">
        <f aca="true" t="shared" si="2" ref="D19:Z19">+D10-D18</f>
        <v>38264946</v>
      </c>
      <c r="E19" s="77">
        <f t="shared" si="2"/>
        <v>38264946</v>
      </c>
      <c r="F19" s="77">
        <f t="shared" si="2"/>
        <v>160783698</v>
      </c>
      <c r="G19" s="77">
        <f t="shared" si="2"/>
        <v>-5097808</v>
      </c>
      <c r="H19" s="77">
        <f t="shared" si="2"/>
        <v>-3120677</v>
      </c>
      <c r="I19" s="77">
        <f t="shared" si="2"/>
        <v>152565213</v>
      </c>
      <c r="J19" s="77">
        <f t="shared" si="2"/>
        <v>-39643662</v>
      </c>
      <c r="K19" s="77">
        <f t="shared" si="2"/>
        <v>1605318</v>
      </c>
      <c r="L19" s="77">
        <f t="shared" si="2"/>
        <v>-26313909</v>
      </c>
      <c r="M19" s="77">
        <f t="shared" si="2"/>
        <v>-64352253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88212960</v>
      </c>
      <c r="W19" s="77">
        <f>IF(E10=E18,0,W10-W18)</f>
        <v>82561306</v>
      </c>
      <c r="X19" s="77">
        <f t="shared" si="2"/>
        <v>5651654</v>
      </c>
      <c r="Y19" s="78">
        <f>+IF(W19&lt;&gt;0,(X19/W19)*100,0)</f>
        <v>6.845402857362745</v>
      </c>
      <c r="Z19" s="79">
        <f t="shared" si="2"/>
        <v>38264946</v>
      </c>
    </row>
    <row r="20" spans="1:26" ht="12.75">
      <c r="A20" s="58" t="s">
        <v>46</v>
      </c>
      <c r="B20" s="19">
        <v>300959202</v>
      </c>
      <c r="C20" s="19">
        <v>0</v>
      </c>
      <c r="D20" s="59">
        <v>407804000</v>
      </c>
      <c r="E20" s="60">
        <v>407804000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106000000</v>
      </c>
      <c r="M20" s="60">
        <v>106000000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106000000</v>
      </c>
      <c r="W20" s="60">
        <v>203904000</v>
      </c>
      <c r="X20" s="60">
        <v>-97904000</v>
      </c>
      <c r="Y20" s="61">
        <v>-48.01</v>
      </c>
      <c r="Z20" s="62">
        <v>407804000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206185038</v>
      </c>
      <c r="C22" s="86">
        <f>SUM(C19:C21)</f>
        <v>0</v>
      </c>
      <c r="D22" s="87">
        <f aca="true" t="shared" si="3" ref="D22:Z22">SUM(D19:D21)</f>
        <v>446068946</v>
      </c>
      <c r="E22" s="88">
        <f t="shared" si="3"/>
        <v>446068946</v>
      </c>
      <c r="F22" s="88">
        <f t="shared" si="3"/>
        <v>160783698</v>
      </c>
      <c r="G22" s="88">
        <f t="shared" si="3"/>
        <v>-5097808</v>
      </c>
      <c r="H22" s="88">
        <f t="shared" si="3"/>
        <v>-3120677</v>
      </c>
      <c r="I22" s="88">
        <f t="shared" si="3"/>
        <v>152565213</v>
      </c>
      <c r="J22" s="88">
        <f t="shared" si="3"/>
        <v>-39643662</v>
      </c>
      <c r="K22" s="88">
        <f t="shared" si="3"/>
        <v>1605318</v>
      </c>
      <c r="L22" s="88">
        <f t="shared" si="3"/>
        <v>79686091</v>
      </c>
      <c r="M22" s="88">
        <f t="shared" si="3"/>
        <v>41647747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194212960</v>
      </c>
      <c r="W22" s="88">
        <f t="shared" si="3"/>
        <v>286465306</v>
      </c>
      <c r="X22" s="88">
        <f t="shared" si="3"/>
        <v>-92252346</v>
      </c>
      <c r="Y22" s="89">
        <f>+IF(W22&lt;&gt;0,(X22/W22)*100,0)</f>
        <v>-32.20367146309857</v>
      </c>
      <c r="Z22" s="90">
        <f t="shared" si="3"/>
        <v>446068946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206185038</v>
      </c>
      <c r="C24" s="75">
        <f>SUM(C22:C23)</f>
        <v>0</v>
      </c>
      <c r="D24" s="76">
        <f aca="true" t="shared" si="4" ref="D24:Z24">SUM(D22:D23)</f>
        <v>446068946</v>
      </c>
      <c r="E24" s="77">
        <f t="shared" si="4"/>
        <v>446068946</v>
      </c>
      <c r="F24" s="77">
        <f t="shared" si="4"/>
        <v>160783698</v>
      </c>
      <c r="G24" s="77">
        <f t="shared" si="4"/>
        <v>-5097808</v>
      </c>
      <c r="H24" s="77">
        <f t="shared" si="4"/>
        <v>-3120677</v>
      </c>
      <c r="I24" s="77">
        <f t="shared" si="4"/>
        <v>152565213</v>
      </c>
      <c r="J24" s="77">
        <f t="shared" si="4"/>
        <v>-39643662</v>
      </c>
      <c r="K24" s="77">
        <f t="shared" si="4"/>
        <v>1605318</v>
      </c>
      <c r="L24" s="77">
        <f t="shared" si="4"/>
        <v>79686091</v>
      </c>
      <c r="M24" s="77">
        <f t="shared" si="4"/>
        <v>41647747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194212960</v>
      </c>
      <c r="W24" s="77">
        <f t="shared" si="4"/>
        <v>286465306</v>
      </c>
      <c r="X24" s="77">
        <f t="shared" si="4"/>
        <v>-92252346</v>
      </c>
      <c r="Y24" s="78">
        <f>+IF(W24&lt;&gt;0,(X24/W24)*100,0)</f>
        <v>-32.20367146309857</v>
      </c>
      <c r="Z24" s="79">
        <f t="shared" si="4"/>
        <v>446068946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260463614</v>
      </c>
      <c r="C27" s="22">
        <v>0</v>
      </c>
      <c r="D27" s="99">
        <v>407831000</v>
      </c>
      <c r="E27" s="100">
        <v>407831000</v>
      </c>
      <c r="F27" s="100">
        <v>26800000</v>
      </c>
      <c r="G27" s="100">
        <v>36743000</v>
      </c>
      <c r="H27" s="100">
        <v>21107000</v>
      </c>
      <c r="I27" s="100">
        <v>84650000</v>
      </c>
      <c r="J27" s="100">
        <v>3445000</v>
      </c>
      <c r="K27" s="100">
        <v>2611186</v>
      </c>
      <c r="L27" s="100">
        <v>15303418</v>
      </c>
      <c r="M27" s="100">
        <v>21359604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106009604</v>
      </c>
      <c r="W27" s="100">
        <v>203915500</v>
      </c>
      <c r="X27" s="100">
        <v>-97905896</v>
      </c>
      <c r="Y27" s="101">
        <v>-48.01</v>
      </c>
      <c r="Z27" s="102">
        <v>407831000</v>
      </c>
    </row>
    <row r="28" spans="1:26" ht="12.75">
      <c r="A28" s="103" t="s">
        <v>46</v>
      </c>
      <c r="B28" s="19">
        <v>241831535</v>
      </c>
      <c r="C28" s="19">
        <v>0</v>
      </c>
      <c r="D28" s="59">
        <v>407804000</v>
      </c>
      <c r="E28" s="60">
        <v>407804000</v>
      </c>
      <c r="F28" s="60">
        <v>26800000</v>
      </c>
      <c r="G28" s="60">
        <v>36743000</v>
      </c>
      <c r="H28" s="60">
        <v>21107000</v>
      </c>
      <c r="I28" s="60">
        <v>84650000</v>
      </c>
      <c r="J28" s="60">
        <v>3435000</v>
      </c>
      <c r="K28" s="60">
        <v>2611186</v>
      </c>
      <c r="L28" s="60">
        <v>15303418</v>
      </c>
      <c r="M28" s="60">
        <v>21349604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105999604</v>
      </c>
      <c r="W28" s="60">
        <v>203902000</v>
      </c>
      <c r="X28" s="60">
        <v>-97902396</v>
      </c>
      <c r="Y28" s="61">
        <v>-48.01</v>
      </c>
      <c r="Z28" s="62">
        <v>407804000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18632079</v>
      </c>
      <c r="C31" s="19">
        <v>0</v>
      </c>
      <c r="D31" s="59">
        <v>27000</v>
      </c>
      <c r="E31" s="60">
        <v>27000</v>
      </c>
      <c r="F31" s="60">
        <v>0</v>
      </c>
      <c r="G31" s="60">
        <v>0</v>
      </c>
      <c r="H31" s="60">
        <v>0</v>
      </c>
      <c r="I31" s="60">
        <v>0</v>
      </c>
      <c r="J31" s="60">
        <v>10000</v>
      </c>
      <c r="K31" s="60">
        <v>0</v>
      </c>
      <c r="L31" s="60">
        <v>0</v>
      </c>
      <c r="M31" s="60">
        <v>10000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10000</v>
      </c>
      <c r="W31" s="60">
        <v>13500</v>
      </c>
      <c r="X31" s="60">
        <v>-3500</v>
      </c>
      <c r="Y31" s="61">
        <v>-25.93</v>
      </c>
      <c r="Z31" s="62">
        <v>27000</v>
      </c>
    </row>
    <row r="32" spans="1:26" ht="12.75">
      <c r="A32" s="70" t="s">
        <v>54</v>
      </c>
      <c r="B32" s="22">
        <f>SUM(B28:B31)</f>
        <v>260463614</v>
      </c>
      <c r="C32" s="22">
        <f>SUM(C28:C31)</f>
        <v>0</v>
      </c>
      <c r="D32" s="99">
        <f aca="true" t="shared" si="5" ref="D32:Z32">SUM(D28:D31)</f>
        <v>407831000</v>
      </c>
      <c r="E32" s="100">
        <f t="shared" si="5"/>
        <v>407831000</v>
      </c>
      <c r="F32" s="100">
        <f t="shared" si="5"/>
        <v>26800000</v>
      </c>
      <c r="G32" s="100">
        <f t="shared" si="5"/>
        <v>36743000</v>
      </c>
      <c r="H32" s="100">
        <f t="shared" si="5"/>
        <v>21107000</v>
      </c>
      <c r="I32" s="100">
        <f t="shared" si="5"/>
        <v>84650000</v>
      </c>
      <c r="J32" s="100">
        <f t="shared" si="5"/>
        <v>3445000</v>
      </c>
      <c r="K32" s="100">
        <f t="shared" si="5"/>
        <v>2611186</v>
      </c>
      <c r="L32" s="100">
        <f t="shared" si="5"/>
        <v>15303418</v>
      </c>
      <c r="M32" s="100">
        <f t="shared" si="5"/>
        <v>21359604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106009604</v>
      </c>
      <c r="W32" s="100">
        <f t="shared" si="5"/>
        <v>203915500</v>
      </c>
      <c r="X32" s="100">
        <f t="shared" si="5"/>
        <v>-97905896</v>
      </c>
      <c r="Y32" s="101">
        <f>+IF(W32&lt;&gt;0,(X32/W32)*100,0)</f>
        <v>-48.01297400148591</v>
      </c>
      <c r="Z32" s="102">
        <f t="shared" si="5"/>
        <v>407831000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203410397</v>
      </c>
      <c r="C35" s="19">
        <v>0</v>
      </c>
      <c r="D35" s="59">
        <v>250890291</v>
      </c>
      <c r="E35" s="60">
        <v>250890291</v>
      </c>
      <c r="F35" s="60">
        <v>921136054</v>
      </c>
      <c r="G35" s="60">
        <v>920970992</v>
      </c>
      <c r="H35" s="60">
        <v>910050394</v>
      </c>
      <c r="I35" s="60">
        <v>910050394</v>
      </c>
      <c r="J35" s="60">
        <v>954364176</v>
      </c>
      <c r="K35" s="60">
        <v>961283879</v>
      </c>
      <c r="L35" s="60">
        <v>0</v>
      </c>
      <c r="M35" s="60">
        <v>961283879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961283879</v>
      </c>
      <c r="W35" s="60">
        <v>125445146</v>
      </c>
      <c r="X35" s="60">
        <v>835838733</v>
      </c>
      <c r="Y35" s="61">
        <v>666.3</v>
      </c>
      <c r="Z35" s="62">
        <v>250890291</v>
      </c>
    </row>
    <row r="36" spans="1:26" ht="12.75">
      <c r="A36" s="58" t="s">
        <v>57</v>
      </c>
      <c r="B36" s="19">
        <v>2521976101</v>
      </c>
      <c r="C36" s="19">
        <v>0</v>
      </c>
      <c r="D36" s="59">
        <v>2801752695</v>
      </c>
      <c r="E36" s="60">
        <v>2801752695</v>
      </c>
      <c r="F36" s="60">
        <v>2519746027</v>
      </c>
      <c r="G36" s="60">
        <v>2519746027</v>
      </c>
      <c r="H36" s="60">
        <v>2519746027</v>
      </c>
      <c r="I36" s="60">
        <v>2519746027</v>
      </c>
      <c r="J36" s="60">
        <v>2519746027</v>
      </c>
      <c r="K36" s="60">
        <v>2519746027</v>
      </c>
      <c r="L36" s="60">
        <v>0</v>
      </c>
      <c r="M36" s="60">
        <v>2519746027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2519746027</v>
      </c>
      <c r="W36" s="60">
        <v>1400876348</v>
      </c>
      <c r="X36" s="60">
        <v>1118869679</v>
      </c>
      <c r="Y36" s="61">
        <v>79.87</v>
      </c>
      <c r="Z36" s="62">
        <v>2801752695</v>
      </c>
    </row>
    <row r="37" spans="1:26" ht="12.75">
      <c r="A37" s="58" t="s">
        <v>58</v>
      </c>
      <c r="B37" s="19">
        <v>313360053</v>
      </c>
      <c r="C37" s="19">
        <v>0</v>
      </c>
      <c r="D37" s="59">
        <v>139818088</v>
      </c>
      <c r="E37" s="60">
        <v>139818088</v>
      </c>
      <c r="F37" s="60">
        <v>212257780</v>
      </c>
      <c r="G37" s="60">
        <v>140080259</v>
      </c>
      <c r="H37" s="60">
        <v>138149858</v>
      </c>
      <c r="I37" s="60">
        <v>138149858</v>
      </c>
      <c r="J37" s="60">
        <v>102542943</v>
      </c>
      <c r="K37" s="60">
        <v>103184886</v>
      </c>
      <c r="L37" s="60">
        <v>0</v>
      </c>
      <c r="M37" s="60">
        <v>103184886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103184886</v>
      </c>
      <c r="W37" s="60">
        <v>69909044</v>
      </c>
      <c r="X37" s="60">
        <v>33275842</v>
      </c>
      <c r="Y37" s="61">
        <v>47.6</v>
      </c>
      <c r="Z37" s="62">
        <v>139818088</v>
      </c>
    </row>
    <row r="38" spans="1:26" ht="12.75">
      <c r="A38" s="58" t="s">
        <v>59</v>
      </c>
      <c r="B38" s="19">
        <v>31812818</v>
      </c>
      <c r="C38" s="19">
        <v>0</v>
      </c>
      <c r="D38" s="59">
        <v>35824406</v>
      </c>
      <c r="E38" s="60">
        <v>35824406</v>
      </c>
      <c r="F38" s="60">
        <v>31812818</v>
      </c>
      <c r="G38" s="60">
        <v>31812818</v>
      </c>
      <c r="H38" s="60">
        <v>31812818</v>
      </c>
      <c r="I38" s="60">
        <v>31812818</v>
      </c>
      <c r="J38" s="60">
        <v>31812818</v>
      </c>
      <c r="K38" s="60">
        <v>31812818</v>
      </c>
      <c r="L38" s="60">
        <v>0</v>
      </c>
      <c r="M38" s="60">
        <v>31812818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31812818</v>
      </c>
      <c r="W38" s="60">
        <v>17912203</v>
      </c>
      <c r="X38" s="60">
        <v>13900615</v>
      </c>
      <c r="Y38" s="61">
        <v>77.6</v>
      </c>
      <c r="Z38" s="62">
        <v>35824406</v>
      </c>
    </row>
    <row r="39" spans="1:26" ht="12.75">
      <c r="A39" s="58" t="s">
        <v>60</v>
      </c>
      <c r="B39" s="19">
        <v>2380213627</v>
      </c>
      <c r="C39" s="19">
        <v>0</v>
      </c>
      <c r="D39" s="59">
        <v>2877000492</v>
      </c>
      <c r="E39" s="60">
        <v>2877000492</v>
      </c>
      <c r="F39" s="60">
        <v>3196811483</v>
      </c>
      <c r="G39" s="60">
        <v>3268823942</v>
      </c>
      <c r="H39" s="60">
        <v>3259833745</v>
      </c>
      <c r="I39" s="60">
        <v>3259833745</v>
      </c>
      <c r="J39" s="60">
        <v>3339754442</v>
      </c>
      <c r="K39" s="60">
        <v>3346032202</v>
      </c>
      <c r="L39" s="60">
        <v>0</v>
      </c>
      <c r="M39" s="60">
        <v>3346032202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3346032202</v>
      </c>
      <c r="W39" s="60">
        <v>1438500246</v>
      </c>
      <c r="X39" s="60">
        <v>1907531956</v>
      </c>
      <c r="Y39" s="61">
        <v>132.61</v>
      </c>
      <c r="Z39" s="62">
        <v>2877000492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279053223</v>
      </c>
      <c r="C42" s="19">
        <v>0</v>
      </c>
      <c r="D42" s="59">
        <v>458459442</v>
      </c>
      <c r="E42" s="60">
        <v>458459442</v>
      </c>
      <c r="F42" s="60">
        <v>219241005</v>
      </c>
      <c r="G42" s="60">
        <v>-3859636</v>
      </c>
      <c r="H42" s="60">
        <v>-16791402</v>
      </c>
      <c r="I42" s="60">
        <v>198589967</v>
      </c>
      <c r="J42" s="60">
        <v>-4869721</v>
      </c>
      <c r="K42" s="60">
        <v>-32255230</v>
      </c>
      <c r="L42" s="60">
        <v>33445386</v>
      </c>
      <c r="M42" s="60">
        <v>-3679565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194910402</v>
      </c>
      <c r="W42" s="60">
        <v>360434774</v>
      </c>
      <c r="X42" s="60">
        <v>-165524372</v>
      </c>
      <c r="Y42" s="61">
        <v>-45.92</v>
      </c>
      <c r="Z42" s="62">
        <v>458459442</v>
      </c>
    </row>
    <row r="43" spans="1:26" ht="12.75">
      <c r="A43" s="58" t="s">
        <v>63</v>
      </c>
      <c r="B43" s="19">
        <v>-280493967</v>
      </c>
      <c r="C43" s="19">
        <v>0</v>
      </c>
      <c r="D43" s="59">
        <v>-407831004</v>
      </c>
      <c r="E43" s="60">
        <v>-407831004</v>
      </c>
      <c r="F43" s="60">
        <v>0</v>
      </c>
      <c r="G43" s="60">
        <v>-84543000</v>
      </c>
      <c r="H43" s="60">
        <v>0</v>
      </c>
      <c r="I43" s="60">
        <v>-84543000</v>
      </c>
      <c r="J43" s="60">
        <v>-3435000</v>
      </c>
      <c r="K43" s="60">
        <v>-3559490</v>
      </c>
      <c r="L43" s="60">
        <v>-18950000</v>
      </c>
      <c r="M43" s="60">
        <v>-25944490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-110487490</v>
      </c>
      <c r="W43" s="60">
        <v>-203942502</v>
      </c>
      <c r="X43" s="60">
        <v>93455012</v>
      </c>
      <c r="Y43" s="61">
        <v>-45.82</v>
      </c>
      <c r="Z43" s="62">
        <v>-407831004</v>
      </c>
    </row>
    <row r="44" spans="1:26" ht="12.75">
      <c r="A44" s="58" t="s">
        <v>64</v>
      </c>
      <c r="B44" s="19">
        <v>1453626</v>
      </c>
      <c r="C44" s="19">
        <v>0</v>
      </c>
      <c r="D44" s="59">
        <v>1764516</v>
      </c>
      <c r="E44" s="60">
        <v>1764516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882258</v>
      </c>
      <c r="X44" s="60">
        <v>-882258</v>
      </c>
      <c r="Y44" s="61">
        <v>-100</v>
      </c>
      <c r="Z44" s="62">
        <v>1764516</v>
      </c>
    </row>
    <row r="45" spans="1:26" ht="12.75">
      <c r="A45" s="70" t="s">
        <v>65</v>
      </c>
      <c r="B45" s="22">
        <v>6010767</v>
      </c>
      <c r="C45" s="22">
        <v>0</v>
      </c>
      <c r="D45" s="99">
        <v>1248835</v>
      </c>
      <c r="E45" s="100">
        <v>1248835</v>
      </c>
      <c r="F45" s="100">
        <v>219241005</v>
      </c>
      <c r="G45" s="100">
        <v>130838369</v>
      </c>
      <c r="H45" s="100">
        <v>114046967</v>
      </c>
      <c r="I45" s="100">
        <v>114046967</v>
      </c>
      <c r="J45" s="100">
        <v>105742246</v>
      </c>
      <c r="K45" s="100">
        <v>69927526</v>
      </c>
      <c r="L45" s="100">
        <v>84422912</v>
      </c>
      <c r="M45" s="100">
        <v>84422912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84422912</v>
      </c>
      <c r="W45" s="100">
        <v>106230411</v>
      </c>
      <c r="X45" s="100">
        <v>-21807499</v>
      </c>
      <c r="Y45" s="101">
        <v>-20.53</v>
      </c>
      <c r="Z45" s="102">
        <v>1248835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20698000</v>
      </c>
      <c r="C49" s="52">
        <v>0</v>
      </c>
      <c r="D49" s="129">
        <v>28137000</v>
      </c>
      <c r="E49" s="54">
        <v>63798000</v>
      </c>
      <c r="F49" s="54">
        <v>0</v>
      </c>
      <c r="G49" s="54">
        <v>0</v>
      </c>
      <c r="H49" s="54">
        <v>0</v>
      </c>
      <c r="I49" s="54">
        <v>19858000</v>
      </c>
      <c r="J49" s="54">
        <v>0</v>
      </c>
      <c r="K49" s="54">
        <v>0</v>
      </c>
      <c r="L49" s="54">
        <v>0</v>
      </c>
      <c r="M49" s="54">
        <v>18483000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17514000</v>
      </c>
      <c r="W49" s="54">
        <v>81050000</v>
      </c>
      <c r="X49" s="54">
        <v>685652000</v>
      </c>
      <c r="Y49" s="54">
        <v>935190000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3109000</v>
      </c>
      <c r="C51" s="52">
        <v>0</v>
      </c>
      <c r="D51" s="129">
        <v>10183000</v>
      </c>
      <c r="E51" s="54">
        <v>12047000</v>
      </c>
      <c r="F51" s="54">
        <v>0</v>
      </c>
      <c r="G51" s="54">
        <v>0</v>
      </c>
      <c r="H51" s="54">
        <v>0</v>
      </c>
      <c r="I51" s="54">
        <v>8872000</v>
      </c>
      <c r="J51" s="54">
        <v>0</v>
      </c>
      <c r="K51" s="54">
        <v>0</v>
      </c>
      <c r="L51" s="54">
        <v>0</v>
      </c>
      <c r="M51" s="54">
        <v>20772000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54983000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49.3514423859241</v>
      </c>
      <c r="C58" s="5">
        <f>IF(C67=0,0,+(C76/C67)*100)</f>
        <v>0</v>
      </c>
      <c r="D58" s="6">
        <f aca="true" t="shared" si="6" ref="D58:Z58">IF(D67=0,0,+(D76/D67)*100)</f>
        <v>38.36339774459984</v>
      </c>
      <c r="E58" s="7">
        <f t="shared" si="6"/>
        <v>38.36339774459984</v>
      </c>
      <c r="F58" s="7">
        <f t="shared" si="6"/>
        <v>35.25008125778109</v>
      </c>
      <c r="G58" s="7">
        <f t="shared" si="6"/>
        <v>57.627033777215885</v>
      </c>
      <c r="H58" s="7">
        <f t="shared" si="6"/>
        <v>53.51130566364029</v>
      </c>
      <c r="I58" s="7">
        <f t="shared" si="6"/>
        <v>47.687178669260646</v>
      </c>
      <c r="J58" s="7">
        <f t="shared" si="6"/>
        <v>61.733576713189244</v>
      </c>
      <c r="K58" s="7">
        <f t="shared" si="6"/>
        <v>22.481904180413984</v>
      </c>
      <c r="L58" s="7">
        <f t="shared" si="6"/>
        <v>33.56435073569574</v>
      </c>
      <c r="M58" s="7">
        <f t="shared" si="6"/>
        <v>37.11844437988768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42.09700079457047</v>
      </c>
      <c r="W58" s="7">
        <f t="shared" si="6"/>
        <v>38.227156128520555</v>
      </c>
      <c r="X58" s="7">
        <f t="shared" si="6"/>
        <v>0</v>
      </c>
      <c r="Y58" s="7">
        <f t="shared" si="6"/>
        <v>0</v>
      </c>
      <c r="Z58" s="8">
        <f t="shared" si="6"/>
        <v>38.36339774459984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62.004767291728214</v>
      </c>
      <c r="C60" s="12">
        <f t="shared" si="7"/>
        <v>0</v>
      </c>
      <c r="D60" s="3">
        <f t="shared" si="7"/>
        <v>45.000000188572606</v>
      </c>
      <c r="E60" s="13">
        <f t="shared" si="7"/>
        <v>45.000000188572606</v>
      </c>
      <c r="F60" s="13">
        <f t="shared" si="7"/>
        <v>25.504547840638914</v>
      </c>
      <c r="G60" s="13">
        <f t="shared" si="7"/>
        <v>48.74574110921097</v>
      </c>
      <c r="H60" s="13">
        <f t="shared" si="7"/>
        <v>45.22244014263882</v>
      </c>
      <c r="I60" s="13">
        <f t="shared" si="7"/>
        <v>38.46500834399755</v>
      </c>
      <c r="J60" s="13">
        <f t="shared" si="7"/>
        <v>72.80007572451787</v>
      </c>
      <c r="K60" s="13">
        <f t="shared" si="7"/>
        <v>25.33621153811997</v>
      </c>
      <c r="L60" s="13">
        <f t="shared" si="7"/>
        <v>40.771484084699026</v>
      </c>
      <c r="M60" s="13">
        <f t="shared" si="7"/>
        <v>43.20936827932661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40.98677672923703</v>
      </c>
      <c r="W60" s="13">
        <f t="shared" si="7"/>
        <v>44.813575403399</v>
      </c>
      <c r="X60" s="13">
        <f t="shared" si="7"/>
        <v>0</v>
      </c>
      <c r="Y60" s="13">
        <f t="shared" si="7"/>
        <v>0</v>
      </c>
      <c r="Z60" s="14">
        <f t="shared" si="7"/>
        <v>45.000000188572606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62.00054878960811</v>
      </c>
      <c r="C62" s="12">
        <f t="shared" si="7"/>
        <v>0</v>
      </c>
      <c r="D62" s="3">
        <f t="shared" si="7"/>
        <v>45.00000009591573</v>
      </c>
      <c r="E62" s="13">
        <f t="shared" si="7"/>
        <v>45.00000009591573</v>
      </c>
      <c r="F62" s="13">
        <f t="shared" si="7"/>
        <v>21.87851210268771</v>
      </c>
      <c r="G62" s="13">
        <f t="shared" si="7"/>
        <v>44.95540094417297</v>
      </c>
      <c r="H62" s="13">
        <f t="shared" si="7"/>
        <v>41.33750681942171</v>
      </c>
      <c r="I62" s="13">
        <f t="shared" si="7"/>
        <v>34.5944139395735</v>
      </c>
      <c r="J62" s="13">
        <f t="shared" si="7"/>
        <v>71.17409909277417</v>
      </c>
      <c r="K62" s="13">
        <f t="shared" si="7"/>
        <v>22.37691410651419</v>
      </c>
      <c r="L62" s="13">
        <f t="shared" si="7"/>
        <v>36.55354467620601</v>
      </c>
      <c r="M62" s="13">
        <f t="shared" si="7"/>
        <v>40.18745004792591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37.58007679852924</v>
      </c>
      <c r="W62" s="13">
        <f t="shared" si="7"/>
        <v>44.792531388455735</v>
      </c>
      <c r="X62" s="13">
        <f t="shared" si="7"/>
        <v>0</v>
      </c>
      <c r="Y62" s="13">
        <f t="shared" si="7"/>
        <v>0</v>
      </c>
      <c r="Z62" s="14">
        <f t="shared" si="7"/>
        <v>45.00000009591573</v>
      </c>
    </row>
    <row r="63" spans="1:26" ht="12.75">
      <c r="A63" s="39" t="s">
        <v>105</v>
      </c>
      <c r="B63" s="12">
        <f t="shared" si="7"/>
        <v>62.04193144429403</v>
      </c>
      <c r="C63" s="12">
        <f t="shared" si="7"/>
        <v>0</v>
      </c>
      <c r="D63" s="3">
        <f t="shared" si="7"/>
        <v>45.00000096713713</v>
      </c>
      <c r="E63" s="13">
        <f t="shared" si="7"/>
        <v>45.00000096713713</v>
      </c>
      <c r="F63" s="13">
        <f t="shared" si="7"/>
        <v>99.97129832225647</v>
      </c>
      <c r="G63" s="13">
        <f t="shared" si="7"/>
        <v>99.96901099312487</v>
      </c>
      <c r="H63" s="13">
        <f t="shared" si="7"/>
        <v>100</v>
      </c>
      <c r="I63" s="13">
        <f t="shared" si="7"/>
        <v>99.98084640474126</v>
      </c>
      <c r="J63" s="13">
        <f t="shared" si="7"/>
        <v>100.03085063617752</v>
      </c>
      <c r="K63" s="13">
        <f t="shared" si="7"/>
        <v>100</v>
      </c>
      <c r="L63" s="13">
        <f t="shared" si="7"/>
        <v>100.02397935575465</v>
      </c>
      <c r="M63" s="13">
        <f t="shared" si="7"/>
        <v>100.01797766916664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99.99911101223071</v>
      </c>
      <c r="W63" s="13">
        <f t="shared" si="7"/>
        <v>44.99121646113714</v>
      </c>
      <c r="X63" s="13">
        <f t="shared" si="7"/>
        <v>0</v>
      </c>
      <c r="Y63" s="13">
        <f t="shared" si="7"/>
        <v>0</v>
      </c>
      <c r="Z63" s="14">
        <f t="shared" si="7"/>
        <v>45.00000096713713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100.00386399474496</v>
      </c>
      <c r="G66" s="16">
        <f t="shared" si="7"/>
        <v>100.00211946151092</v>
      </c>
      <c r="H66" s="16">
        <f t="shared" si="7"/>
        <v>100</v>
      </c>
      <c r="I66" s="16">
        <f t="shared" si="7"/>
        <v>100.00201766594085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48.63527230263351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212638549</v>
      </c>
      <c r="C67" s="24"/>
      <c r="D67" s="25">
        <v>342120841</v>
      </c>
      <c r="E67" s="26">
        <v>342120841</v>
      </c>
      <c r="F67" s="26">
        <v>33236817</v>
      </c>
      <c r="G67" s="26">
        <v>25323816</v>
      </c>
      <c r="H67" s="26">
        <v>27756000</v>
      </c>
      <c r="I67" s="26">
        <v>86316633</v>
      </c>
      <c r="J67" s="26">
        <v>29102929</v>
      </c>
      <c r="K67" s="26">
        <v>42891398</v>
      </c>
      <c r="L67" s="26">
        <v>24926405</v>
      </c>
      <c r="M67" s="26">
        <v>96920732</v>
      </c>
      <c r="N67" s="26"/>
      <c r="O67" s="26"/>
      <c r="P67" s="26"/>
      <c r="Q67" s="26"/>
      <c r="R67" s="26"/>
      <c r="S67" s="26"/>
      <c r="T67" s="26"/>
      <c r="U67" s="26"/>
      <c r="V67" s="26">
        <v>183237365</v>
      </c>
      <c r="W67" s="26">
        <v>171663306</v>
      </c>
      <c r="X67" s="26"/>
      <c r="Y67" s="25"/>
      <c r="Z67" s="27">
        <v>342120841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169245359</v>
      </c>
      <c r="C69" s="19"/>
      <c r="D69" s="20">
        <v>291664841</v>
      </c>
      <c r="E69" s="21">
        <v>291664841</v>
      </c>
      <c r="F69" s="21">
        <v>28888985</v>
      </c>
      <c r="G69" s="21">
        <v>20935909</v>
      </c>
      <c r="H69" s="21">
        <v>23556000</v>
      </c>
      <c r="I69" s="21">
        <v>73380894</v>
      </c>
      <c r="J69" s="21">
        <v>24678929</v>
      </c>
      <c r="K69" s="21">
        <v>38059372</v>
      </c>
      <c r="L69" s="21">
        <v>20520190</v>
      </c>
      <c r="M69" s="21">
        <v>83258491</v>
      </c>
      <c r="N69" s="21"/>
      <c r="O69" s="21"/>
      <c r="P69" s="21"/>
      <c r="Q69" s="21"/>
      <c r="R69" s="21"/>
      <c r="S69" s="21"/>
      <c r="T69" s="21"/>
      <c r="U69" s="21"/>
      <c r="V69" s="21">
        <v>156639385</v>
      </c>
      <c r="W69" s="21">
        <v>146433306</v>
      </c>
      <c r="X69" s="21"/>
      <c r="Y69" s="20"/>
      <c r="Z69" s="23">
        <v>291664841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151992674</v>
      </c>
      <c r="C71" s="19"/>
      <c r="D71" s="20">
        <v>260645455</v>
      </c>
      <c r="E71" s="21">
        <v>260645455</v>
      </c>
      <c r="F71" s="21">
        <v>27547600</v>
      </c>
      <c r="G71" s="21">
        <v>19493462</v>
      </c>
      <c r="H71" s="21">
        <v>21996000</v>
      </c>
      <c r="I71" s="21">
        <v>69037062</v>
      </c>
      <c r="J71" s="21">
        <v>23288358</v>
      </c>
      <c r="K71" s="21">
        <v>36608399</v>
      </c>
      <c r="L71" s="21">
        <v>19156517</v>
      </c>
      <c r="M71" s="21">
        <v>79053274</v>
      </c>
      <c r="N71" s="21"/>
      <c r="O71" s="21"/>
      <c r="P71" s="21"/>
      <c r="Q71" s="21"/>
      <c r="R71" s="21"/>
      <c r="S71" s="21"/>
      <c r="T71" s="21"/>
      <c r="U71" s="21"/>
      <c r="V71" s="21">
        <v>148090336</v>
      </c>
      <c r="W71" s="21">
        <v>130923612</v>
      </c>
      <c r="X71" s="21"/>
      <c r="Y71" s="20"/>
      <c r="Z71" s="23">
        <v>260645455</v>
      </c>
    </row>
    <row r="72" spans="1:26" ht="12.75" hidden="1">
      <c r="A72" s="39" t="s">
        <v>105</v>
      </c>
      <c r="B72" s="19">
        <v>17252685</v>
      </c>
      <c r="C72" s="19"/>
      <c r="D72" s="20">
        <v>31019386</v>
      </c>
      <c r="E72" s="21">
        <v>31019386</v>
      </c>
      <c r="F72" s="21">
        <v>1341385</v>
      </c>
      <c r="G72" s="21">
        <v>1442447</v>
      </c>
      <c r="H72" s="21">
        <v>1560000</v>
      </c>
      <c r="I72" s="21">
        <v>4343832</v>
      </c>
      <c r="J72" s="21">
        <v>1390571</v>
      </c>
      <c r="K72" s="21">
        <v>1450973</v>
      </c>
      <c r="L72" s="21">
        <v>1363673</v>
      </c>
      <c r="M72" s="21">
        <v>4205217</v>
      </c>
      <c r="N72" s="21"/>
      <c r="O72" s="21"/>
      <c r="P72" s="21"/>
      <c r="Q72" s="21"/>
      <c r="R72" s="21"/>
      <c r="S72" s="21"/>
      <c r="T72" s="21"/>
      <c r="U72" s="21"/>
      <c r="V72" s="21">
        <v>8549049</v>
      </c>
      <c r="W72" s="21">
        <v>15509694</v>
      </c>
      <c r="X72" s="21"/>
      <c r="Y72" s="20"/>
      <c r="Z72" s="23">
        <v>31019386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43393190</v>
      </c>
      <c r="C75" s="28"/>
      <c r="D75" s="29">
        <v>50456000</v>
      </c>
      <c r="E75" s="30">
        <v>50456000</v>
      </c>
      <c r="F75" s="30">
        <v>4347832</v>
      </c>
      <c r="G75" s="30">
        <v>4387907</v>
      </c>
      <c r="H75" s="30">
        <v>4200000</v>
      </c>
      <c r="I75" s="30">
        <v>12935739</v>
      </c>
      <c r="J75" s="30">
        <v>4424000</v>
      </c>
      <c r="K75" s="30">
        <v>4832026</v>
      </c>
      <c r="L75" s="30">
        <v>4406215</v>
      </c>
      <c r="M75" s="30">
        <v>13662241</v>
      </c>
      <c r="N75" s="30"/>
      <c r="O75" s="30"/>
      <c r="P75" s="30"/>
      <c r="Q75" s="30"/>
      <c r="R75" s="30"/>
      <c r="S75" s="30"/>
      <c r="T75" s="30"/>
      <c r="U75" s="30"/>
      <c r="V75" s="30">
        <v>26597980</v>
      </c>
      <c r="W75" s="30">
        <v>25230000</v>
      </c>
      <c r="X75" s="30"/>
      <c r="Y75" s="29"/>
      <c r="Z75" s="31">
        <v>50456000</v>
      </c>
    </row>
    <row r="76" spans="1:26" ht="12.75" hidden="1">
      <c r="A76" s="42" t="s">
        <v>288</v>
      </c>
      <c r="B76" s="32">
        <v>104940191</v>
      </c>
      <c r="C76" s="32"/>
      <c r="D76" s="33">
        <v>131249179</v>
      </c>
      <c r="E76" s="34">
        <v>131249179</v>
      </c>
      <c r="F76" s="34">
        <v>11716005</v>
      </c>
      <c r="G76" s="34">
        <v>14593364</v>
      </c>
      <c r="H76" s="34">
        <v>14852598</v>
      </c>
      <c r="I76" s="34">
        <v>41161967</v>
      </c>
      <c r="J76" s="34">
        <v>17966279</v>
      </c>
      <c r="K76" s="34">
        <v>9642803</v>
      </c>
      <c r="L76" s="34">
        <v>8366386</v>
      </c>
      <c r="M76" s="34">
        <v>35975468</v>
      </c>
      <c r="N76" s="34"/>
      <c r="O76" s="34"/>
      <c r="P76" s="34"/>
      <c r="Q76" s="34"/>
      <c r="R76" s="34"/>
      <c r="S76" s="34"/>
      <c r="T76" s="34"/>
      <c r="U76" s="34"/>
      <c r="V76" s="34">
        <v>77137435</v>
      </c>
      <c r="W76" s="34">
        <v>65622000</v>
      </c>
      <c r="X76" s="34"/>
      <c r="Y76" s="33"/>
      <c r="Z76" s="35">
        <v>131249179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104940191</v>
      </c>
      <c r="C78" s="19"/>
      <c r="D78" s="20">
        <v>131249179</v>
      </c>
      <c r="E78" s="21">
        <v>131249179</v>
      </c>
      <c r="F78" s="21">
        <v>7368005</v>
      </c>
      <c r="G78" s="21">
        <v>10205364</v>
      </c>
      <c r="H78" s="21">
        <v>10652598</v>
      </c>
      <c r="I78" s="21">
        <v>28225967</v>
      </c>
      <c r="J78" s="21">
        <v>17966279</v>
      </c>
      <c r="K78" s="21">
        <v>9642803</v>
      </c>
      <c r="L78" s="21">
        <v>8366386</v>
      </c>
      <c r="M78" s="21">
        <v>35975468</v>
      </c>
      <c r="N78" s="21"/>
      <c r="O78" s="21"/>
      <c r="P78" s="21"/>
      <c r="Q78" s="21"/>
      <c r="R78" s="21"/>
      <c r="S78" s="21"/>
      <c r="T78" s="21"/>
      <c r="U78" s="21"/>
      <c r="V78" s="21">
        <v>64201435</v>
      </c>
      <c r="W78" s="21">
        <v>65622000</v>
      </c>
      <c r="X78" s="21"/>
      <c r="Y78" s="20"/>
      <c r="Z78" s="23">
        <v>131249179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94236292</v>
      </c>
      <c r="C80" s="19"/>
      <c r="D80" s="20">
        <v>117290455</v>
      </c>
      <c r="E80" s="21">
        <v>117290455</v>
      </c>
      <c r="F80" s="21">
        <v>6027005</v>
      </c>
      <c r="G80" s="21">
        <v>8763364</v>
      </c>
      <c r="H80" s="21">
        <v>9092598</v>
      </c>
      <c r="I80" s="21">
        <v>23882967</v>
      </c>
      <c r="J80" s="21">
        <v>16575279</v>
      </c>
      <c r="K80" s="21">
        <v>8191830</v>
      </c>
      <c r="L80" s="21">
        <v>7002386</v>
      </c>
      <c r="M80" s="21">
        <v>31769495</v>
      </c>
      <c r="N80" s="21"/>
      <c r="O80" s="21"/>
      <c r="P80" s="21"/>
      <c r="Q80" s="21"/>
      <c r="R80" s="21"/>
      <c r="S80" s="21"/>
      <c r="T80" s="21"/>
      <c r="U80" s="21"/>
      <c r="V80" s="21">
        <v>55652462</v>
      </c>
      <c r="W80" s="21">
        <v>58644000</v>
      </c>
      <c r="X80" s="21"/>
      <c r="Y80" s="20"/>
      <c r="Z80" s="23">
        <v>117290455</v>
      </c>
    </row>
    <row r="81" spans="1:26" ht="12.75" hidden="1">
      <c r="A81" s="39" t="s">
        <v>105</v>
      </c>
      <c r="B81" s="19">
        <v>10703899</v>
      </c>
      <c r="C81" s="19"/>
      <c r="D81" s="20">
        <v>13958724</v>
      </c>
      <c r="E81" s="21">
        <v>13958724</v>
      </c>
      <c r="F81" s="21">
        <v>1341000</v>
      </c>
      <c r="G81" s="21">
        <v>1442000</v>
      </c>
      <c r="H81" s="21">
        <v>1560000</v>
      </c>
      <c r="I81" s="21">
        <v>4343000</v>
      </c>
      <c r="J81" s="21">
        <v>1391000</v>
      </c>
      <c r="K81" s="21">
        <v>1450973</v>
      </c>
      <c r="L81" s="21">
        <v>1364000</v>
      </c>
      <c r="M81" s="21">
        <v>4205973</v>
      </c>
      <c r="N81" s="21"/>
      <c r="O81" s="21"/>
      <c r="P81" s="21"/>
      <c r="Q81" s="21"/>
      <c r="R81" s="21"/>
      <c r="S81" s="21"/>
      <c r="T81" s="21"/>
      <c r="U81" s="21"/>
      <c r="V81" s="21">
        <v>8548973</v>
      </c>
      <c r="W81" s="21">
        <v>6978000</v>
      </c>
      <c r="X81" s="21"/>
      <c r="Y81" s="20"/>
      <c r="Z81" s="23">
        <v>13958724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>
        <v>4348000</v>
      </c>
      <c r="G84" s="30">
        <v>4388000</v>
      </c>
      <c r="H84" s="30">
        <v>4200000</v>
      </c>
      <c r="I84" s="30">
        <v>12936000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12936000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18859038</v>
      </c>
      <c r="D5" s="357">
        <f t="shared" si="0"/>
        <v>0</v>
      </c>
      <c r="E5" s="356">
        <f t="shared" si="0"/>
        <v>28579000</v>
      </c>
      <c r="F5" s="358">
        <f t="shared" si="0"/>
        <v>28579000</v>
      </c>
      <c r="G5" s="358">
        <f t="shared" si="0"/>
        <v>850000</v>
      </c>
      <c r="H5" s="356">
        <f t="shared" si="0"/>
        <v>28444</v>
      </c>
      <c r="I5" s="356">
        <f t="shared" si="0"/>
        <v>235669</v>
      </c>
      <c r="J5" s="358">
        <f t="shared" si="0"/>
        <v>1114113</v>
      </c>
      <c r="K5" s="358">
        <f t="shared" si="0"/>
        <v>1081000</v>
      </c>
      <c r="L5" s="356">
        <f t="shared" si="0"/>
        <v>934952</v>
      </c>
      <c r="M5" s="356">
        <f t="shared" si="0"/>
        <v>829656</v>
      </c>
      <c r="N5" s="358">
        <f t="shared" si="0"/>
        <v>2845608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3959721</v>
      </c>
      <c r="X5" s="356">
        <f t="shared" si="0"/>
        <v>14289500</v>
      </c>
      <c r="Y5" s="358">
        <f t="shared" si="0"/>
        <v>-10329779</v>
      </c>
      <c r="Z5" s="359">
        <f>+IF(X5&lt;&gt;0,+(Y5/X5)*100,0)</f>
        <v>-72.28929633647083</v>
      </c>
      <c r="AA5" s="360">
        <f>+AA6+AA8+AA11+AA13+AA15</f>
        <v>28579000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18859038</v>
      </c>
      <c r="D11" s="363">
        <f aca="true" t="shared" si="3" ref="D11:AA11">+D12</f>
        <v>0</v>
      </c>
      <c r="E11" s="362">
        <f t="shared" si="3"/>
        <v>28579000</v>
      </c>
      <c r="F11" s="364">
        <f t="shared" si="3"/>
        <v>28579000</v>
      </c>
      <c r="G11" s="364">
        <f t="shared" si="3"/>
        <v>850000</v>
      </c>
      <c r="H11" s="362">
        <f t="shared" si="3"/>
        <v>28444</v>
      </c>
      <c r="I11" s="362">
        <f t="shared" si="3"/>
        <v>235669</v>
      </c>
      <c r="J11" s="364">
        <f t="shared" si="3"/>
        <v>1114113</v>
      </c>
      <c r="K11" s="364">
        <f t="shared" si="3"/>
        <v>1081000</v>
      </c>
      <c r="L11" s="362">
        <f t="shared" si="3"/>
        <v>934952</v>
      </c>
      <c r="M11" s="362">
        <f t="shared" si="3"/>
        <v>829656</v>
      </c>
      <c r="N11" s="364">
        <f t="shared" si="3"/>
        <v>2845608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3959721</v>
      </c>
      <c r="X11" s="362">
        <f t="shared" si="3"/>
        <v>14289500</v>
      </c>
      <c r="Y11" s="364">
        <f t="shared" si="3"/>
        <v>-10329779</v>
      </c>
      <c r="Z11" s="365">
        <f>+IF(X11&lt;&gt;0,+(Y11/X11)*100,0)</f>
        <v>-72.28929633647083</v>
      </c>
      <c r="AA11" s="366">
        <f t="shared" si="3"/>
        <v>28579000</v>
      </c>
    </row>
    <row r="12" spans="1:27" ht="12.75">
      <c r="A12" s="291" t="s">
        <v>233</v>
      </c>
      <c r="B12" s="136"/>
      <c r="C12" s="60">
        <v>18859038</v>
      </c>
      <c r="D12" s="340"/>
      <c r="E12" s="60">
        <v>28579000</v>
      </c>
      <c r="F12" s="59">
        <v>28579000</v>
      </c>
      <c r="G12" s="59">
        <v>850000</v>
      </c>
      <c r="H12" s="60">
        <v>28444</v>
      </c>
      <c r="I12" s="60">
        <v>235669</v>
      </c>
      <c r="J12" s="59">
        <v>1114113</v>
      </c>
      <c r="K12" s="59">
        <v>1081000</v>
      </c>
      <c r="L12" s="60">
        <v>934952</v>
      </c>
      <c r="M12" s="60">
        <v>829656</v>
      </c>
      <c r="N12" s="59">
        <v>2845608</v>
      </c>
      <c r="O12" s="59"/>
      <c r="P12" s="60"/>
      <c r="Q12" s="60"/>
      <c r="R12" s="59"/>
      <c r="S12" s="59"/>
      <c r="T12" s="60"/>
      <c r="U12" s="60"/>
      <c r="V12" s="59"/>
      <c r="W12" s="59">
        <v>3959721</v>
      </c>
      <c r="X12" s="60">
        <v>14289500</v>
      </c>
      <c r="Y12" s="59">
        <v>-10329779</v>
      </c>
      <c r="Z12" s="61">
        <v>-72.29</v>
      </c>
      <c r="AA12" s="62">
        <v>28579000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13053455</v>
      </c>
      <c r="D40" s="344">
        <f t="shared" si="9"/>
        <v>0</v>
      </c>
      <c r="E40" s="343">
        <f t="shared" si="9"/>
        <v>12878000</v>
      </c>
      <c r="F40" s="345">
        <f t="shared" si="9"/>
        <v>12878000</v>
      </c>
      <c r="G40" s="345">
        <f t="shared" si="9"/>
        <v>215900</v>
      </c>
      <c r="H40" s="343">
        <f t="shared" si="9"/>
        <v>1513212</v>
      </c>
      <c r="I40" s="343">
        <f t="shared" si="9"/>
        <v>1542000</v>
      </c>
      <c r="J40" s="345">
        <f t="shared" si="9"/>
        <v>3271112</v>
      </c>
      <c r="K40" s="345">
        <f t="shared" si="9"/>
        <v>855259</v>
      </c>
      <c r="L40" s="343">
        <f t="shared" si="9"/>
        <v>720300</v>
      </c>
      <c r="M40" s="343">
        <f t="shared" si="9"/>
        <v>76657</v>
      </c>
      <c r="N40" s="345">
        <f t="shared" si="9"/>
        <v>1652216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4923328</v>
      </c>
      <c r="X40" s="343">
        <f t="shared" si="9"/>
        <v>6439000</v>
      </c>
      <c r="Y40" s="345">
        <f t="shared" si="9"/>
        <v>-1515672</v>
      </c>
      <c r="Z40" s="336">
        <f>+IF(X40&lt;&gt;0,+(Y40/X40)*100,0)</f>
        <v>-23.53893461717658</v>
      </c>
      <c r="AA40" s="350">
        <f>SUM(AA41:AA49)</f>
        <v>12878000</v>
      </c>
    </row>
    <row r="41" spans="1:27" ht="12.75">
      <c r="A41" s="361" t="s">
        <v>249</v>
      </c>
      <c r="B41" s="142"/>
      <c r="C41" s="362">
        <v>12000000</v>
      </c>
      <c r="D41" s="363"/>
      <c r="E41" s="362">
        <v>11685000</v>
      </c>
      <c r="F41" s="364">
        <v>11685000</v>
      </c>
      <c r="G41" s="364">
        <v>215900</v>
      </c>
      <c r="H41" s="362">
        <v>1513212</v>
      </c>
      <c r="I41" s="362">
        <v>1542000</v>
      </c>
      <c r="J41" s="364">
        <v>3271112</v>
      </c>
      <c r="K41" s="364">
        <v>855259</v>
      </c>
      <c r="L41" s="362">
        <v>720300</v>
      </c>
      <c r="M41" s="362">
        <v>76657</v>
      </c>
      <c r="N41" s="364">
        <v>1652216</v>
      </c>
      <c r="O41" s="364"/>
      <c r="P41" s="362"/>
      <c r="Q41" s="362"/>
      <c r="R41" s="364"/>
      <c r="S41" s="364"/>
      <c r="T41" s="362"/>
      <c r="U41" s="362"/>
      <c r="V41" s="364"/>
      <c r="W41" s="364">
        <v>4923328</v>
      </c>
      <c r="X41" s="362">
        <v>5842500</v>
      </c>
      <c r="Y41" s="364">
        <v>-919172</v>
      </c>
      <c r="Z41" s="365">
        <v>-15.73</v>
      </c>
      <c r="AA41" s="366">
        <v>11685000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500000</v>
      </c>
      <c r="D43" s="369"/>
      <c r="E43" s="305">
        <v>627000</v>
      </c>
      <c r="F43" s="370">
        <v>627000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313500</v>
      </c>
      <c r="Y43" s="370">
        <v>-313500</v>
      </c>
      <c r="Z43" s="371">
        <v>-100</v>
      </c>
      <c r="AA43" s="303">
        <v>627000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553455</v>
      </c>
      <c r="D48" s="368"/>
      <c r="E48" s="54">
        <v>316000</v>
      </c>
      <c r="F48" s="53">
        <v>316000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158000</v>
      </c>
      <c r="Y48" s="53">
        <v>-158000</v>
      </c>
      <c r="Z48" s="94">
        <v>-100</v>
      </c>
      <c r="AA48" s="95">
        <v>316000</v>
      </c>
    </row>
    <row r="49" spans="1:27" ht="12.75">
      <c r="A49" s="361" t="s">
        <v>93</v>
      </c>
      <c r="B49" s="136"/>
      <c r="C49" s="54"/>
      <c r="D49" s="368"/>
      <c r="E49" s="54">
        <v>250000</v>
      </c>
      <c r="F49" s="53">
        <v>250000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125000</v>
      </c>
      <c r="Y49" s="53">
        <v>-125000</v>
      </c>
      <c r="Z49" s="94">
        <v>-100</v>
      </c>
      <c r="AA49" s="95">
        <v>250000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31912493</v>
      </c>
      <c r="D60" s="346">
        <f t="shared" si="14"/>
        <v>0</v>
      </c>
      <c r="E60" s="219">
        <f t="shared" si="14"/>
        <v>41457000</v>
      </c>
      <c r="F60" s="264">
        <f t="shared" si="14"/>
        <v>41457000</v>
      </c>
      <c r="G60" s="264">
        <f t="shared" si="14"/>
        <v>1065900</v>
      </c>
      <c r="H60" s="219">
        <f t="shared" si="14"/>
        <v>1541656</v>
      </c>
      <c r="I60" s="219">
        <f t="shared" si="14"/>
        <v>1777669</v>
      </c>
      <c r="J60" s="264">
        <f t="shared" si="14"/>
        <v>4385225</v>
      </c>
      <c r="K60" s="264">
        <f t="shared" si="14"/>
        <v>1936259</v>
      </c>
      <c r="L60" s="219">
        <f t="shared" si="14"/>
        <v>1655252</v>
      </c>
      <c r="M60" s="219">
        <f t="shared" si="14"/>
        <v>906313</v>
      </c>
      <c r="N60" s="264">
        <f t="shared" si="14"/>
        <v>4497824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8883049</v>
      </c>
      <c r="X60" s="219">
        <f t="shared" si="14"/>
        <v>20728500</v>
      </c>
      <c r="Y60" s="264">
        <f t="shared" si="14"/>
        <v>-11845451</v>
      </c>
      <c r="Z60" s="337">
        <f>+IF(X60&lt;&gt;0,+(Y60/X60)*100,0)</f>
        <v>-57.14572207347371</v>
      </c>
      <c r="AA60" s="232">
        <f>+AA57+AA54+AA51+AA40+AA37+AA34+AA22+AA5</f>
        <v>41457000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381764682</v>
      </c>
      <c r="D5" s="153">
        <f>SUM(D6:D8)</f>
        <v>0</v>
      </c>
      <c r="E5" s="154">
        <f t="shared" si="0"/>
        <v>406468271</v>
      </c>
      <c r="F5" s="100">
        <f t="shared" si="0"/>
        <v>406468271</v>
      </c>
      <c r="G5" s="100">
        <f t="shared" si="0"/>
        <v>155501435</v>
      </c>
      <c r="H5" s="100">
        <f t="shared" si="0"/>
        <v>5639126</v>
      </c>
      <c r="I5" s="100">
        <f t="shared" si="0"/>
        <v>1029073</v>
      </c>
      <c r="J5" s="100">
        <f t="shared" si="0"/>
        <v>162169634</v>
      </c>
      <c r="K5" s="100">
        <f t="shared" si="0"/>
        <v>463187</v>
      </c>
      <c r="L5" s="100">
        <f t="shared" si="0"/>
        <v>380716</v>
      </c>
      <c r="M5" s="100">
        <f t="shared" si="0"/>
        <v>86533848</v>
      </c>
      <c r="N5" s="100">
        <f t="shared" si="0"/>
        <v>87377751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249547385</v>
      </c>
      <c r="X5" s="100">
        <f t="shared" si="0"/>
        <v>228539500</v>
      </c>
      <c r="Y5" s="100">
        <f t="shared" si="0"/>
        <v>21007885</v>
      </c>
      <c r="Z5" s="137">
        <f>+IF(X5&lt;&gt;0,+(Y5/X5)*100,0)</f>
        <v>9.192233727648832</v>
      </c>
      <c r="AA5" s="153">
        <f>SUM(AA6:AA8)</f>
        <v>406468271</v>
      </c>
    </row>
    <row r="6" spans="1:27" ht="12.75">
      <c r="A6" s="138" t="s">
        <v>75</v>
      </c>
      <c r="B6" s="136"/>
      <c r="C6" s="155">
        <v>7786949</v>
      </c>
      <c r="D6" s="155"/>
      <c r="E6" s="156">
        <v>62083000</v>
      </c>
      <c r="F6" s="60">
        <v>62083000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62083000</v>
      </c>
    </row>
    <row r="7" spans="1:27" ht="12.75">
      <c r="A7" s="138" t="s">
        <v>76</v>
      </c>
      <c r="B7" s="136"/>
      <c r="C7" s="157">
        <v>373977733</v>
      </c>
      <c r="D7" s="157"/>
      <c r="E7" s="158">
        <v>344385271</v>
      </c>
      <c r="F7" s="159">
        <v>344385271</v>
      </c>
      <c r="G7" s="159">
        <v>155501435</v>
      </c>
      <c r="H7" s="159">
        <v>5639126</v>
      </c>
      <c r="I7" s="159">
        <v>1029073</v>
      </c>
      <c r="J7" s="159">
        <v>162169634</v>
      </c>
      <c r="K7" s="159">
        <v>463187</v>
      </c>
      <c r="L7" s="159">
        <v>380716</v>
      </c>
      <c r="M7" s="159">
        <v>86533848</v>
      </c>
      <c r="N7" s="159">
        <v>87377751</v>
      </c>
      <c r="O7" s="159"/>
      <c r="P7" s="159"/>
      <c r="Q7" s="159"/>
      <c r="R7" s="159"/>
      <c r="S7" s="159"/>
      <c r="T7" s="159"/>
      <c r="U7" s="159"/>
      <c r="V7" s="159"/>
      <c r="W7" s="159">
        <v>249547385</v>
      </c>
      <c r="X7" s="159">
        <v>228539500</v>
      </c>
      <c r="Y7" s="159">
        <v>21007885</v>
      </c>
      <c r="Z7" s="141">
        <v>9.19</v>
      </c>
      <c r="AA7" s="157">
        <v>344385271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50000</v>
      </c>
      <c r="F9" s="100">
        <f t="shared" si="1"/>
        <v>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24000</v>
      </c>
      <c r="Y9" s="100">
        <f t="shared" si="1"/>
        <v>-24000</v>
      </c>
      <c r="Z9" s="137">
        <f>+IF(X9&lt;&gt;0,+(Y9/X9)*100,0)</f>
        <v>-100</v>
      </c>
      <c r="AA9" s="153">
        <f>SUM(AA10:AA14)</f>
        <v>50000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50000</v>
      </c>
      <c r="F14" s="159">
        <v>50000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24000</v>
      </c>
      <c r="Y14" s="159">
        <v>-24000</v>
      </c>
      <c r="Z14" s="141">
        <v>-100</v>
      </c>
      <c r="AA14" s="157">
        <v>50000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300000</v>
      </c>
      <c r="F15" s="100">
        <f t="shared" si="2"/>
        <v>300000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6608</v>
      </c>
      <c r="M15" s="100">
        <f t="shared" si="2"/>
        <v>0</v>
      </c>
      <c r="N15" s="100">
        <f t="shared" si="2"/>
        <v>6608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6608</v>
      </c>
      <c r="X15" s="100">
        <f t="shared" si="2"/>
        <v>150000</v>
      </c>
      <c r="Y15" s="100">
        <f t="shared" si="2"/>
        <v>-143392</v>
      </c>
      <c r="Z15" s="137">
        <f>+IF(X15&lt;&gt;0,+(Y15/X15)*100,0)</f>
        <v>-95.59466666666665</v>
      </c>
      <c r="AA15" s="153">
        <f>SUM(AA16:AA18)</f>
        <v>300000</v>
      </c>
    </row>
    <row r="16" spans="1:27" ht="12.75">
      <c r="A16" s="138" t="s">
        <v>85</v>
      </c>
      <c r="B16" s="136"/>
      <c r="C16" s="155"/>
      <c r="D16" s="155"/>
      <c r="E16" s="156">
        <v>300000</v>
      </c>
      <c r="F16" s="60">
        <v>300000</v>
      </c>
      <c r="G16" s="60"/>
      <c r="H16" s="60"/>
      <c r="I16" s="60"/>
      <c r="J16" s="60"/>
      <c r="K16" s="60"/>
      <c r="L16" s="60">
        <v>6608</v>
      </c>
      <c r="M16" s="60"/>
      <c r="N16" s="60">
        <v>6608</v>
      </c>
      <c r="O16" s="60"/>
      <c r="P16" s="60"/>
      <c r="Q16" s="60"/>
      <c r="R16" s="60"/>
      <c r="S16" s="60"/>
      <c r="T16" s="60"/>
      <c r="U16" s="60"/>
      <c r="V16" s="60"/>
      <c r="W16" s="60">
        <v>6608</v>
      </c>
      <c r="X16" s="60">
        <v>150000</v>
      </c>
      <c r="Y16" s="60">
        <v>-143392</v>
      </c>
      <c r="Z16" s="140">
        <v>-95.59</v>
      </c>
      <c r="AA16" s="155">
        <v>300000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517348599</v>
      </c>
      <c r="D19" s="153">
        <f>SUM(D20:D23)</f>
        <v>0</v>
      </c>
      <c r="E19" s="154">
        <f t="shared" si="3"/>
        <v>759359770</v>
      </c>
      <c r="F19" s="100">
        <f t="shared" si="3"/>
        <v>759359770</v>
      </c>
      <c r="G19" s="100">
        <f t="shared" si="3"/>
        <v>29114161</v>
      </c>
      <c r="H19" s="100">
        <f t="shared" si="3"/>
        <v>21220548</v>
      </c>
      <c r="I19" s="100">
        <f t="shared" si="3"/>
        <v>28206627</v>
      </c>
      <c r="J19" s="100">
        <f t="shared" si="3"/>
        <v>78541336</v>
      </c>
      <c r="K19" s="100">
        <f t="shared" si="3"/>
        <v>29910051</v>
      </c>
      <c r="L19" s="100">
        <f t="shared" si="3"/>
        <v>43548131</v>
      </c>
      <c r="M19" s="100">
        <f t="shared" si="3"/>
        <v>131488198</v>
      </c>
      <c r="N19" s="100">
        <f t="shared" si="3"/>
        <v>204946380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283487716</v>
      </c>
      <c r="X19" s="100">
        <f t="shared" si="3"/>
        <v>379680000</v>
      </c>
      <c r="Y19" s="100">
        <f t="shared" si="3"/>
        <v>-96192284</v>
      </c>
      <c r="Z19" s="137">
        <f>+IF(X19&lt;&gt;0,+(Y19/X19)*100,0)</f>
        <v>-25.335093763168988</v>
      </c>
      <c r="AA19" s="153">
        <f>SUM(AA20:AA23)</f>
        <v>759359770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500095914</v>
      </c>
      <c r="D21" s="155"/>
      <c r="E21" s="156">
        <v>728340384</v>
      </c>
      <c r="F21" s="60">
        <v>728340384</v>
      </c>
      <c r="G21" s="60">
        <v>27772776</v>
      </c>
      <c r="H21" s="60">
        <v>19778101</v>
      </c>
      <c r="I21" s="60">
        <v>26646627</v>
      </c>
      <c r="J21" s="60">
        <v>74197504</v>
      </c>
      <c r="K21" s="60">
        <v>28519480</v>
      </c>
      <c r="L21" s="60">
        <v>42097158</v>
      </c>
      <c r="M21" s="60">
        <v>130124525</v>
      </c>
      <c r="N21" s="60">
        <v>200741163</v>
      </c>
      <c r="O21" s="60"/>
      <c r="P21" s="60"/>
      <c r="Q21" s="60"/>
      <c r="R21" s="60"/>
      <c r="S21" s="60"/>
      <c r="T21" s="60"/>
      <c r="U21" s="60"/>
      <c r="V21" s="60"/>
      <c r="W21" s="60">
        <v>274938667</v>
      </c>
      <c r="X21" s="60">
        <v>364170000</v>
      </c>
      <c r="Y21" s="60">
        <v>-89231333</v>
      </c>
      <c r="Z21" s="140">
        <v>-24.5</v>
      </c>
      <c r="AA21" s="155">
        <v>728340384</v>
      </c>
    </row>
    <row r="22" spans="1:27" ht="12.75">
      <c r="A22" s="138" t="s">
        <v>91</v>
      </c>
      <c r="B22" s="136"/>
      <c r="C22" s="157">
        <v>17252685</v>
      </c>
      <c r="D22" s="157"/>
      <c r="E22" s="158">
        <v>31019386</v>
      </c>
      <c r="F22" s="159">
        <v>31019386</v>
      </c>
      <c r="G22" s="159">
        <v>1341385</v>
      </c>
      <c r="H22" s="159">
        <v>1442447</v>
      </c>
      <c r="I22" s="159">
        <v>1560000</v>
      </c>
      <c r="J22" s="159">
        <v>4343832</v>
      </c>
      <c r="K22" s="159">
        <v>1390571</v>
      </c>
      <c r="L22" s="159">
        <v>1450973</v>
      </c>
      <c r="M22" s="159">
        <v>1363673</v>
      </c>
      <c r="N22" s="159">
        <v>4205217</v>
      </c>
      <c r="O22" s="159"/>
      <c r="P22" s="159"/>
      <c r="Q22" s="159"/>
      <c r="R22" s="159"/>
      <c r="S22" s="159"/>
      <c r="T22" s="159"/>
      <c r="U22" s="159"/>
      <c r="V22" s="159"/>
      <c r="W22" s="159">
        <v>8549049</v>
      </c>
      <c r="X22" s="159">
        <v>15510000</v>
      </c>
      <c r="Y22" s="159">
        <v>-6960951</v>
      </c>
      <c r="Z22" s="141">
        <v>-44.88</v>
      </c>
      <c r="AA22" s="157">
        <v>31019386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899113281</v>
      </c>
      <c r="D25" s="168">
        <f>+D5+D9+D15+D19+D24</f>
        <v>0</v>
      </c>
      <c r="E25" s="169">
        <f t="shared" si="4"/>
        <v>1166178041</v>
      </c>
      <c r="F25" s="73">
        <f t="shared" si="4"/>
        <v>1166178041</v>
      </c>
      <c r="G25" s="73">
        <f t="shared" si="4"/>
        <v>184615596</v>
      </c>
      <c r="H25" s="73">
        <f t="shared" si="4"/>
        <v>26859674</v>
      </c>
      <c r="I25" s="73">
        <f t="shared" si="4"/>
        <v>29235700</v>
      </c>
      <c r="J25" s="73">
        <f t="shared" si="4"/>
        <v>240710970</v>
      </c>
      <c r="K25" s="73">
        <f t="shared" si="4"/>
        <v>30373238</v>
      </c>
      <c r="L25" s="73">
        <f t="shared" si="4"/>
        <v>43935455</v>
      </c>
      <c r="M25" s="73">
        <f t="shared" si="4"/>
        <v>218022046</v>
      </c>
      <c r="N25" s="73">
        <f t="shared" si="4"/>
        <v>292330739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533041709</v>
      </c>
      <c r="X25" s="73">
        <f t="shared" si="4"/>
        <v>608393500</v>
      </c>
      <c r="Y25" s="73">
        <f t="shared" si="4"/>
        <v>-75351791</v>
      </c>
      <c r="Z25" s="170">
        <f>+IF(X25&lt;&gt;0,+(Y25/X25)*100,0)</f>
        <v>-12.385370816749356</v>
      </c>
      <c r="AA25" s="168">
        <f>+AA5+AA9+AA15+AA19+AA24</f>
        <v>1166178041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235405336</v>
      </c>
      <c r="D28" s="153">
        <f>SUM(D29:D31)</f>
        <v>0</v>
      </c>
      <c r="E28" s="154">
        <f t="shared" si="5"/>
        <v>388823877</v>
      </c>
      <c r="F28" s="100">
        <f t="shared" si="5"/>
        <v>388823877</v>
      </c>
      <c r="G28" s="100">
        <f t="shared" si="5"/>
        <v>7862875</v>
      </c>
      <c r="H28" s="100">
        <f t="shared" si="5"/>
        <v>9410961</v>
      </c>
      <c r="I28" s="100">
        <f t="shared" si="5"/>
        <v>11169792</v>
      </c>
      <c r="J28" s="100">
        <f t="shared" si="5"/>
        <v>28443628</v>
      </c>
      <c r="K28" s="100">
        <f t="shared" si="5"/>
        <v>31929500</v>
      </c>
      <c r="L28" s="100">
        <f t="shared" si="5"/>
        <v>15563570</v>
      </c>
      <c r="M28" s="100">
        <f t="shared" si="5"/>
        <v>118578283</v>
      </c>
      <c r="N28" s="100">
        <f t="shared" si="5"/>
        <v>166071353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194514981</v>
      </c>
      <c r="X28" s="100">
        <f t="shared" si="5"/>
        <v>192720000</v>
      </c>
      <c r="Y28" s="100">
        <f t="shared" si="5"/>
        <v>1794981</v>
      </c>
      <c r="Z28" s="137">
        <f>+IF(X28&lt;&gt;0,+(Y28/X28)*100,0)</f>
        <v>0.9313932129514322</v>
      </c>
      <c r="AA28" s="153">
        <f>SUM(AA29:AA31)</f>
        <v>388823877</v>
      </c>
    </row>
    <row r="29" spans="1:27" ht="12.75">
      <c r="A29" s="138" t="s">
        <v>75</v>
      </c>
      <c r="B29" s="136"/>
      <c r="C29" s="155">
        <v>52288621</v>
      </c>
      <c r="D29" s="155"/>
      <c r="E29" s="156">
        <v>63550945</v>
      </c>
      <c r="F29" s="60">
        <v>63550945</v>
      </c>
      <c r="G29" s="60">
        <v>3568699</v>
      </c>
      <c r="H29" s="60">
        <v>3185694</v>
      </c>
      <c r="I29" s="60">
        <v>3941104</v>
      </c>
      <c r="J29" s="60">
        <v>10695497</v>
      </c>
      <c r="K29" s="60">
        <v>3106781</v>
      </c>
      <c r="L29" s="60">
        <v>5103305</v>
      </c>
      <c r="M29" s="60">
        <v>3037276</v>
      </c>
      <c r="N29" s="60">
        <v>11247362</v>
      </c>
      <c r="O29" s="60"/>
      <c r="P29" s="60"/>
      <c r="Q29" s="60"/>
      <c r="R29" s="60"/>
      <c r="S29" s="60"/>
      <c r="T29" s="60"/>
      <c r="U29" s="60"/>
      <c r="V29" s="60"/>
      <c r="W29" s="60">
        <v>21942859</v>
      </c>
      <c r="X29" s="60">
        <v>30084000</v>
      </c>
      <c r="Y29" s="60">
        <v>-8141141</v>
      </c>
      <c r="Z29" s="140">
        <v>-27.06</v>
      </c>
      <c r="AA29" s="155">
        <v>63550945</v>
      </c>
    </row>
    <row r="30" spans="1:27" ht="12.75">
      <c r="A30" s="138" t="s">
        <v>76</v>
      </c>
      <c r="B30" s="136"/>
      <c r="C30" s="157">
        <v>120022744</v>
      </c>
      <c r="D30" s="157"/>
      <c r="E30" s="158">
        <v>325272932</v>
      </c>
      <c r="F30" s="159">
        <v>325272932</v>
      </c>
      <c r="G30" s="159">
        <v>2846211</v>
      </c>
      <c r="H30" s="159">
        <v>3231042</v>
      </c>
      <c r="I30" s="159">
        <v>3697121</v>
      </c>
      <c r="J30" s="159">
        <v>9774374</v>
      </c>
      <c r="K30" s="159">
        <v>24923944</v>
      </c>
      <c r="L30" s="159">
        <v>5296653</v>
      </c>
      <c r="M30" s="159">
        <v>112630636</v>
      </c>
      <c r="N30" s="159">
        <v>142851233</v>
      </c>
      <c r="O30" s="159"/>
      <c r="P30" s="159"/>
      <c r="Q30" s="159"/>
      <c r="R30" s="159"/>
      <c r="S30" s="159"/>
      <c r="T30" s="159"/>
      <c r="U30" s="159"/>
      <c r="V30" s="159"/>
      <c r="W30" s="159">
        <v>152625607</v>
      </c>
      <c r="X30" s="159">
        <v>162636000</v>
      </c>
      <c r="Y30" s="159">
        <v>-10010393</v>
      </c>
      <c r="Z30" s="141">
        <v>-6.16</v>
      </c>
      <c r="AA30" s="157">
        <v>325272932</v>
      </c>
    </row>
    <row r="31" spans="1:27" ht="12.75">
      <c r="A31" s="138" t="s">
        <v>77</v>
      </c>
      <c r="B31" s="136"/>
      <c r="C31" s="155">
        <v>63093971</v>
      </c>
      <c r="D31" s="155"/>
      <c r="E31" s="156"/>
      <c r="F31" s="60"/>
      <c r="G31" s="60">
        <v>1447965</v>
      </c>
      <c r="H31" s="60">
        <v>2994225</v>
      </c>
      <c r="I31" s="60">
        <v>3531567</v>
      </c>
      <c r="J31" s="60">
        <v>7973757</v>
      </c>
      <c r="K31" s="60">
        <v>3898775</v>
      </c>
      <c r="L31" s="60">
        <v>5163612</v>
      </c>
      <c r="M31" s="60">
        <v>2910371</v>
      </c>
      <c r="N31" s="60">
        <v>11972758</v>
      </c>
      <c r="O31" s="60"/>
      <c r="P31" s="60"/>
      <c r="Q31" s="60"/>
      <c r="R31" s="60"/>
      <c r="S31" s="60"/>
      <c r="T31" s="60"/>
      <c r="U31" s="60"/>
      <c r="V31" s="60"/>
      <c r="W31" s="60">
        <v>19946515</v>
      </c>
      <c r="X31" s="60"/>
      <c r="Y31" s="60">
        <v>19946515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27940788</v>
      </c>
      <c r="D32" s="153">
        <f>SUM(D33:D37)</f>
        <v>0</v>
      </c>
      <c r="E32" s="154">
        <f t="shared" si="6"/>
        <v>24993077</v>
      </c>
      <c r="F32" s="100">
        <f t="shared" si="6"/>
        <v>24993077</v>
      </c>
      <c r="G32" s="100">
        <f t="shared" si="6"/>
        <v>1369179</v>
      </c>
      <c r="H32" s="100">
        <f t="shared" si="6"/>
        <v>1590200</v>
      </c>
      <c r="I32" s="100">
        <f t="shared" si="6"/>
        <v>1624700</v>
      </c>
      <c r="J32" s="100">
        <f t="shared" si="6"/>
        <v>4584079</v>
      </c>
      <c r="K32" s="100">
        <f t="shared" si="6"/>
        <v>1726593</v>
      </c>
      <c r="L32" s="100">
        <f t="shared" si="6"/>
        <v>2486923</v>
      </c>
      <c r="M32" s="100">
        <f t="shared" si="6"/>
        <v>1518432</v>
      </c>
      <c r="N32" s="100">
        <f t="shared" si="6"/>
        <v>5731948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10316027</v>
      </c>
      <c r="X32" s="100">
        <f t="shared" si="6"/>
        <v>12126000</v>
      </c>
      <c r="Y32" s="100">
        <f t="shared" si="6"/>
        <v>-1809973</v>
      </c>
      <c r="Z32" s="137">
        <f>+IF(X32&lt;&gt;0,+(Y32/X32)*100,0)</f>
        <v>-14.926381329374896</v>
      </c>
      <c r="AA32" s="153">
        <f>SUM(AA33:AA37)</f>
        <v>24993077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27940788</v>
      </c>
      <c r="D37" s="157"/>
      <c r="E37" s="158">
        <v>24993077</v>
      </c>
      <c r="F37" s="159">
        <v>24993077</v>
      </c>
      <c r="G37" s="159">
        <v>1369179</v>
      </c>
      <c r="H37" s="159">
        <v>1590200</v>
      </c>
      <c r="I37" s="159">
        <v>1624700</v>
      </c>
      <c r="J37" s="159">
        <v>4584079</v>
      </c>
      <c r="K37" s="159">
        <v>1726593</v>
      </c>
      <c r="L37" s="159">
        <v>2486923</v>
      </c>
      <c r="M37" s="159">
        <v>1518432</v>
      </c>
      <c r="N37" s="159">
        <v>5731948</v>
      </c>
      <c r="O37" s="159"/>
      <c r="P37" s="159"/>
      <c r="Q37" s="159"/>
      <c r="R37" s="159"/>
      <c r="S37" s="159"/>
      <c r="T37" s="159"/>
      <c r="U37" s="159"/>
      <c r="V37" s="159"/>
      <c r="W37" s="159">
        <v>10316027</v>
      </c>
      <c r="X37" s="159">
        <v>12126000</v>
      </c>
      <c r="Y37" s="159">
        <v>-1809973</v>
      </c>
      <c r="Z37" s="141">
        <v>-14.93</v>
      </c>
      <c r="AA37" s="157">
        <v>24993077</v>
      </c>
    </row>
    <row r="38" spans="1:27" ht="12.75">
      <c r="A38" s="135" t="s">
        <v>84</v>
      </c>
      <c r="B38" s="142"/>
      <c r="C38" s="153">
        <f aca="true" t="shared" si="7" ref="C38:Y38">SUM(C39:C41)</f>
        <v>23710857</v>
      </c>
      <c r="D38" s="153">
        <f>SUM(D39:D41)</f>
        <v>0</v>
      </c>
      <c r="E38" s="154">
        <f t="shared" si="7"/>
        <v>22932320</v>
      </c>
      <c r="F38" s="100">
        <f t="shared" si="7"/>
        <v>22932320</v>
      </c>
      <c r="G38" s="100">
        <f t="shared" si="7"/>
        <v>1415949</v>
      </c>
      <c r="H38" s="100">
        <f t="shared" si="7"/>
        <v>1904348</v>
      </c>
      <c r="I38" s="100">
        <f t="shared" si="7"/>
        <v>1821844</v>
      </c>
      <c r="J38" s="100">
        <f t="shared" si="7"/>
        <v>5142141</v>
      </c>
      <c r="K38" s="100">
        <f t="shared" si="7"/>
        <v>2265285</v>
      </c>
      <c r="L38" s="100">
        <f t="shared" si="7"/>
        <v>2385888</v>
      </c>
      <c r="M38" s="100">
        <f t="shared" si="7"/>
        <v>1518938</v>
      </c>
      <c r="N38" s="100">
        <f t="shared" si="7"/>
        <v>6170111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11312252</v>
      </c>
      <c r="X38" s="100">
        <f t="shared" si="7"/>
        <v>11466000</v>
      </c>
      <c r="Y38" s="100">
        <f t="shared" si="7"/>
        <v>-153748</v>
      </c>
      <c r="Z38" s="137">
        <f>+IF(X38&lt;&gt;0,+(Y38/X38)*100,0)</f>
        <v>-1.340903540903541</v>
      </c>
      <c r="AA38" s="153">
        <f>SUM(AA39:AA41)</f>
        <v>22932320</v>
      </c>
    </row>
    <row r="39" spans="1:27" ht="12.75">
      <c r="A39" s="138" t="s">
        <v>85</v>
      </c>
      <c r="B39" s="136"/>
      <c r="C39" s="155">
        <v>23710857</v>
      </c>
      <c r="D39" s="155"/>
      <c r="E39" s="156">
        <v>22932320</v>
      </c>
      <c r="F39" s="60">
        <v>22932320</v>
      </c>
      <c r="G39" s="60">
        <v>1415949</v>
      </c>
      <c r="H39" s="60">
        <v>1904348</v>
      </c>
      <c r="I39" s="60">
        <v>1821844</v>
      </c>
      <c r="J39" s="60">
        <v>5142141</v>
      </c>
      <c r="K39" s="60">
        <v>2265285</v>
      </c>
      <c r="L39" s="60">
        <v>2385888</v>
      </c>
      <c r="M39" s="60">
        <v>1518938</v>
      </c>
      <c r="N39" s="60">
        <v>6170111</v>
      </c>
      <c r="O39" s="60"/>
      <c r="P39" s="60"/>
      <c r="Q39" s="60"/>
      <c r="R39" s="60"/>
      <c r="S39" s="60"/>
      <c r="T39" s="60"/>
      <c r="U39" s="60"/>
      <c r="V39" s="60"/>
      <c r="W39" s="60">
        <v>11312252</v>
      </c>
      <c r="X39" s="60">
        <v>11466000</v>
      </c>
      <c r="Y39" s="60">
        <v>-153748</v>
      </c>
      <c r="Z39" s="140">
        <v>-1.34</v>
      </c>
      <c r="AA39" s="155">
        <v>22932320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405871262</v>
      </c>
      <c r="D42" s="153">
        <f>SUM(D43:D46)</f>
        <v>0</v>
      </c>
      <c r="E42" s="154">
        <f t="shared" si="8"/>
        <v>283359821</v>
      </c>
      <c r="F42" s="100">
        <f t="shared" si="8"/>
        <v>283359821</v>
      </c>
      <c r="G42" s="100">
        <f t="shared" si="8"/>
        <v>13183895</v>
      </c>
      <c r="H42" s="100">
        <f t="shared" si="8"/>
        <v>19051973</v>
      </c>
      <c r="I42" s="100">
        <f t="shared" si="8"/>
        <v>17740041</v>
      </c>
      <c r="J42" s="100">
        <f t="shared" si="8"/>
        <v>49975909</v>
      </c>
      <c r="K42" s="100">
        <f t="shared" si="8"/>
        <v>34095522</v>
      </c>
      <c r="L42" s="100">
        <f t="shared" si="8"/>
        <v>21893756</v>
      </c>
      <c r="M42" s="100">
        <f t="shared" si="8"/>
        <v>16720302</v>
      </c>
      <c r="N42" s="100">
        <f t="shared" si="8"/>
        <v>72709580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122685489</v>
      </c>
      <c r="X42" s="100">
        <f t="shared" si="8"/>
        <v>138642000</v>
      </c>
      <c r="Y42" s="100">
        <f t="shared" si="8"/>
        <v>-15956511</v>
      </c>
      <c r="Z42" s="137">
        <f>+IF(X42&lt;&gt;0,+(Y42/X42)*100,0)</f>
        <v>-11.509146578958756</v>
      </c>
      <c r="AA42" s="153">
        <f>SUM(AA43:AA46)</f>
        <v>283359821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405871262</v>
      </c>
      <c r="D44" s="155"/>
      <c r="E44" s="156">
        <v>282243641</v>
      </c>
      <c r="F44" s="60">
        <v>282243641</v>
      </c>
      <c r="G44" s="60">
        <v>13183895</v>
      </c>
      <c r="H44" s="60">
        <v>19051973</v>
      </c>
      <c r="I44" s="60">
        <v>17740041</v>
      </c>
      <c r="J44" s="60">
        <v>49975909</v>
      </c>
      <c r="K44" s="60">
        <v>34095522</v>
      </c>
      <c r="L44" s="60">
        <v>21893756</v>
      </c>
      <c r="M44" s="60">
        <v>16720302</v>
      </c>
      <c r="N44" s="60">
        <v>72709580</v>
      </c>
      <c r="O44" s="60"/>
      <c r="P44" s="60"/>
      <c r="Q44" s="60"/>
      <c r="R44" s="60"/>
      <c r="S44" s="60"/>
      <c r="T44" s="60"/>
      <c r="U44" s="60"/>
      <c r="V44" s="60"/>
      <c r="W44" s="60">
        <v>122685489</v>
      </c>
      <c r="X44" s="60">
        <v>138084000</v>
      </c>
      <c r="Y44" s="60">
        <v>-15398511</v>
      </c>
      <c r="Z44" s="140">
        <v>-11.15</v>
      </c>
      <c r="AA44" s="155">
        <v>282243641</v>
      </c>
    </row>
    <row r="45" spans="1:27" ht="12.75">
      <c r="A45" s="138" t="s">
        <v>91</v>
      </c>
      <c r="B45" s="136"/>
      <c r="C45" s="157"/>
      <c r="D45" s="157"/>
      <c r="E45" s="158">
        <v>1116180</v>
      </c>
      <c r="F45" s="159">
        <v>1116180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558000</v>
      </c>
      <c r="Y45" s="159">
        <v>-558000</v>
      </c>
      <c r="Z45" s="141">
        <v>-100</v>
      </c>
      <c r="AA45" s="157">
        <v>1116180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692928243</v>
      </c>
      <c r="D48" s="168">
        <f>+D28+D32+D38+D42+D47</f>
        <v>0</v>
      </c>
      <c r="E48" s="169">
        <f t="shared" si="9"/>
        <v>720109095</v>
      </c>
      <c r="F48" s="73">
        <f t="shared" si="9"/>
        <v>720109095</v>
      </c>
      <c r="G48" s="73">
        <f t="shared" si="9"/>
        <v>23831898</v>
      </c>
      <c r="H48" s="73">
        <f t="shared" si="9"/>
        <v>31957482</v>
      </c>
      <c r="I48" s="73">
        <f t="shared" si="9"/>
        <v>32356377</v>
      </c>
      <c r="J48" s="73">
        <f t="shared" si="9"/>
        <v>88145757</v>
      </c>
      <c r="K48" s="73">
        <f t="shared" si="9"/>
        <v>70016900</v>
      </c>
      <c r="L48" s="73">
        <f t="shared" si="9"/>
        <v>42330137</v>
      </c>
      <c r="M48" s="73">
        <f t="shared" si="9"/>
        <v>138335955</v>
      </c>
      <c r="N48" s="73">
        <f t="shared" si="9"/>
        <v>250682992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338828749</v>
      </c>
      <c r="X48" s="73">
        <f t="shared" si="9"/>
        <v>354954000</v>
      </c>
      <c r="Y48" s="73">
        <f t="shared" si="9"/>
        <v>-16125251</v>
      </c>
      <c r="Z48" s="170">
        <f>+IF(X48&lt;&gt;0,+(Y48/X48)*100,0)</f>
        <v>-4.542912884486441</v>
      </c>
      <c r="AA48" s="168">
        <f>+AA28+AA32+AA38+AA42+AA47</f>
        <v>720109095</v>
      </c>
    </row>
    <row r="49" spans="1:27" ht="12.75">
      <c r="A49" s="148" t="s">
        <v>49</v>
      </c>
      <c r="B49" s="149"/>
      <c r="C49" s="171">
        <f aca="true" t="shared" si="10" ref="C49:Y49">+C25-C48</f>
        <v>206185038</v>
      </c>
      <c r="D49" s="171">
        <f>+D25-D48</f>
        <v>0</v>
      </c>
      <c r="E49" s="172">
        <f t="shared" si="10"/>
        <v>446068946</v>
      </c>
      <c r="F49" s="173">
        <f t="shared" si="10"/>
        <v>446068946</v>
      </c>
      <c r="G49" s="173">
        <f t="shared" si="10"/>
        <v>160783698</v>
      </c>
      <c r="H49" s="173">
        <f t="shared" si="10"/>
        <v>-5097808</v>
      </c>
      <c r="I49" s="173">
        <f t="shared" si="10"/>
        <v>-3120677</v>
      </c>
      <c r="J49" s="173">
        <f t="shared" si="10"/>
        <v>152565213</v>
      </c>
      <c r="K49" s="173">
        <f t="shared" si="10"/>
        <v>-39643662</v>
      </c>
      <c r="L49" s="173">
        <f t="shared" si="10"/>
        <v>1605318</v>
      </c>
      <c r="M49" s="173">
        <f t="shared" si="10"/>
        <v>79686091</v>
      </c>
      <c r="N49" s="173">
        <f t="shared" si="10"/>
        <v>41647747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194212960</v>
      </c>
      <c r="X49" s="173">
        <f>IF(F25=F48,0,X25-X48)</f>
        <v>253439500</v>
      </c>
      <c r="Y49" s="173">
        <f t="shared" si="10"/>
        <v>-59226540</v>
      </c>
      <c r="Z49" s="174">
        <f>+IF(X49&lt;&gt;0,+(Y49/X49)*100,0)</f>
        <v>-23.3691038689707</v>
      </c>
      <c r="AA49" s="171">
        <f>+AA25-AA48</f>
        <v>446068946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151992674</v>
      </c>
      <c r="D8" s="155">
        <v>0</v>
      </c>
      <c r="E8" s="156">
        <v>260645455</v>
      </c>
      <c r="F8" s="60">
        <v>260645455</v>
      </c>
      <c r="G8" s="60">
        <v>27547600</v>
      </c>
      <c r="H8" s="60">
        <v>19493462</v>
      </c>
      <c r="I8" s="60">
        <v>21996000</v>
      </c>
      <c r="J8" s="60">
        <v>69037062</v>
      </c>
      <c r="K8" s="60">
        <v>23288358</v>
      </c>
      <c r="L8" s="60">
        <v>36608399</v>
      </c>
      <c r="M8" s="60">
        <v>19156517</v>
      </c>
      <c r="N8" s="60">
        <v>79053274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148090336</v>
      </c>
      <c r="X8" s="60">
        <v>130923612</v>
      </c>
      <c r="Y8" s="60">
        <v>17166724</v>
      </c>
      <c r="Z8" s="140">
        <v>13.11</v>
      </c>
      <c r="AA8" s="155">
        <v>260645455</v>
      </c>
    </row>
    <row r="9" spans="1:27" ht="12.75">
      <c r="A9" s="183" t="s">
        <v>105</v>
      </c>
      <c r="B9" s="182"/>
      <c r="C9" s="155">
        <v>17252685</v>
      </c>
      <c r="D9" s="155">
        <v>0</v>
      </c>
      <c r="E9" s="156">
        <v>31019386</v>
      </c>
      <c r="F9" s="60">
        <v>31019386</v>
      </c>
      <c r="G9" s="60">
        <v>1341385</v>
      </c>
      <c r="H9" s="60">
        <v>1442447</v>
      </c>
      <c r="I9" s="60">
        <v>1560000</v>
      </c>
      <c r="J9" s="60">
        <v>4343832</v>
      </c>
      <c r="K9" s="60">
        <v>1390571</v>
      </c>
      <c r="L9" s="60">
        <v>1450973</v>
      </c>
      <c r="M9" s="60">
        <v>1363673</v>
      </c>
      <c r="N9" s="60">
        <v>4205217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8549049</v>
      </c>
      <c r="X9" s="60">
        <v>15509694</v>
      </c>
      <c r="Y9" s="60">
        <v>-6960645</v>
      </c>
      <c r="Z9" s="140">
        <v>-44.88</v>
      </c>
      <c r="AA9" s="155">
        <v>31019386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4191714</v>
      </c>
      <c r="D13" s="155">
        <v>0</v>
      </c>
      <c r="E13" s="156">
        <v>6572000</v>
      </c>
      <c r="F13" s="60">
        <v>6572000</v>
      </c>
      <c r="G13" s="60">
        <v>281752</v>
      </c>
      <c r="H13" s="60">
        <v>357368</v>
      </c>
      <c r="I13" s="60">
        <v>561000</v>
      </c>
      <c r="J13" s="60">
        <v>1200120</v>
      </c>
      <c r="K13" s="60">
        <v>298586</v>
      </c>
      <c r="L13" s="60">
        <v>203436</v>
      </c>
      <c r="M13" s="60">
        <v>473706</v>
      </c>
      <c r="N13" s="60">
        <v>975728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2175848</v>
      </c>
      <c r="X13" s="60">
        <v>3282000</v>
      </c>
      <c r="Y13" s="60">
        <v>-1106152</v>
      </c>
      <c r="Z13" s="140">
        <v>-33.7</v>
      </c>
      <c r="AA13" s="155">
        <v>6572000</v>
      </c>
    </row>
    <row r="14" spans="1:27" ht="12.75">
      <c r="A14" s="181" t="s">
        <v>110</v>
      </c>
      <c r="B14" s="185"/>
      <c r="C14" s="155">
        <v>43393190</v>
      </c>
      <c r="D14" s="155">
        <v>0</v>
      </c>
      <c r="E14" s="156">
        <v>50456000</v>
      </c>
      <c r="F14" s="60">
        <v>50456000</v>
      </c>
      <c r="G14" s="60">
        <v>4347832</v>
      </c>
      <c r="H14" s="60">
        <v>4387907</v>
      </c>
      <c r="I14" s="60">
        <v>4200000</v>
      </c>
      <c r="J14" s="60">
        <v>12935739</v>
      </c>
      <c r="K14" s="60">
        <v>4424000</v>
      </c>
      <c r="L14" s="60">
        <v>4832026</v>
      </c>
      <c r="M14" s="60">
        <v>4406215</v>
      </c>
      <c r="N14" s="60">
        <v>13662241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26597980</v>
      </c>
      <c r="X14" s="60">
        <v>25230000</v>
      </c>
      <c r="Y14" s="60">
        <v>1367980</v>
      </c>
      <c r="Z14" s="140">
        <v>5.42</v>
      </c>
      <c r="AA14" s="155">
        <v>50456000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50000</v>
      </c>
      <c r="F16" s="60">
        <v>50000</v>
      </c>
      <c r="G16" s="60">
        <v>0</v>
      </c>
      <c r="H16" s="60">
        <v>0</v>
      </c>
      <c r="I16" s="60">
        <v>0</v>
      </c>
      <c r="J16" s="60">
        <v>0</v>
      </c>
      <c r="K16" s="60">
        <v>12443</v>
      </c>
      <c r="L16" s="60">
        <v>0</v>
      </c>
      <c r="M16" s="60">
        <v>0</v>
      </c>
      <c r="N16" s="60">
        <v>12443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12443</v>
      </c>
      <c r="X16" s="60">
        <v>24000</v>
      </c>
      <c r="Y16" s="60">
        <v>-11557</v>
      </c>
      <c r="Z16" s="140">
        <v>-48.15</v>
      </c>
      <c r="AA16" s="155">
        <v>50000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368613315</v>
      </c>
      <c r="D19" s="155">
        <v>0</v>
      </c>
      <c r="E19" s="156">
        <v>405533000</v>
      </c>
      <c r="F19" s="60">
        <v>405533000</v>
      </c>
      <c r="G19" s="60">
        <v>150850000</v>
      </c>
      <c r="H19" s="60">
        <v>872000</v>
      </c>
      <c r="I19" s="60">
        <v>767700</v>
      </c>
      <c r="J19" s="60">
        <v>152489700</v>
      </c>
      <c r="K19" s="60">
        <v>617000</v>
      </c>
      <c r="L19" s="60">
        <v>623954</v>
      </c>
      <c r="M19" s="60">
        <v>86524346</v>
      </c>
      <c r="N19" s="60">
        <v>87765300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240255000</v>
      </c>
      <c r="X19" s="60">
        <v>269348000</v>
      </c>
      <c r="Y19" s="60">
        <v>-29093000</v>
      </c>
      <c r="Z19" s="140">
        <v>-10.8</v>
      </c>
      <c r="AA19" s="155">
        <v>405533000</v>
      </c>
    </row>
    <row r="20" spans="1:27" ht="12.75">
      <c r="A20" s="181" t="s">
        <v>35</v>
      </c>
      <c r="B20" s="185"/>
      <c r="C20" s="155">
        <v>12710501</v>
      </c>
      <c r="D20" s="155">
        <v>0</v>
      </c>
      <c r="E20" s="156">
        <v>4098200</v>
      </c>
      <c r="F20" s="54">
        <v>4098200</v>
      </c>
      <c r="G20" s="54">
        <v>247027</v>
      </c>
      <c r="H20" s="54">
        <v>306490</v>
      </c>
      <c r="I20" s="54">
        <v>151000</v>
      </c>
      <c r="J20" s="54">
        <v>704517</v>
      </c>
      <c r="K20" s="54">
        <v>342280</v>
      </c>
      <c r="L20" s="54">
        <v>216667</v>
      </c>
      <c r="M20" s="54">
        <v>97589</v>
      </c>
      <c r="N20" s="54">
        <v>656536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1361053</v>
      </c>
      <c r="X20" s="54">
        <v>2052000</v>
      </c>
      <c r="Y20" s="54">
        <v>-690947</v>
      </c>
      <c r="Z20" s="184">
        <v>-33.67</v>
      </c>
      <c r="AA20" s="130">
        <v>4098200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598154079</v>
      </c>
      <c r="D22" s="188">
        <f>SUM(D5:D21)</f>
        <v>0</v>
      </c>
      <c r="E22" s="189">
        <f t="shared" si="0"/>
        <v>758374041</v>
      </c>
      <c r="F22" s="190">
        <f t="shared" si="0"/>
        <v>758374041</v>
      </c>
      <c r="G22" s="190">
        <f t="shared" si="0"/>
        <v>184615596</v>
      </c>
      <c r="H22" s="190">
        <f t="shared" si="0"/>
        <v>26859674</v>
      </c>
      <c r="I22" s="190">
        <f t="shared" si="0"/>
        <v>29235700</v>
      </c>
      <c r="J22" s="190">
        <f t="shared" si="0"/>
        <v>240710970</v>
      </c>
      <c r="K22" s="190">
        <f t="shared" si="0"/>
        <v>30373238</v>
      </c>
      <c r="L22" s="190">
        <f t="shared" si="0"/>
        <v>43935455</v>
      </c>
      <c r="M22" s="190">
        <f t="shared" si="0"/>
        <v>112022046</v>
      </c>
      <c r="N22" s="190">
        <f t="shared" si="0"/>
        <v>186330739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427041709</v>
      </c>
      <c r="X22" s="190">
        <f t="shared" si="0"/>
        <v>446369306</v>
      </c>
      <c r="Y22" s="190">
        <f t="shared" si="0"/>
        <v>-19327597</v>
      </c>
      <c r="Z22" s="191">
        <f>+IF(X22&lt;&gt;0,+(Y22/X22)*100,0)</f>
        <v>-4.329956549476545</v>
      </c>
      <c r="AA22" s="188">
        <f>SUM(AA5:AA21)</f>
        <v>758374041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253202908</v>
      </c>
      <c r="D25" s="155">
        <v>0</v>
      </c>
      <c r="E25" s="156">
        <v>271836632</v>
      </c>
      <c r="F25" s="60">
        <v>271836632</v>
      </c>
      <c r="G25" s="60">
        <v>19809570</v>
      </c>
      <c r="H25" s="60">
        <v>23643490</v>
      </c>
      <c r="I25" s="60">
        <v>22146000</v>
      </c>
      <c r="J25" s="60">
        <v>65599060</v>
      </c>
      <c r="K25" s="60">
        <v>23659268</v>
      </c>
      <c r="L25" s="60">
        <v>34196584</v>
      </c>
      <c r="M25" s="60">
        <v>23647088</v>
      </c>
      <c r="N25" s="60">
        <v>81502940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147102000</v>
      </c>
      <c r="X25" s="60">
        <v>140032000</v>
      </c>
      <c r="Y25" s="60">
        <v>7070000</v>
      </c>
      <c r="Z25" s="140">
        <v>5.05</v>
      </c>
      <c r="AA25" s="155">
        <v>271836632</v>
      </c>
    </row>
    <row r="26" spans="1:27" ht="12.75">
      <c r="A26" s="183" t="s">
        <v>38</v>
      </c>
      <c r="B26" s="182"/>
      <c r="C26" s="155">
        <v>6546749</v>
      </c>
      <c r="D26" s="155">
        <v>0</v>
      </c>
      <c r="E26" s="156">
        <v>8155992</v>
      </c>
      <c r="F26" s="60">
        <v>8155992</v>
      </c>
      <c r="G26" s="60">
        <v>556297</v>
      </c>
      <c r="H26" s="60">
        <v>534629</v>
      </c>
      <c r="I26" s="60">
        <v>511000</v>
      </c>
      <c r="J26" s="60">
        <v>1601926</v>
      </c>
      <c r="K26" s="60">
        <v>586425</v>
      </c>
      <c r="L26" s="60">
        <v>576647</v>
      </c>
      <c r="M26" s="60">
        <v>537964</v>
      </c>
      <c r="N26" s="60">
        <v>1701036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3302962</v>
      </c>
      <c r="X26" s="60">
        <v>4212000</v>
      </c>
      <c r="Y26" s="60">
        <v>-909038</v>
      </c>
      <c r="Z26" s="140">
        <v>-21.58</v>
      </c>
      <c r="AA26" s="155">
        <v>8155992</v>
      </c>
    </row>
    <row r="27" spans="1:27" ht="12.75">
      <c r="A27" s="183" t="s">
        <v>118</v>
      </c>
      <c r="B27" s="182"/>
      <c r="C27" s="155">
        <v>128481073</v>
      </c>
      <c r="D27" s="155">
        <v>0</v>
      </c>
      <c r="E27" s="156">
        <v>136628400</v>
      </c>
      <c r="F27" s="60">
        <v>136628400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109459000</v>
      </c>
      <c r="N27" s="60">
        <v>109459000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109459000</v>
      </c>
      <c r="X27" s="60">
        <v>68316000</v>
      </c>
      <c r="Y27" s="60">
        <v>41143000</v>
      </c>
      <c r="Z27" s="140">
        <v>60.22</v>
      </c>
      <c r="AA27" s="155">
        <v>136628400</v>
      </c>
    </row>
    <row r="28" spans="1:27" ht="12.75">
      <c r="A28" s="183" t="s">
        <v>39</v>
      </c>
      <c r="B28" s="182"/>
      <c r="C28" s="155">
        <v>68227863</v>
      </c>
      <c r="D28" s="155">
        <v>0</v>
      </c>
      <c r="E28" s="156">
        <v>86633967</v>
      </c>
      <c r="F28" s="60">
        <v>86633967</v>
      </c>
      <c r="G28" s="60">
        <v>0</v>
      </c>
      <c r="H28" s="60">
        <v>0</v>
      </c>
      <c r="I28" s="60">
        <v>0</v>
      </c>
      <c r="J28" s="60">
        <v>0</v>
      </c>
      <c r="K28" s="60">
        <v>21539126</v>
      </c>
      <c r="L28" s="60">
        <v>0</v>
      </c>
      <c r="M28" s="60">
        <v>0</v>
      </c>
      <c r="N28" s="60">
        <v>21539126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21539126</v>
      </c>
      <c r="X28" s="60">
        <v>43320000</v>
      </c>
      <c r="Y28" s="60">
        <v>-21780874</v>
      </c>
      <c r="Z28" s="140">
        <v>-50.28</v>
      </c>
      <c r="AA28" s="155">
        <v>86633967</v>
      </c>
    </row>
    <row r="29" spans="1:27" ht="12.75">
      <c r="A29" s="183" t="s">
        <v>40</v>
      </c>
      <c r="B29" s="182"/>
      <c r="C29" s="155">
        <v>2788880</v>
      </c>
      <c r="D29" s="155">
        <v>0</v>
      </c>
      <c r="E29" s="156">
        <v>561072</v>
      </c>
      <c r="F29" s="60">
        <v>561072</v>
      </c>
      <c r="G29" s="60">
        <v>0</v>
      </c>
      <c r="H29" s="60">
        <v>2069</v>
      </c>
      <c r="I29" s="60">
        <v>9377</v>
      </c>
      <c r="J29" s="60">
        <v>11446</v>
      </c>
      <c r="K29" s="60">
        <v>30908</v>
      </c>
      <c r="L29" s="60">
        <v>65793</v>
      </c>
      <c r="M29" s="60">
        <v>0</v>
      </c>
      <c r="N29" s="60">
        <v>96701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108147</v>
      </c>
      <c r="X29" s="60">
        <v>282000</v>
      </c>
      <c r="Y29" s="60">
        <v>-173853</v>
      </c>
      <c r="Z29" s="140">
        <v>-61.65</v>
      </c>
      <c r="AA29" s="155">
        <v>561072</v>
      </c>
    </row>
    <row r="30" spans="1:27" ht="12.75">
      <c r="A30" s="183" t="s">
        <v>119</v>
      </c>
      <c r="B30" s="182"/>
      <c r="C30" s="155">
        <v>3439550</v>
      </c>
      <c r="D30" s="155">
        <v>0</v>
      </c>
      <c r="E30" s="156">
        <v>6586368</v>
      </c>
      <c r="F30" s="60">
        <v>6586368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3294000</v>
      </c>
      <c r="Y30" s="60">
        <v>-3294000</v>
      </c>
      <c r="Z30" s="140">
        <v>-100</v>
      </c>
      <c r="AA30" s="155">
        <v>6586368</v>
      </c>
    </row>
    <row r="31" spans="1:27" ht="12.75">
      <c r="A31" s="183" t="s">
        <v>120</v>
      </c>
      <c r="B31" s="182"/>
      <c r="C31" s="155">
        <v>30053455</v>
      </c>
      <c r="D31" s="155">
        <v>0</v>
      </c>
      <c r="E31" s="156">
        <v>16023000</v>
      </c>
      <c r="F31" s="60">
        <v>16023000</v>
      </c>
      <c r="G31" s="60">
        <v>0</v>
      </c>
      <c r="H31" s="60">
        <v>59491</v>
      </c>
      <c r="I31" s="60">
        <v>447000</v>
      </c>
      <c r="J31" s="60">
        <v>506491</v>
      </c>
      <c r="K31" s="60">
        <v>2166392</v>
      </c>
      <c r="L31" s="60">
        <v>6109</v>
      </c>
      <c r="M31" s="60">
        <v>51124</v>
      </c>
      <c r="N31" s="60">
        <v>2223625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2730116</v>
      </c>
      <c r="X31" s="60">
        <v>8010000</v>
      </c>
      <c r="Y31" s="60">
        <v>-5279884</v>
      </c>
      <c r="Z31" s="140">
        <v>-65.92</v>
      </c>
      <c r="AA31" s="155">
        <v>16023000</v>
      </c>
    </row>
    <row r="32" spans="1:27" ht="12.75">
      <c r="A32" s="183" t="s">
        <v>121</v>
      </c>
      <c r="B32" s="182"/>
      <c r="C32" s="155">
        <v>88701494</v>
      </c>
      <c r="D32" s="155">
        <v>0</v>
      </c>
      <c r="E32" s="156">
        <v>117869000</v>
      </c>
      <c r="F32" s="60">
        <v>117869000</v>
      </c>
      <c r="G32" s="60">
        <v>0</v>
      </c>
      <c r="H32" s="60">
        <v>4053260</v>
      </c>
      <c r="I32" s="60">
        <v>6585000</v>
      </c>
      <c r="J32" s="60">
        <v>10638260</v>
      </c>
      <c r="K32" s="60">
        <v>4324628</v>
      </c>
      <c r="L32" s="60">
        <v>4467844</v>
      </c>
      <c r="M32" s="60">
        <v>1834934</v>
      </c>
      <c r="N32" s="60">
        <v>10627406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21265666</v>
      </c>
      <c r="X32" s="60">
        <v>58932000</v>
      </c>
      <c r="Y32" s="60">
        <v>-37666334</v>
      </c>
      <c r="Z32" s="140">
        <v>-63.91</v>
      </c>
      <c r="AA32" s="155">
        <v>117869000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1000000</v>
      </c>
      <c r="F33" s="60">
        <v>1000000</v>
      </c>
      <c r="G33" s="60">
        <v>0</v>
      </c>
      <c r="H33" s="60">
        <v>323478</v>
      </c>
      <c r="I33" s="60">
        <v>0</v>
      </c>
      <c r="J33" s="60">
        <v>323478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323478</v>
      </c>
      <c r="X33" s="60"/>
      <c r="Y33" s="60">
        <v>323478</v>
      </c>
      <c r="Z33" s="140">
        <v>0</v>
      </c>
      <c r="AA33" s="155">
        <v>1000000</v>
      </c>
    </row>
    <row r="34" spans="1:27" ht="12.75">
      <c r="A34" s="183" t="s">
        <v>43</v>
      </c>
      <c r="B34" s="182"/>
      <c r="C34" s="155">
        <v>107602066</v>
      </c>
      <c r="D34" s="155">
        <v>0</v>
      </c>
      <c r="E34" s="156">
        <v>74814664</v>
      </c>
      <c r="F34" s="60">
        <v>74814664</v>
      </c>
      <c r="G34" s="60">
        <v>3466031</v>
      </c>
      <c r="H34" s="60">
        <v>3341065</v>
      </c>
      <c r="I34" s="60">
        <v>2658000</v>
      </c>
      <c r="J34" s="60">
        <v>9465096</v>
      </c>
      <c r="K34" s="60">
        <v>17710153</v>
      </c>
      <c r="L34" s="60">
        <v>3017160</v>
      </c>
      <c r="M34" s="60">
        <v>2805845</v>
      </c>
      <c r="N34" s="60">
        <v>23533158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32998254</v>
      </c>
      <c r="X34" s="60">
        <v>37410000</v>
      </c>
      <c r="Y34" s="60">
        <v>-4411746</v>
      </c>
      <c r="Z34" s="140">
        <v>-11.79</v>
      </c>
      <c r="AA34" s="155">
        <v>74814664</v>
      </c>
    </row>
    <row r="35" spans="1:27" ht="12.75">
      <c r="A35" s="181" t="s">
        <v>122</v>
      </c>
      <c r="B35" s="185"/>
      <c r="C35" s="155">
        <v>3884205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692928243</v>
      </c>
      <c r="D36" s="188">
        <f>SUM(D25:D35)</f>
        <v>0</v>
      </c>
      <c r="E36" s="189">
        <f t="shared" si="1"/>
        <v>720109095</v>
      </c>
      <c r="F36" s="190">
        <f t="shared" si="1"/>
        <v>720109095</v>
      </c>
      <c r="G36" s="190">
        <f t="shared" si="1"/>
        <v>23831898</v>
      </c>
      <c r="H36" s="190">
        <f t="shared" si="1"/>
        <v>31957482</v>
      </c>
      <c r="I36" s="190">
        <f t="shared" si="1"/>
        <v>32356377</v>
      </c>
      <c r="J36" s="190">
        <f t="shared" si="1"/>
        <v>88145757</v>
      </c>
      <c r="K36" s="190">
        <f t="shared" si="1"/>
        <v>70016900</v>
      </c>
      <c r="L36" s="190">
        <f t="shared" si="1"/>
        <v>42330137</v>
      </c>
      <c r="M36" s="190">
        <f t="shared" si="1"/>
        <v>138335955</v>
      </c>
      <c r="N36" s="190">
        <f t="shared" si="1"/>
        <v>250682992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338828749</v>
      </c>
      <c r="X36" s="190">
        <f t="shared" si="1"/>
        <v>363808000</v>
      </c>
      <c r="Y36" s="190">
        <f t="shared" si="1"/>
        <v>-24979251</v>
      </c>
      <c r="Z36" s="191">
        <f>+IF(X36&lt;&gt;0,+(Y36/X36)*100,0)</f>
        <v>-6.866053247867007</v>
      </c>
      <c r="AA36" s="188">
        <f>SUM(AA25:AA35)</f>
        <v>720109095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-94774164</v>
      </c>
      <c r="D38" s="199">
        <f>+D22-D36</f>
        <v>0</v>
      </c>
      <c r="E38" s="200">
        <f t="shared" si="2"/>
        <v>38264946</v>
      </c>
      <c r="F38" s="106">
        <f t="shared" si="2"/>
        <v>38264946</v>
      </c>
      <c r="G38" s="106">
        <f t="shared" si="2"/>
        <v>160783698</v>
      </c>
      <c r="H38" s="106">
        <f t="shared" si="2"/>
        <v>-5097808</v>
      </c>
      <c r="I38" s="106">
        <f t="shared" si="2"/>
        <v>-3120677</v>
      </c>
      <c r="J38" s="106">
        <f t="shared" si="2"/>
        <v>152565213</v>
      </c>
      <c r="K38" s="106">
        <f t="shared" si="2"/>
        <v>-39643662</v>
      </c>
      <c r="L38" s="106">
        <f t="shared" si="2"/>
        <v>1605318</v>
      </c>
      <c r="M38" s="106">
        <f t="shared" si="2"/>
        <v>-26313909</v>
      </c>
      <c r="N38" s="106">
        <f t="shared" si="2"/>
        <v>-64352253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88212960</v>
      </c>
      <c r="X38" s="106">
        <f>IF(F22=F36,0,X22-X36)</f>
        <v>82561306</v>
      </c>
      <c r="Y38" s="106">
        <f t="shared" si="2"/>
        <v>5651654</v>
      </c>
      <c r="Z38" s="201">
        <f>+IF(X38&lt;&gt;0,+(Y38/X38)*100,0)</f>
        <v>6.845402857362745</v>
      </c>
      <c r="AA38" s="199">
        <f>+AA22-AA36</f>
        <v>38264946</v>
      </c>
    </row>
    <row r="39" spans="1:27" ht="12.75">
      <c r="A39" s="181" t="s">
        <v>46</v>
      </c>
      <c r="B39" s="185"/>
      <c r="C39" s="155">
        <v>300959202</v>
      </c>
      <c r="D39" s="155">
        <v>0</v>
      </c>
      <c r="E39" s="156">
        <v>407804000</v>
      </c>
      <c r="F39" s="60">
        <v>407804000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106000000</v>
      </c>
      <c r="N39" s="60">
        <v>106000000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106000000</v>
      </c>
      <c r="X39" s="60">
        <v>203904000</v>
      </c>
      <c r="Y39" s="60">
        <v>-97904000</v>
      </c>
      <c r="Z39" s="140">
        <v>-48.01</v>
      </c>
      <c r="AA39" s="155">
        <v>407804000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206185038</v>
      </c>
      <c r="D42" s="206">
        <f>SUM(D38:D41)</f>
        <v>0</v>
      </c>
      <c r="E42" s="207">
        <f t="shared" si="3"/>
        <v>446068946</v>
      </c>
      <c r="F42" s="88">
        <f t="shared" si="3"/>
        <v>446068946</v>
      </c>
      <c r="G42" s="88">
        <f t="shared" si="3"/>
        <v>160783698</v>
      </c>
      <c r="H42" s="88">
        <f t="shared" si="3"/>
        <v>-5097808</v>
      </c>
      <c r="I42" s="88">
        <f t="shared" si="3"/>
        <v>-3120677</v>
      </c>
      <c r="J42" s="88">
        <f t="shared" si="3"/>
        <v>152565213</v>
      </c>
      <c r="K42" s="88">
        <f t="shared" si="3"/>
        <v>-39643662</v>
      </c>
      <c r="L42" s="88">
        <f t="shared" si="3"/>
        <v>1605318</v>
      </c>
      <c r="M42" s="88">
        <f t="shared" si="3"/>
        <v>79686091</v>
      </c>
      <c r="N42" s="88">
        <f t="shared" si="3"/>
        <v>41647747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194212960</v>
      </c>
      <c r="X42" s="88">
        <f t="shared" si="3"/>
        <v>286465306</v>
      </c>
      <c r="Y42" s="88">
        <f t="shared" si="3"/>
        <v>-92252346</v>
      </c>
      <c r="Z42" s="208">
        <f>+IF(X42&lt;&gt;0,+(Y42/X42)*100,0)</f>
        <v>-32.20367146309857</v>
      </c>
      <c r="AA42" s="206">
        <f>SUM(AA38:AA41)</f>
        <v>446068946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206185038</v>
      </c>
      <c r="D44" s="210">
        <f>+D42-D43</f>
        <v>0</v>
      </c>
      <c r="E44" s="211">
        <f t="shared" si="4"/>
        <v>446068946</v>
      </c>
      <c r="F44" s="77">
        <f t="shared" si="4"/>
        <v>446068946</v>
      </c>
      <c r="G44" s="77">
        <f t="shared" si="4"/>
        <v>160783698</v>
      </c>
      <c r="H44" s="77">
        <f t="shared" si="4"/>
        <v>-5097808</v>
      </c>
      <c r="I44" s="77">
        <f t="shared" si="4"/>
        <v>-3120677</v>
      </c>
      <c r="J44" s="77">
        <f t="shared" si="4"/>
        <v>152565213</v>
      </c>
      <c r="K44" s="77">
        <f t="shared" si="4"/>
        <v>-39643662</v>
      </c>
      <c r="L44" s="77">
        <f t="shared" si="4"/>
        <v>1605318</v>
      </c>
      <c r="M44" s="77">
        <f t="shared" si="4"/>
        <v>79686091</v>
      </c>
      <c r="N44" s="77">
        <f t="shared" si="4"/>
        <v>41647747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194212960</v>
      </c>
      <c r="X44" s="77">
        <f t="shared" si="4"/>
        <v>286465306</v>
      </c>
      <c r="Y44" s="77">
        <f t="shared" si="4"/>
        <v>-92252346</v>
      </c>
      <c r="Z44" s="212">
        <f>+IF(X44&lt;&gt;0,+(Y44/X44)*100,0)</f>
        <v>-32.20367146309857</v>
      </c>
      <c r="AA44" s="210">
        <f>+AA42-AA43</f>
        <v>446068946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206185038</v>
      </c>
      <c r="D46" s="206">
        <f>SUM(D44:D45)</f>
        <v>0</v>
      </c>
      <c r="E46" s="207">
        <f t="shared" si="5"/>
        <v>446068946</v>
      </c>
      <c r="F46" s="88">
        <f t="shared" si="5"/>
        <v>446068946</v>
      </c>
      <c r="G46" s="88">
        <f t="shared" si="5"/>
        <v>160783698</v>
      </c>
      <c r="H46" s="88">
        <f t="shared" si="5"/>
        <v>-5097808</v>
      </c>
      <c r="I46" s="88">
        <f t="shared" si="5"/>
        <v>-3120677</v>
      </c>
      <c r="J46" s="88">
        <f t="shared" si="5"/>
        <v>152565213</v>
      </c>
      <c r="K46" s="88">
        <f t="shared" si="5"/>
        <v>-39643662</v>
      </c>
      <c r="L46" s="88">
        <f t="shared" si="5"/>
        <v>1605318</v>
      </c>
      <c r="M46" s="88">
        <f t="shared" si="5"/>
        <v>79686091</v>
      </c>
      <c r="N46" s="88">
        <f t="shared" si="5"/>
        <v>41647747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194212960</v>
      </c>
      <c r="X46" s="88">
        <f t="shared" si="5"/>
        <v>286465306</v>
      </c>
      <c r="Y46" s="88">
        <f t="shared" si="5"/>
        <v>-92252346</v>
      </c>
      <c r="Z46" s="208">
        <f>+IF(X46&lt;&gt;0,+(Y46/X46)*100,0)</f>
        <v>-32.20367146309857</v>
      </c>
      <c r="AA46" s="206">
        <f>SUM(AA44:AA45)</f>
        <v>446068946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206185038</v>
      </c>
      <c r="D48" s="217">
        <f>SUM(D46:D47)</f>
        <v>0</v>
      </c>
      <c r="E48" s="218">
        <f t="shared" si="6"/>
        <v>446068946</v>
      </c>
      <c r="F48" s="219">
        <f t="shared" si="6"/>
        <v>446068946</v>
      </c>
      <c r="G48" s="219">
        <f t="shared" si="6"/>
        <v>160783698</v>
      </c>
      <c r="H48" s="220">
        <f t="shared" si="6"/>
        <v>-5097808</v>
      </c>
      <c r="I48" s="220">
        <f t="shared" si="6"/>
        <v>-3120677</v>
      </c>
      <c r="J48" s="220">
        <f t="shared" si="6"/>
        <v>152565213</v>
      </c>
      <c r="K48" s="220">
        <f t="shared" si="6"/>
        <v>-39643662</v>
      </c>
      <c r="L48" s="220">
        <f t="shared" si="6"/>
        <v>1605318</v>
      </c>
      <c r="M48" s="219">
        <f t="shared" si="6"/>
        <v>79686091</v>
      </c>
      <c r="N48" s="219">
        <f t="shared" si="6"/>
        <v>41647747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194212960</v>
      </c>
      <c r="X48" s="220">
        <f t="shared" si="6"/>
        <v>286465306</v>
      </c>
      <c r="Y48" s="220">
        <f t="shared" si="6"/>
        <v>-92252346</v>
      </c>
      <c r="Z48" s="221">
        <f>+IF(X48&lt;&gt;0,+(Y48/X48)*100,0)</f>
        <v>-32.20367146309857</v>
      </c>
      <c r="AA48" s="222">
        <f>SUM(AA46:AA47)</f>
        <v>446068946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10352682</v>
      </c>
      <c r="D5" s="153">
        <f>SUM(D6:D8)</f>
        <v>0</v>
      </c>
      <c r="E5" s="154">
        <f t="shared" si="0"/>
        <v>27000</v>
      </c>
      <c r="F5" s="100">
        <f t="shared" si="0"/>
        <v>27000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10000</v>
      </c>
      <c r="L5" s="100">
        <f t="shared" si="0"/>
        <v>0</v>
      </c>
      <c r="M5" s="100">
        <f t="shared" si="0"/>
        <v>0</v>
      </c>
      <c r="N5" s="100">
        <f t="shared" si="0"/>
        <v>10000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10000</v>
      </c>
      <c r="X5" s="100">
        <f t="shared" si="0"/>
        <v>27000</v>
      </c>
      <c r="Y5" s="100">
        <f t="shared" si="0"/>
        <v>-17000</v>
      </c>
      <c r="Z5" s="137">
        <f>+IF(X5&lt;&gt;0,+(Y5/X5)*100,0)</f>
        <v>-62.96296296296296</v>
      </c>
      <c r="AA5" s="153">
        <f>SUM(AA6:AA8)</f>
        <v>27000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27000</v>
      </c>
      <c r="F7" s="159">
        <v>27000</v>
      </c>
      <c r="G7" s="159"/>
      <c r="H7" s="159"/>
      <c r="I7" s="159"/>
      <c r="J7" s="159"/>
      <c r="K7" s="159">
        <v>10000</v>
      </c>
      <c r="L7" s="159"/>
      <c r="M7" s="159"/>
      <c r="N7" s="159">
        <v>10000</v>
      </c>
      <c r="O7" s="159"/>
      <c r="P7" s="159"/>
      <c r="Q7" s="159"/>
      <c r="R7" s="159"/>
      <c r="S7" s="159"/>
      <c r="T7" s="159"/>
      <c r="U7" s="159"/>
      <c r="V7" s="159"/>
      <c r="W7" s="159">
        <v>10000</v>
      </c>
      <c r="X7" s="159">
        <v>27000</v>
      </c>
      <c r="Y7" s="159">
        <v>-17000</v>
      </c>
      <c r="Z7" s="141">
        <v>-62.96</v>
      </c>
      <c r="AA7" s="225">
        <v>27000</v>
      </c>
    </row>
    <row r="8" spans="1:27" ht="12.75">
      <c r="A8" s="138" t="s">
        <v>77</v>
      </c>
      <c r="B8" s="136"/>
      <c r="C8" s="155">
        <v>10352682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250110932</v>
      </c>
      <c r="D19" s="153">
        <f>SUM(D20:D23)</f>
        <v>0</v>
      </c>
      <c r="E19" s="154">
        <f t="shared" si="3"/>
        <v>407804000</v>
      </c>
      <c r="F19" s="100">
        <f t="shared" si="3"/>
        <v>407804000</v>
      </c>
      <c r="G19" s="100">
        <f t="shared" si="3"/>
        <v>26800000</v>
      </c>
      <c r="H19" s="100">
        <f t="shared" si="3"/>
        <v>36743000</v>
      </c>
      <c r="I19" s="100">
        <f t="shared" si="3"/>
        <v>21107000</v>
      </c>
      <c r="J19" s="100">
        <f t="shared" si="3"/>
        <v>84650000</v>
      </c>
      <c r="K19" s="100">
        <f t="shared" si="3"/>
        <v>3435000</v>
      </c>
      <c r="L19" s="100">
        <f t="shared" si="3"/>
        <v>2611186</v>
      </c>
      <c r="M19" s="100">
        <f t="shared" si="3"/>
        <v>15303418</v>
      </c>
      <c r="N19" s="100">
        <f t="shared" si="3"/>
        <v>21349604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105999604</v>
      </c>
      <c r="X19" s="100">
        <f t="shared" si="3"/>
        <v>203902002</v>
      </c>
      <c r="Y19" s="100">
        <f t="shared" si="3"/>
        <v>-97902398</v>
      </c>
      <c r="Z19" s="137">
        <f>+IF(X19&lt;&gt;0,+(Y19/X19)*100,0)</f>
        <v>-48.01443685677986</v>
      </c>
      <c r="AA19" s="102">
        <f>SUM(AA20:AA23)</f>
        <v>407804000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250110932</v>
      </c>
      <c r="D21" s="155"/>
      <c r="E21" s="156">
        <v>407804000</v>
      </c>
      <c r="F21" s="60">
        <v>407804000</v>
      </c>
      <c r="G21" s="60">
        <v>26800000</v>
      </c>
      <c r="H21" s="60">
        <v>36743000</v>
      </c>
      <c r="I21" s="60">
        <v>21107000</v>
      </c>
      <c r="J21" s="60">
        <v>84650000</v>
      </c>
      <c r="K21" s="60">
        <v>3435000</v>
      </c>
      <c r="L21" s="60">
        <v>2611186</v>
      </c>
      <c r="M21" s="60">
        <v>15303418</v>
      </c>
      <c r="N21" s="60">
        <v>21349604</v>
      </c>
      <c r="O21" s="60"/>
      <c r="P21" s="60"/>
      <c r="Q21" s="60"/>
      <c r="R21" s="60"/>
      <c r="S21" s="60"/>
      <c r="T21" s="60"/>
      <c r="U21" s="60"/>
      <c r="V21" s="60"/>
      <c r="W21" s="60">
        <v>105999604</v>
      </c>
      <c r="X21" s="60">
        <v>203902002</v>
      </c>
      <c r="Y21" s="60">
        <v>-97902398</v>
      </c>
      <c r="Z21" s="140">
        <v>-48.01</v>
      </c>
      <c r="AA21" s="62">
        <v>407804000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260463614</v>
      </c>
      <c r="D25" s="217">
        <f>+D5+D9+D15+D19+D24</f>
        <v>0</v>
      </c>
      <c r="E25" s="230">
        <f t="shared" si="4"/>
        <v>407831000</v>
      </c>
      <c r="F25" s="219">
        <f t="shared" si="4"/>
        <v>407831000</v>
      </c>
      <c r="G25" s="219">
        <f t="shared" si="4"/>
        <v>26800000</v>
      </c>
      <c r="H25" s="219">
        <f t="shared" si="4"/>
        <v>36743000</v>
      </c>
      <c r="I25" s="219">
        <f t="shared" si="4"/>
        <v>21107000</v>
      </c>
      <c r="J25" s="219">
        <f t="shared" si="4"/>
        <v>84650000</v>
      </c>
      <c r="K25" s="219">
        <f t="shared" si="4"/>
        <v>3445000</v>
      </c>
      <c r="L25" s="219">
        <f t="shared" si="4"/>
        <v>2611186</v>
      </c>
      <c r="M25" s="219">
        <f t="shared" si="4"/>
        <v>15303418</v>
      </c>
      <c r="N25" s="219">
        <f t="shared" si="4"/>
        <v>21359604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106009604</v>
      </c>
      <c r="X25" s="219">
        <f t="shared" si="4"/>
        <v>203929002</v>
      </c>
      <c r="Y25" s="219">
        <f t="shared" si="4"/>
        <v>-97919398</v>
      </c>
      <c r="Z25" s="231">
        <f>+IF(X25&lt;&gt;0,+(Y25/X25)*100,0)</f>
        <v>-48.0164160269857</v>
      </c>
      <c r="AA25" s="232">
        <f>+AA5+AA9+AA15+AA19+AA24</f>
        <v>407831000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241831535</v>
      </c>
      <c r="D28" s="155"/>
      <c r="E28" s="156">
        <v>407804000</v>
      </c>
      <c r="F28" s="60">
        <v>407804000</v>
      </c>
      <c r="G28" s="60">
        <v>26800000</v>
      </c>
      <c r="H28" s="60">
        <v>36743000</v>
      </c>
      <c r="I28" s="60">
        <v>21107000</v>
      </c>
      <c r="J28" s="60">
        <v>84650000</v>
      </c>
      <c r="K28" s="60">
        <v>3435000</v>
      </c>
      <c r="L28" s="60">
        <v>2611186</v>
      </c>
      <c r="M28" s="60">
        <v>15303418</v>
      </c>
      <c r="N28" s="60">
        <v>21349604</v>
      </c>
      <c r="O28" s="60"/>
      <c r="P28" s="60"/>
      <c r="Q28" s="60"/>
      <c r="R28" s="60"/>
      <c r="S28" s="60"/>
      <c r="T28" s="60"/>
      <c r="U28" s="60"/>
      <c r="V28" s="60"/>
      <c r="W28" s="60">
        <v>105999604</v>
      </c>
      <c r="X28" s="60">
        <v>203902002</v>
      </c>
      <c r="Y28" s="60">
        <v>-97902398</v>
      </c>
      <c r="Z28" s="140">
        <v>-48.01</v>
      </c>
      <c r="AA28" s="155">
        <v>407804000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241831535</v>
      </c>
      <c r="D32" s="210">
        <f>SUM(D28:D31)</f>
        <v>0</v>
      </c>
      <c r="E32" s="211">
        <f t="shared" si="5"/>
        <v>407804000</v>
      </c>
      <c r="F32" s="77">
        <f t="shared" si="5"/>
        <v>407804000</v>
      </c>
      <c r="G32" s="77">
        <f t="shared" si="5"/>
        <v>26800000</v>
      </c>
      <c r="H32" s="77">
        <f t="shared" si="5"/>
        <v>36743000</v>
      </c>
      <c r="I32" s="77">
        <f t="shared" si="5"/>
        <v>21107000</v>
      </c>
      <c r="J32" s="77">
        <f t="shared" si="5"/>
        <v>84650000</v>
      </c>
      <c r="K32" s="77">
        <f t="shared" si="5"/>
        <v>3435000</v>
      </c>
      <c r="L32" s="77">
        <f t="shared" si="5"/>
        <v>2611186</v>
      </c>
      <c r="M32" s="77">
        <f t="shared" si="5"/>
        <v>15303418</v>
      </c>
      <c r="N32" s="77">
        <f t="shared" si="5"/>
        <v>21349604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105999604</v>
      </c>
      <c r="X32" s="77">
        <f t="shared" si="5"/>
        <v>203902002</v>
      </c>
      <c r="Y32" s="77">
        <f t="shared" si="5"/>
        <v>-97902398</v>
      </c>
      <c r="Z32" s="212">
        <f>+IF(X32&lt;&gt;0,+(Y32/X32)*100,0)</f>
        <v>-48.01443685677986</v>
      </c>
      <c r="AA32" s="79">
        <f>SUM(AA28:AA31)</f>
        <v>407804000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18632079</v>
      </c>
      <c r="D35" s="155"/>
      <c r="E35" s="156">
        <v>27000</v>
      </c>
      <c r="F35" s="60">
        <v>27000</v>
      </c>
      <c r="G35" s="60"/>
      <c r="H35" s="60"/>
      <c r="I35" s="60"/>
      <c r="J35" s="60"/>
      <c r="K35" s="60">
        <v>10000</v>
      </c>
      <c r="L35" s="60"/>
      <c r="M35" s="60"/>
      <c r="N35" s="60">
        <v>10000</v>
      </c>
      <c r="O35" s="60"/>
      <c r="P35" s="60"/>
      <c r="Q35" s="60"/>
      <c r="R35" s="60"/>
      <c r="S35" s="60"/>
      <c r="T35" s="60"/>
      <c r="U35" s="60"/>
      <c r="V35" s="60"/>
      <c r="W35" s="60">
        <v>10000</v>
      </c>
      <c r="X35" s="60">
        <v>27000</v>
      </c>
      <c r="Y35" s="60">
        <v>-17000</v>
      </c>
      <c r="Z35" s="140">
        <v>-62.96</v>
      </c>
      <c r="AA35" s="62">
        <v>27000</v>
      </c>
    </row>
    <row r="36" spans="1:27" ht="12.75">
      <c r="A36" s="238" t="s">
        <v>139</v>
      </c>
      <c r="B36" s="149"/>
      <c r="C36" s="222">
        <f aca="true" t="shared" si="6" ref="C36:Y36">SUM(C32:C35)</f>
        <v>260463614</v>
      </c>
      <c r="D36" s="222">
        <f>SUM(D32:D35)</f>
        <v>0</v>
      </c>
      <c r="E36" s="218">
        <f t="shared" si="6"/>
        <v>407831000</v>
      </c>
      <c r="F36" s="220">
        <f t="shared" si="6"/>
        <v>407831000</v>
      </c>
      <c r="G36" s="220">
        <f t="shared" si="6"/>
        <v>26800000</v>
      </c>
      <c r="H36" s="220">
        <f t="shared" si="6"/>
        <v>36743000</v>
      </c>
      <c r="I36" s="220">
        <f t="shared" si="6"/>
        <v>21107000</v>
      </c>
      <c r="J36" s="220">
        <f t="shared" si="6"/>
        <v>84650000</v>
      </c>
      <c r="K36" s="220">
        <f t="shared" si="6"/>
        <v>3445000</v>
      </c>
      <c r="L36" s="220">
        <f t="shared" si="6"/>
        <v>2611186</v>
      </c>
      <c r="M36" s="220">
        <f t="shared" si="6"/>
        <v>15303418</v>
      </c>
      <c r="N36" s="220">
        <f t="shared" si="6"/>
        <v>21359604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106009604</v>
      </c>
      <c r="X36" s="220">
        <f t="shared" si="6"/>
        <v>203929002</v>
      </c>
      <c r="Y36" s="220">
        <f t="shared" si="6"/>
        <v>-97919398</v>
      </c>
      <c r="Z36" s="221">
        <f>+IF(X36&lt;&gt;0,+(Y36/X36)*100,0)</f>
        <v>-48.0164160269857</v>
      </c>
      <c r="AA36" s="239">
        <f>SUM(AA32:AA35)</f>
        <v>407831000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6010767</v>
      </c>
      <c r="D6" s="155"/>
      <c r="E6" s="59">
        <v>1248840</v>
      </c>
      <c r="F6" s="60">
        <v>1248840</v>
      </c>
      <c r="G6" s="60">
        <v>5194268</v>
      </c>
      <c r="H6" s="60">
        <v>5795619</v>
      </c>
      <c r="I6" s="60">
        <v>8902090</v>
      </c>
      <c r="J6" s="60">
        <v>8902090</v>
      </c>
      <c r="K6" s="60">
        <v>4817803</v>
      </c>
      <c r="L6" s="60">
        <v>7634668</v>
      </c>
      <c r="M6" s="60"/>
      <c r="N6" s="60">
        <v>7634668</v>
      </c>
      <c r="O6" s="60"/>
      <c r="P6" s="60"/>
      <c r="Q6" s="60"/>
      <c r="R6" s="60"/>
      <c r="S6" s="60"/>
      <c r="T6" s="60"/>
      <c r="U6" s="60"/>
      <c r="V6" s="60"/>
      <c r="W6" s="60">
        <v>7634668</v>
      </c>
      <c r="X6" s="60">
        <v>624420</v>
      </c>
      <c r="Y6" s="60">
        <v>7010248</v>
      </c>
      <c r="Z6" s="140">
        <v>1122.68</v>
      </c>
      <c r="AA6" s="62">
        <v>1248840</v>
      </c>
    </row>
    <row r="7" spans="1:27" ht="12.75">
      <c r="A7" s="249" t="s">
        <v>144</v>
      </c>
      <c r="B7" s="182"/>
      <c r="C7" s="155"/>
      <c r="D7" s="155"/>
      <c r="E7" s="59">
        <v>50000000</v>
      </c>
      <c r="F7" s="60">
        <v>50000000</v>
      </c>
      <c r="G7" s="60">
        <v>70669528</v>
      </c>
      <c r="H7" s="60">
        <v>59168000</v>
      </c>
      <c r="I7" s="60">
        <v>34465931</v>
      </c>
      <c r="J7" s="60">
        <v>34465931</v>
      </c>
      <c r="K7" s="60">
        <v>31669000</v>
      </c>
      <c r="L7" s="60">
        <v>12819624</v>
      </c>
      <c r="M7" s="60"/>
      <c r="N7" s="60">
        <v>12819624</v>
      </c>
      <c r="O7" s="60"/>
      <c r="P7" s="60"/>
      <c r="Q7" s="60"/>
      <c r="R7" s="60"/>
      <c r="S7" s="60"/>
      <c r="T7" s="60"/>
      <c r="U7" s="60"/>
      <c r="V7" s="60"/>
      <c r="W7" s="60">
        <v>12819624</v>
      </c>
      <c r="X7" s="60">
        <v>25000000</v>
      </c>
      <c r="Y7" s="60">
        <v>-12180376</v>
      </c>
      <c r="Z7" s="140">
        <v>-48.72</v>
      </c>
      <c r="AA7" s="62">
        <v>50000000</v>
      </c>
    </row>
    <row r="8" spans="1:27" ht="12.75">
      <c r="A8" s="249" t="s">
        <v>145</v>
      </c>
      <c r="B8" s="182"/>
      <c r="C8" s="155">
        <v>186361210</v>
      </c>
      <c r="D8" s="155"/>
      <c r="E8" s="59">
        <v>191275774</v>
      </c>
      <c r="F8" s="60">
        <v>191275774</v>
      </c>
      <c r="G8" s="60">
        <v>834115476</v>
      </c>
      <c r="H8" s="60">
        <v>844846000</v>
      </c>
      <c r="I8" s="60">
        <v>856480000</v>
      </c>
      <c r="J8" s="60">
        <v>856480000</v>
      </c>
      <c r="K8" s="60">
        <v>907678000</v>
      </c>
      <c r="L8" s="60">
        <v>930616549</v>
      </c>
      <c r="M8" s="60"/>
      <c r="N8" s="60">
        <v>930616549</v>
      </c>
      <c r="O8" s="60"/>
      <c r="P8" s="60"/>
      <c r="Q8" s="60"/>
      <c r="R8" s="60"/>
      <c r="S8" s="60"/>
      <c r="T8" s="60"/>
      <c r="U8" s="60"/>
      <c r="V8" s="60"/>
      <c r="W8" s="60">
        <v>930616549</v>
      </c>
      <c r="X8" s="60">
        <v>95637887</v>
      </c>
      <c r="Y8" s="60">
        <v>834978662</v>
      </c>
      <c r="Z8" s="140">
        <v>873.06</v>
      </c>
      <c r="AA8" s="62">
        <v>191275774</v>
      </c>
    </row>
    <row r="9" spans="1:27" ht="12.75">
      <c r="A9" s="249" t="s">
        <v>146</v>
      </c>
      <c r="B9" s="182"/>
      <c r="C9" s="155">
        <v>920047</v>
      </c>
      <c r="D9" s="155"/>
      <c r="E9" s="59">
        <v>1581000</v>
      </c>
      <c r="F9" s="60">
        <v>1581000</v>
      </c>
      <c r="G9" s="60">
        <v>1038409</v>
      </c>
      <c r="H9" s="60">
        <v>1043000</v>
      </c>
      <c r="I9" s="60">
        <v>84000</v>
      </c>
      <c r="J9" s="60">
        <v>84000</v>
      </c>
      <c r="K9" s="60">
        <v>81000</v>
      </c>
      <c r="L9" s="60">
        <v>94665</v>
      </c>
      <c r="M9" s="60"/>
      <c r="N9" s="60">
        <v>94665</v>
      </c>
      <c r="O9" s="60"/>
      <c r="P9" s="60"/>
      <c r="Q9" s="60"/>
      <c r="R9" s="60"/>
      <c r="S9" s="60"/>
      <c r="T9" s="60"/>
      <c r="U9" s="60"/>
      <c r="V9" s="60"/>
      <c r="W9" s="60">
        <v>94665</v>
      </c>
      <c r="X9" s="60">
        <v>790500</v>
      </c>
      <c r="Y9" s="60">
        <v>-695835</v>
      </c>
      <c r="Z9" s="140">
        <v>-88.02</v>
      </c>
      <c r="AA9" s="62">
        <v>1581000</v>
      </c>
    </row>
    <row r="10" spans="1:27" ht="12.75">
      <c r="A10" s="249" t="s">
        <v>147</v>
      </c>
      <c r="B10" s="182"/>
      <c r="C10" s="155">
        <v>3222937</v>
      </c>
      <c r="D10" s="155"/>
      <c r="E10" s="59"/>
      <c r="F10" s="60"/>
      <c r="G10" s="159">
        <v>3222937</v>
      </c>
      <c r="H10" s="159">
        <v>3222937</v>
      </c>
      <c r="I10" s="159">
        <v>3222937</v>
      </c>
      <c r="J10" s="60">
        <v>3222937</v>
      </c>
      <c r="K10" s="159">
        <v>3222937</v>
      </c>
      <c r="L10" s="159">
        <v>3222937</v>
      </c>
      <c r="M10" s="60"/>
      <c r="N10" s="159">
        <v>3222937</v>
      </c>
      <c r="O10" s="159"/>
      <c r="P10" s="159"/>
      <c r="Q10" s="60"/>
      <c r="R10" s="159"/>
      <c r="S10" s="159"/>
      <c r="T10" s="60"/>
      <c r="U10" s="159"/>
      <c r="V10" s="159"/>
      <c r="W10" s="159">
        <v>3222937</v>
      </c>
      <c r="X10" s="60"/>
      <c r="Y10" s="159">
        <v>3222937</v>
      </c>
      <c r="Z10" s="141"/>
      <c r="AA10" s="225"/>
    </row>
    <row r="11" spans="1:27" ht="12.75">
      <c r="A11" s="249" t="s">
        <v>148</v>
      </c>
      <c r="B11" s="182"/>
      <c r="C11" s="155">
        <v>6895436</v>
      </c>
      <c r="D11" s="155"/>
      <c r="E11" s="59">
        <v>6784677</v>
      </c>
      <c r="F11" s="60">
        <v>6784677</v>
      </c>
      <c r="G11" s="60">
        <v>6895436</v>
      </c>
      <c r="H11" s="60">
        <v>6895436</v>
      </c>
      <c r="I11" s="60">
        <v>6895436</v>
      </c>
      <c r="J11" s="60">
        <v>6895436</v>
      </c>
      <c r="K11" s="60">
        <v>6895436</v>
      </c>
      <c r="L11" s="60">
        <v>6895436</v>
      </c>
      <c r="M11" s="60"/>
      <c r="N11" s="60">
        <v>6895436</v>
      </c>
      <c r="O11" s="60"/>
      <c r="P11" s="60"/>
      <c r="Q11" s="60"/>
      <c r="R11" s="60"/>
      <c r="S11" s="60"/>
      <c r="T11" s="60"/>
      <c r="U11" s="60"/>
      <c r="V11" s="60"/>
      <c r="W11" s="60">
        <v>6895436</v>
      </c>
      <c r="X11" s="60">
        <v>3392339</v>
      </c>
      <c r="Y11" s="60">
        <v>3503097</v>
      </c>
      <c r="Z11" s="140">
        <v>103.26</v>
      </c>
      <c r="AA11" s="62">
        <v>6784677</v>
      </c>
    </row>
    <row r="12" spans="1:27" ht="12.75">
      <c r="A12" s="250" t="s">
        <v>56</v>
      </c>
      <c r="B12" s="251"/>
      <c r="C12" s="168">
        <f aca="true" t="shared" si="0" ref="C12:Y12">SUM(C6:C11)</f>
        <v>203410397</v>
      </c>
      <c r="D12" s="168">
        <f>SUM(D6:D11)</f>
        <v>0</v>
      </c>
      <c r="E12" s="72">
        <f t="shared" si="0"/>
        <v>250890291</v>
      </c>
      <c r="F12" s="73">
        <f t="shared" si="0"/>
        <v>250890291</v>
      </c>
      <c r="G12" s="73">
        <f t="shared" si="0"/>
        <v>921136054</v>
      </c>
      <c r="H12" s="73">
        <f t="shared" si="0"/>
        <v>920970992</v>
      </c>
      <c r="I12" s="73">
        <f t="shared" si="0"/>
        <v>910050394</v>
      </c>
      <c r="J12" s="73">
        <f t="shared" si="0"/>
        <v>910050394</v>
      </c>
      <c r="K12" s="73">
        <f t="shared" si="0"/>
        <v>954364176</v>
      </c>
      <c r="L12" s="73">
        <f t="shared" si="0"/>
        <v>961283879</v>
      </c>
      <c r="M12" s="73">
        <f t="shared" si="0"/>
        <v>0</v>
      </c>
      <c r="N12" s="73">
        <f t="shared" si="0"/>
        <v>961283879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961283879</v>
      </c>
      <c r="X12" s="73">
        <f t="shared" si="0"/>
        <v>125445146</v>
      </c>
      <c r="Y12" s="73">
        <f t="shared" si="0"/>
        <v>835838733</v>
      </c>
      <c r="Z12" s="170">
        <f>+IF(X12&lt;&gt;0,+(Y12/X12)*100,0)</f>
        <v>666.2981866193531</v>
      </c>
      <c r="AA12" s="74">
        <f>SUM(AA6:AA11)</f>
        <v>250890291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4592424</v>
      </c>
      <c r="D15" s="155"/>
      <c r="E15" s="59"/>
      <c r="F15" s="60"/>
      <c r="G15" s="60">
        <v>6250830</v>
      </c>
      <c r="H15" s="60">
        <v>6250830</v>
      </c>
      <c r="I15" s="60">
        <v>6250830</v>
      </c>
      <c r="J15" s="60">
        <v>6250830</v>
      </c>
      <c r="K15" s="60">
        <v>6250830</v>
      </c>
      <c r="L15" s="60">
        <v>6250830</v>
      </c>
      <c r="M15" s="60"/>
      <c r="N15" s="60">
        <v>6250830</v>
      </c>
      <c r="O15" s="60"/>
      <c r="P15" s="60"/>
      <c r="Q15" s="60"/>
      <c r="R15" s="60"/>
      <c r="S15" s="60"/>
      <c r="T15" s="60"/>
      <c r="U15" s="60"/>
      <c r="V15" s="60"/>
      <c r="W15" s="60">
        <v>6250830</v>
      </c>
      <c r="X15" s="60"/>
      <c r="Y15" s="60">
        <v>6250830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2512759943</v>
      </c>
      <c r="D19" s="155"/>
      <c r="E19" s="59">
        <v>2801165000</v>
      </c>
      <c r="F19" s="60">
        <v>2801165000</v>
      </c>
      <c r="G19" s="60">
        <v>2512950792</v>
      </c>
      <c r="H19" s="60">
        <v>2512950792</v>
      </c>
      <c r="I19" s="60">
        <v>2512950792</v>
      </c>
      <c r="J19" s="60">
        <v>2512950792</v>
      </c>
      <c r="K19" s="60">
        <v>2512950792</v>
      </c>
      <c r="L19" s="60">
        <v>2512950792</v>
      </c>
      <c r="M19" s="60"/>
      <c r="N19" s="60">
        <v>2512950792</v>
      </c>
      <c r="O19" s="60"/>
      <c r="P19" s="60"/>
      <c r="Q19" s="60"/>
      <c r="R19" s="60"/>
      <c r="S19" s="60"/>
      <c r="T19" s="60"/>
      <c r="U19" s="60"/>
      <c r="V19" s="60"/>
      <c r="W19" s="60">
        <v>2512950792</v>
      </c>
      <c r="X19" s="60">
        <v>1400582500</v>
      </c>
      <c r="Y19" s="60">
        <v>1112368292</v>
      </c>
      <c r="Z19" s="140">
        <v>79.42</v>
      </c>
      <c r="AA19" s="62">
        <v>2801165000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542209</v>
      </c>
      <c r="D22" s="155"/>
      <c r="E22" s="59">
        <v>587695</v>
      </c>
      <c r="F22" s="60">
        <v>587695</v>
      </c>
      <c r="G22" s="60">
        <v>542209</v>
      </c>
      <c r="H22" s="60">
        <v>542209</v>
      </c>
      <c r="I22" s="60">
        <v>542209</v>
      </c>
      <c r="J22" s="60">
        <v>542209</v>
      </c>
      <c r="K22" s="60">
        <v>542209</v>
      </c>
      <c r="L22" s="60">
        <v>542209</v>
      </c>
      <c r="M22" s="60"/>
      <c r="N22" s="60">
        <v>542209</v>
      </c>
      <c r="O22" s="60"/>
      <c r="P22" s="60"/>
      <c r="Q22" s="60"/>
      <c r="R22" s="60"/>
      <c r="S22" s="60"/>
      <c r="T22" s="60"/>
      <c r="U22" s="60"/>
      <c r="V22" s="60"/>
      <c r="W22" s="60">
        <v>542209</v>
      </c>
      <c r="X22" s="60">
        <v>293848</v>
      </c>
      <c r="Y22" s="60">
        <v>248361</v>
      </c>
      <c r="Z22" s="140">
        <v>84.52</v>
      </c>
      <c r="AA22" s="62">
        <v>587695</v>
      </c>
    </row>
    <row r="23" spans="1:27" ht="12.75">
      <c r="A23" s="249" t="s">
        <v>158</v>
      </c>
      <c r="B23" s="182"/>
      <c r="C23" s="155">
        <v>4081525</v>
      </c>
      <c r="D23" s="155"/>
      <c r="E23" s="59"/>
      <c r="F23" s="60"/>
      <c r="G23" s="159">
        <v>2196</v>
      </c>
      <c r="H23" s="159">
        <v>2196</v>
      </c>
      <c r="I23" s="159">
        <v>2196</v>
      </c>
      <c r="J23" s="60">
        <v>2196</v>
      </c>
      <c r="K23" s="159">
        <v>2196</v>
      </c>
      <c r="L23" s="159">
        <v>2196</v>
      </c>
      <c r="M23" s="60"/>
      <c r="N23" s="159">
        <v>2196</v>
      </c>
      <c r="O23" s="159"/>
      <c r="P23" s="159"/>
      <c r="Q23" s="60"/>
      <c r="R23" s="159"/>
      <c r="S23" s="159"/>
      <c r="T23" s="60"/>
      <c r="U23" s="159"/>
      <c r="V23" s="159"/>
      <c r="W23" s="159">
        <v>2196</v>
      </c>
      <c r="X23" s="60"/>
      <c r="Y23" s="159">
        <v>2196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2521976101</v>
      </c>
      <c r="D24" s="168">
        <f>SUM(D15:D23)</f>
        <v>0</v>
      </c>
      <c r="E24" s="76">
        <f t="shared" si="1"/>
        <v>2801752695</v>
      </c>
      <c r="F24" s="77">
        <f t="shared" si="1"/>
        <v>2801752695</v>
      </c>
      <c r="G24" s="77">
        <f t="shared" si="1"/>
        <v>2519746027</v>
      </c>
      <c r="H24" s="77">
        <f t="shared" si="1"/>
        <v>2519746027</v>
      </c>
      <c r="I24" s="77">
        <f t="shared" si="1"/>
        <v>2519746027</v>
      </c>
      <c r="J24" s="77">
        <f t="shared" si="1"/>
        <v>2519746027</v>
      </c>
      <c r="K24" s="77">
        <f t="shared" si="1"/>
        <v>2519746027</v>
      </c>
      <c r="L24" s="77">
        <f t="shared" si="1"/>
        <v>2519746027</v>
      </c>
      <c r="M24" s="77">
        <f t="shared" si="1"/>
        <v>0</v>
      </c>
      <c r="N24" s="77">
        <f t="shared" si="1"/>
        <v>2519746027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2519746027</v>
      </c>
      <c r="X24" s="77">
        <f t="shared" si="1"/>
        <v>1400876348</v>
      </c>
      <c r="Y24" s="77">
        <f t="shared" si="1"/>
        <v>1118869679</v>
      </c>
      <c r="Z24" s="212">
        <f>+IF(X24&lt;&gt;0,+(Y24/X24)*100,0)</f>
        <v>79.86926759077527</v>
      </c>
      <c r="AA24" s="79">
        <f>SUM(AA15:AA23)</f>
        <v>2801752695</v>
      </c>
    </row>
    <row r="25" spans="1:27" ht="12.75">
      <c r="A25" s="250" t="s">
        <v>159</v>
      </c>
      <c r="B25" s="251"/>
      <c r="C25" s="168">
        <f aca="true" t="shared" si="2" ref="C25:Y25">+C12+C24</f>
        <v>2725386498</v>
      </c>
      <c r="D25" s="168">
        <f>+D12+D24</f>
        <v>0</v>
      </c>
      <c r="E25" s="72">
        <f t="shared" si="2"/>
        <v>3052642986</v>
      </c>
      <c r="F25" s="73">
        <f t="shared" si="2"/>
        <v>3052642986</v>
      </c>
      <c r="G25" s="73">
        <f t="shared" si="2"/>
        <v>3440882081</v>
      </c>
      <c r="H25" s="73">
        <f t="shared" si="2"/>
        <v>3440717019</v>
      </c>
      <c r="I25" s="73">
        <f t="shared" si="2"/>
        <v>3429796421</v>
      </c>
      <c r="J25" s="73">
        <f t="shared" si="2"/>
        <v>3429796421</v>
      </c>
      <c r="K25" s="73">
        <f t="shared" si="2"/>
        <v>3474110203</v>
      </c>
      <c r="L25" s="73">
        <f t="shared" si="2"/>
        <v>3481029906</v>
      </c>
      <c r="M25" s="73">
        <f t="shared" si="2"/>
        <v>0</v>
      </c>
      <c r="N25" s="73">
        <f t="shared" si="2"/>
        <v>3481029906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3481029906</v>
      </c>
      <c r="X25" s="73">
        <f t="shared" si="2"/>
        <v>1526321494</v>
      </c>
      <c r="Y25" s="73">
        <f t="shared" si="2"/>
        <v>1954708412</v>
      </c>
      <c r="Z25" s="170">
        <f>+IF(X25&lt;&gt;0,+(Y25/X25)*100,0)</f>
        <v>128.06662421278855</v>
      </c>
      <c r="AA25" s="74">
        <f>+AA12+AA24</f>
        <v>3052642986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15035281</v>
      </c>
      <c r="D31" s="155"/>
      <c r="E31" s="59">
        <v>15346117</v>
      </c>
      <c r="F31" s="60">
        <v>15346117</v>
      </c>
      <c r="G31" s="60">
        <v>23595479</v>
      </c>
      <c r="H31" s="60">
        <v>23595479</v>
      </c>
      <c r="I31" s="60">
        <v>23595479</v>
      </c>
      <c r="J31" s="60">
        <v>23595479</v>
      </c>
      <c r="K31" s="60">
        <v>23595479</v>
      </c>
      <c r="L31" s="60">
        <v>23595479</v>
      </c>
      <c r="M31" s="60"/>
      <c r="N31" s="60">
        <v>23595479</v>
      </c>
      <c r="O31" s="60"/>
      <c r="P31" s="60"/>
      <c r="Q31" s="60"/>
      <c r="R31" s="60"/>
      <c r="S31" s="60"/>
      <c r="T31" s="60"/>
      <c r="U31" s="60"/>
      <c r="V31" s="60"/>
      <c r="W31" s="60">
        <v>23595479</v>
      </c>
      <c r="X31" s="60">
        <v>7673059</v>
      </c>
      <c r="Y31" s="60">
        <v>15922420</v>
      </c>
      <c r="Z31" s="140">
        <v>207.51</v>
      </c>
      <c r="AA31" s="62">
        <v>15346117</v>
      </c>
    </row>
    <row r="32" spans="1:27" ht="12.75">
      <c r="A32" s="249" t="s">
        <v>164</v>
      </c>
      <c r="B32" s="182"/>
      <c r="C32" s="155">
        <v>275904649</v>
      </c>
      <c r="D32" s="155"/>
      <c r="E32" s="59">
        <v>124471971</v>
      </c>
      <c r="F32" s="60">
        <v>124471971</v>
      </c>
      <c r="G32" s="60">
        <v>165694838</v>
      </c>
      <c r="H32" s="60">
        <v>93517317</v>
      </c>
      <c r="I32" s="60">
        <v>91586916</v>
      </c>
      <c r="J32" s="60">
        <v>91586916</v>
      </c>
      <c r="K32" s="60">
        <v>55980001</v>
      </c>
      <c r="L32" s="60">
        <v>56621944</v>
      </c>
      <c r="M32" s="60"/>
      <c r="N32" s="60">
        <v>56621944</v>
      </c>
      <c r="O32" s="60"/>
      <c r="P32" s="60"/>
      <c r="Q32" s="60"/>
      <c r="R32" s="60"/>
      <c r="S32" s="60"/>
      <c r="T32" s="60"/>
      <c r="U32" s="60"/>
      <c r="V32" s="60"/>
      <c r="W32" s="60">
        <v>56621944</v>
      </c>
      <c r="X32" s="60">
        <v>62235986</v>
      </c>
      <c r="Y32" s="60">
        <v>-5614042</v>
      </c>
      <c r="Z32" s="140">
        <v>-9.02</v>
      </c>
      <c r="AA32" s="62">
        <v>124471971</v>
      </c>
    </row>
    <row r="33" spans="1:27" ht="12.75">
      <c r="A33" s="249" t="s">
        <v>165</v>
      </c>
      <c r="B33" s="182"/>
      <c r="C33" s="155">
        <v>22420123</v>
      </c>
      <c r="D33" s="155"/>
      <c r="E33" s="59"/>
      <c r="F33" s="60"/>
      <c r="G33" s="60">
        <v>22967463</v>
      </c>
      <c r="H33" s="60">
        <v>22967463</v>
      </c>
      <c r="I33" s="60">
        <v>22967463</v>
      </c>
      <c r="J33" s="60">
        <v>22967463</v>
      </c>
      <c r="K33" s="60">
        <v>22967463</v>
      </c>
      <c r="L33" s="60">
        <v>22967463</v>
      </c>
      <c r="M33" s="60"/>
      <c r="N33" s="60">
        <v>22967463</v>
      </c>
      <c r="O33" s="60"/>
      <c r="P33" s="60"/>
      <c r="Q33" s="60"/>
      <c r="R33" s="60"/>
      <c r="S33" s="60"/>
      <c r="T33" s="60"/>
      <c r="U33" s="60"/>
      <c r="V33" s="60"/>
      <c r="W33" s="60">
        <v>22967463</v>
      </c>
      <c r="X33" s="60"/>
      <c r="Y33" s="60">
        <v>22967463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313360053</v>
      </c>
      <c r="D34" s="168">
        <f>SUM(D29:D33)</f>
        <v>0</v>
      </c>
      <c r="E34" s="72">
        <f t="shared" si="3"/>
        <v>139818088</v>
      </c>
      <c r="F34" s="73">
        <f t="shared" si="3"/>
        <v>139818088</v>
      </c>
      <c r="G34" s="73">
        <f t="shared" si="3"/>
        <v>212257780</v>
      </c>
      <c r="H34" s="73">
        <f t="shared" si="3"/>
        <v>140080259</v>
      </c>
      <c r="I34" s="73">
        <f t="shared" si="3"/>
        <v>138149858</v>
      </c>
      <c r="J34" s="73">
        <f t="shared" si="3"/>
        <v>138149858</v>
      </c>
      <c r="K34" s="73">
        <f t="shared" si="3"/>
        <v>102542943</v>
      </c>
      <c r="L34" s="73">
        <f t="shared" si="3"/>
        <v>103184886</v>
      </c>
      <c r="M34" s="73">
        <f t="shared" si="3"/>
        <v>0</v>
      </c>
      <c r="N34" s="73">
        <f t="shared" si="3"/>
        <v>103184886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103184886</v>
      </c>
      <c r="X34" s="73">
        <f t="shared" si="3"/>
        <v>69909045</v>
      </c>
      <c r="Y34" s="73">
        <f t="shared" si="3"/>
        <v>33275841</v>
      </c>
      <c r="Z34" s="170">
        <f>+IF(X34&lt;&gt;0,+(Y34/X34)*100,0)</f>
        <v>47.598763507640534</v>
      </c>
      <c r="AA34" s="74">
        <f>SUM(AA29:AA33)</f>
        <v>139818088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31812818</v>
      </c>
      <c r="D38" s="155"/>
      <c r="E38" s="59">
        <v>35824406</v>
      </c>
      <c r="F38" s="60">
        <v>35824406</v>
      </c>
      <c r="G38" s="60">
        <v>31812818</v>
      </c>
      <c r="H38" s="60">
        <v>31812818</v>
      </c>
      <c r="I38" s="60">
        <v>31812818</v>
      </c>
      <c r="J38" s="60">
        <v>31812818</v>
      </c>
      <c r="K38" s="60">
        <v>31812818</v>
      </c>
      <c r="L38" s="60">
        <v>31812818</v>
      </c>
      <c r="M38" s="60"/>
      <c r="N38" s="60">
        <v>31812818</v>
      </c>
      <c r="O38" s="60"/>
      <c r="P38" s="60"/>
      <c r="Q38" s="60"/>
      <c r="R38" s="60"/>
      <c r="S38" s="60"/>
      <c r="T38" s="60"/>
      <c r="U38" s="60"/>
      <c r="V38" s="60"/>
      <c r="W38" s="60">
        <v>31812818</v>
      </c>
      <c r="X38" s="60">
        <v>17912203</v>
      </c>
      <c r="Y38" s="60">
        <v>13900615</v>
      </c>
      <c r="Z38" s="140">
        <v>77.6</v>
      </c>
      <c r="AA38" s="62">
        <v>35824406</v>
      </c>
    </row>
    <row r="39" spans="1:27" ht="12.75">
      <c r="A39" s="250" t="s">
        <v>59</v>
      </c>
      <c r="B39" s="253"/>
      <c r="C39" s="168">
        <f aca="true" t="shared" si="4" ref="C39:Y39">SUM(C37:C38)</f>
        <v>31812818</v>
      </c>
      <c r="D39" s="168">
        <f>SUM(D37:D38)</f>
        <v>0</v>
      </c>
      <c r="E39" s="76">
        <f t="shared" si="4"/>
        <v>35824406</v>
      </c>
      <c r="F39" s="77">
        <f t="shared" si="4"/>
        <v>35824406</v>
      </c>
      <c r="G39" s="77">
        <f t="shared" si="4"/>
        <v>31812818</v>
      </c>
      <c r="H39" s="77">
        <f t="shared" si="4"/>
        <v>31812818</v>
      </c>
      <c r="I39" s="77">
        <f t="shared" si="4"/>
        <v>31812818</v>
      </c>
      <c r="J39" s="77">
        <f t="shared" si="4"/>
        <v>31812818</v>
      </c>
      <c r="K39" s="77">
        <f t="shared" si="4"/>
        <v>31812818</v>
      </c>
      <c r="L39" s="77">
        <f t="shared" si="4"/>
        <v>31812818</v>
      </c>
      <c r="M39" s="77">
        <f t="shared" si="4"/>
        <v>0</v>
      </c>
      <c r="N39" s="77">
        <f t="shared" si="4"/>
        <v>31812818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31812818</v>
      </c>
      <c r="X39" s="77">
        <f t="shared" si="4"/>
        <v>17912203</v>
      </c>
      <c r="Y39" s="77">
        <f t="shared" si="4"/>
        <v>13900615</v>
      </c>
      <c r="Z39" s="212">
        <f>+IF(X39&lt;&gt;0,+(Y39/X39)*100,0)</f>
        <v>77.60416181080573</v>
      </c>
      <c r="AA39" s="79">
        <f>SUM(AA37:AA38)</f>
        <v>35824406</v>
      </c>
    </row>
    <row r="40" spans="1:27" ht="12.75">
      <c r="A40" s="250" t="s">
        <v>167</v>
      </c>
      <c r="B40" s="251"/>
      <c r="C40" s="168">
        <f aca="true" t="shared" si="5" ref="C40:Y40">+C34+C39</f>
        <v>345172871</v>
      </c>
      <c r="D40" s="168">
        <f>+D34+D39</f>
        <v>0</v>
      </c>
      <c r="E40" s="72">
        <f t="shared" si="5"/>
        <v>175642494</v>
      </c>
      <c r="F40" s="73">
        <f t="shared" si="5"/>
        <v>175642494</v>
      </c>
      <c r="G40" s="73">
        <f t="shared" si="5"/>
        <v>244070598</v>
      </c>
      <c r="H40" s="73">
        <f t="shared" si="5"/>
        <v>171893077</v>
      </c>
      <c r="I40" s="73">
        <f t="shared" si="5"/>
        <v>169962676</v>
      </c>
      <c r="J40" s="73">
        <f t="shared" si="5"/>
        <v>169962676</v>
      </c>
      <c r="K40" s="73">
        <f t="shared" si="5"/>
        <v>134355761</v>
      </c>
      <c r="L40" s="73">
        <f t="shared" si="5"/>
        <v>134997704</v>
      </c>
      <c r="M40" s="73">
        <f t="shared" si="5"/>
        <v>0</v>
      </c>
      <c r="N40" s="73">
        <f t="shared" si="5"/>
        <v>134997704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134997704</v>
      </c>
      <c r="X40" s="73">
        <f t="shared" si="5"/>
        <v>87821248</v>
      </c>
      <c r="Y40" s="73">
        <f t="shared" si="5"/>
        <v>47176456</v>
      </c>
      <c r="Z40" s="170">
        <f>+IF(X40&lt;&gt;0,+(Y40/X40)*100,0)</f>
        <v>53.718726474941455</v>
      </c>
      <c r="AA40" s="74">
        <f>+AA34+AA39</f>
        <v>175642494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2380213627</v>
      </c>
      <c r="D42" s="257">
        <f>+D25-D40</f>
        <v>0</v>
      </c>
      <c r="E42" s="258">
        <f t="shared" si="6"/>
        <v>2877000492</v>
      </c>
      <c r="F42" s="259">
        <f t="shared" si="6"/>
        <v>2877000492</v>
      </c>
      <c r="G42" s="259">
        <f t="shared" si="6"/>
        <v>3196811483</v>
      </c>
      <c r="H42" s="259">
        <f t="shared" si="6"/>
        <v>3268823942</v>
      </c>
      <c r="I42" s="259">
        <f t="shared" si="6"/>
        <v>3259833745</v>
      </c>
      <c r="J42" s="259">
        <f t="shared" si="6"/>
        <v>3259833745</v>
      </c>
      <c r="K42" s="259">
        <f t="shared" si="6"/>
        <v>3339754442</v>
      </c>
      <c r="L42" s="259">
        <f t="shared" si="6"/>
        <v>3346032202</v>
      </c>
      <c r="M42" s="259">
        <f t="shared" si="6"/>
        <v>0</v>
      </c>
      <c r="N42" s="259">
        <f t="shared" si="6"/>
        <v>3346032202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3346032202</v>
      </c>
      <c r="X42" s="259">
        <f t="shared" si="6"/>
        <v>1438500246</v>
      </c>
      <c r="Y42" s="259">
        <f t="shared" si="6"/>
        <v>1907531956</v>
      </c>
      <c r="Z42" s="260">
        <f>+IF(X42&lt;&gt;0,+(Y42/X42)*100,0)</f>
        <v>132.60560512966364</v>
      </c>
      <c r="AA42" s="261">
        <f>+AA25-AA40</f>
        <v>2877000492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2380213627</v>
      </c>
      <c r="D45" s="155"/>
      <c r="E45" s="59">
        <v>2877000492</v>
      </c>
      <c r="F45" s="60">
        <v>2877000492</v>
      </c>
      <c r="G45" s="60">
        <v>3196811483</v>
      </c>
      <c r="H45" s="60">
        <v>3268823942</v>
      </c>
      <c r="I45" s="60">
        <v>3259833745</v>
      </c>
      <c r="J45" s="60">
        <v>3259833745</v>
      </c>
      <c r="K45" s="60">
        <v>3339754442</v>
      </c>
      <c r="L45" s="60">
        <v>3346032202</v>
      </c>
      <c r="M45" s="60"/>
      <c r="N45" s="60">
        <v>3346032202</v>
      </c>
      <c r="O45" s="60"/>
      <c r="P45" s="60"/>
      <c r="Q45" s="60"/>
      <c r="R45" s="60"/>
      <c r="S45" s="60"/>
      <c r="T45" s="60"/>
      <c r="U45" s="60"/>
      <c r="V45" s="60"/>
      <c r="W45" s="60">
        <v>3346032202</v>
      </c>
      <c r="X45" s="60">
        <v>1438500246</v>
      </c>
      <c r="Y45" s="60">
        <v>1907531956</v>
      </c>
      <c r="Z45" s="139">
        <v>132.61</v>
      </c>
      <c r="AA45" s="62">
        <v>2877000492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2380213627</v>
      </c>
      <c r="D48" s="217">
        <f>SUM(D45:D47)</f>
        <v>0</v>
      </c>
      <c r="E48" s="264">
        <f t="shared" si="7"/>
        <v>2877000492</v>
      </c>
      <c r="F48" s="219">
        <f t="shared" si="7"/>
        <v>2877000492</v>
      </c>
      <c r="G48" s="219">
        <f t="shared" si="7"/>
        <v>3196811483</v>
      </c>
      <c r="H48" s="219">
        <f t="shared" si="7"/>
        <v>3268823942</v>
      </c>
      <c r="I48" s="219">
        <f t="shared" si="7"/>
        <v>3259833745</v>
      </c>
      <c r="J48" s="219">
        <f t="shared" si="7"/>
        <v>3259833745</v>
      </c>
      <c r="K48" s="219">
        <f t="shared" si="7"/>
        <v>3339754442</v>
      </c>
      <c r="L48" s="219">
        <f t="shared" si="7"/>
        <v>3346032202</v>
      </c>
      <c r="M48" s="219">
        <f t="shared" si="7"/>
        <v>0</v>
      </c>
      <c r="N48" s="219">
        <f t="shared" si="7"/>
        <v>3346032202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3346032202</v>
      </c>
      <c r="X48" s="219">
        <f t="shared" si="7"/>
        <v>1438500246</v>
      </c>
      <c r="Y48" s="219">
        <f t="shared" si="7"/>
        <v>1907531956</v>
      </c>
      <c r="Z48" s="265">
        <f>+IF(X48&lt;&gt;0,+(Y48/X48)*100,0)</f>
        <v>132.60560512966364</v>
      </c>
      <c r="AA48" s="232">
        <f>SUM(AA45:AA47)</f>
        <v>2877000492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104940191</v>
      </c>
      <c r="D7" s="155"/>
      <c r="E7" s="59">
        <v>131249179</v>
      </c>
      <c r="F7" s="60">
        <v>131249179</v>
      </c>
      <c r="G7" s="60">
        <v>7368005</v>
      </c>
      <c r="H7" s="60">
        <v>10205364</v>
      </c>
      <c r="I7" s="60">
        <v>10652598</v>
      </c>
      <c r="J7" s="60">
        <v>28225967</v>
      </c>
      <c r="K7" s="60">
        <v>17966279</v>
      </c>
      <c r="L7" s="60">
        <v>9642803</v>
      </c>
      <c r="M7" s="60">
        <v>8366386</v>
      </c>
      <c r="N7" s="60">
        <v>35975468</v>
      </c>
      <c r="O7" s="60"/>
      <c r="P7" s="60"/>
      <c r="Q7" s="60"/>
      <c r="R7" s="60"/>
      <c r="S7" s="60"/>
      <c r="T7" s="60"/>
      <c r="U7" s="60"/>
      <c r="V7" s="60"/>
      <c r="W7" s="60">
        <v>64201435</v>
      </c>
      <c r="X7" s="60">
        <v>65622000</v>
      </c>
      <c r="Y7" s="60">
        <v>-1420565</v>
      </c>
      <c r="Z7" s="140">
        <v>-2.16</v>
      </c>
      <c r="AA7" s="62">
        <v>131249179</v>
      </c>
    </row>
    <row r="8" spans="1:27" ht="12.75">
      <c r="A8" s="249" t="s">
        <v>178</v>
      </c>
      <c r="B8" s="182"/>
      <c r="C8" s="155">
        <v>3750848</v>
      </c>
      <c r="D8" s="155"/>
      <c r="E8" s="59">
        <v>4148303</v>
      </c>
      <c r="F8" s="60">
        <v>4148303</v>
      </c>
      <c r="G8" s="60">
        <v>225000</v>
      </c>
      <c r="H8" s="60">
        <v>306000</v>
      </c>
      <c r="I8" s="60">
        <v>151000</v>
      </c>
      <c r="J8" s="60">
        <v>682000</v>
      </c>
      <c r="K8" s="60">
        <v>342000</v>
      </c>
      <c r="L8" s="60">
        <v>228667</v>
      </c>
      <c r="M8" s="60">
        <v>98000</v>
      </c>
      <c r="N8" s="60">
        <v>668667</v>
      </c>
      <c r="O8" s="60"/>
      <c r="P8" s="60"/>
      <c r="Q8" s="60"/>
      <c r="R8" s="60"/>
      <c r="S8" s="60"/>
      <c r="T8" s="60"/>
      <c r="U8" s="60"/>
      <c r="V8" s="60"/>
      <c r="W8" s="60">
        <v>1350667</v>
      </c>
      <c r="X8" s="60">
        <v>1476642</v>
      </c>
      <c r="Y8" s="60">
        <v>-125975</v>
      </c>
      <c r="Z8" s="140">
        <v>-8.53</v>
      </c>
      <c r="AA8" s="62">
        <v>4148303</v>
      </c>
    </row>
    <row r="9" spans="1:27" ht="12.75">
      <c r="A9" s="249" t="s">
        <v>179</v>
      </c>
      <c r="B9" s="182"/>
      <c r="C9" s="155">
        <v>315745261</v>
      </c>
      <c r="D9" s="155"/>
      <c r="E9" s="59">
        <v>405533001</v>
      </c>
      <c r="F9" s="60">
        <v>405533001</v>
      </c>
      <c r="G9" s="60">
        <v>150850000</v>
      </c>
      <c r="H9" s="60">
        <v>3098000</v>
      </c>
      <c r="I9" s="60"/>
      <c r="J9" s="60">
        <v>153948000</v>
      </c>
      <c r="K9" s="60"/>
      <c r="L9" s="60"/>
      <c r="M9" s="60">
        <v>87114000</v>
      </c>
      <c r="N9" s="60">
        <v>87114000</v>
      </c>
      <c r="O9" s="60"/>
      <c r="P9" s="60"/>
      <c r="Q9" s="60"/>
      <c r="R9" s="60"/>
      <c r="S9" s="60"/>
      <c r="T9" s="60"/>
      <c r="U9" s="60"/>
      <c r="V9" s="60"/>
      <c r="W9" s="60">
        <v>241062000</v>
      </c>
      <c r="X9" s="60">
        <v>270355334</v>
      </c>
      <c r="Y9" s="60">
        <v>-29293334</v>
      </c>
      <c r="Z9" s="140">
        <v>-10.84</v>
      </c>
      <c r="AA9" s="62">
        <v>405533001</v>
      </c>
    </row>
    <row r="10" spans="1:27" ht="12.75">
      <c r="A10" s="249" t="s">
        <v>180</v>
      </c>
      <c r="B10" s="182"/>
      <c r="C10" s="155">
        <v>347339000</v>
      </c>
      <c r="D10" s="155"/>
      <c r="E10" s="59">
        <v>407804001</v>
      </c>
      <c r="F10" s="60">
        <v>407804001</v>
      </c>
      <c r="G10" s="60">
        <v>80000000</v>
      </c>
      <c r="H10" s="60">
        <v>9742000</v>
      </c>
      <c r="I10" s="60"/>
      <c r="J10" s="60">
        <v>89742000</v>
      </c>
      <c r="K10" s="60">
        <v>25000000</v>
      </c>
      <c r="L10" s="60"/>
      <c r="M10" s="60">
        <v>77000000</v>
      </c>
      <c r="N10" s="60">
        <v>102000000</v>
      </c>
      <c r="O10" s="60"/>
      <c r="P10" s="60"/>
      <c r="Q10" s="60"/>
      <c r="R10" s="60"/>
      <c r="S10" s="60"/>
      <c r="T10" s="60"/>
      <c r="U10" s="60"/>
      <c r="V10" s="60"/>
      <c r="W10" s="60">
        <v>191742000</v>
      </c>
      <c r="X10" s="60">
        <v>271869334</v>
      </c>
      <c r="Y10" s="60">
        <v>-80127334</v>
      </c>
      <c r="Z10" s="140">
        <v>-29.47</v>
      </c>
      <c r="AA10" s="62">
        <v>407804001</v>
      </c>
    </row>
    <row r="11" spans="1:27" ht="12.75">
      <c r="A11" s="249" t="s">
        <v>181</v>
      </c>
      <c r="B11" s="182"/>
      <c r="C11" s="155">
        <v>4191714</v>
      </c>
      <c r="D11" s="155"/>
      <c r="E11" s="59">
        <v>6572000</v>
      </c>
      <c r="F11" s="60">
        <v>6572000</v>
      </c>
      <c r="G11" s="60">
        <v>4630000</v>
      </c>
      <c r="H11" s="60">
        <v>4745000</v>
      </c>
      <c r="I11" s="60">
        <v>4761000</v>
      </c>
      <c r="J11" s="60">
        <v>14136000</v>
      </c>
      <c r="K11" s="60">
        <v>299000</v>
      </c>
      <c r="L11" s="60">
        <v>203436</v>
      </c>
      <c r="M11" s="60">
        <v>606000</v>
      </c>
      <c r="N11" s="60">
        <v>1108436</v>
      </c>
      <c r="O11" s="60"/>
      <c r="P11" s="60"/>
      <c r="Q11" s="60"/>
      <c r="R11" s="60"/>
      <c r="S11" s="60"/>
      <c r="T11" s="60"/>
      <c r="U11" s="60"/>
      <c r="V11" s="60"/>
      <c r="W11" s="60">
        <v>15244436</v>
      </c>
      <c r="X11" s="60">
        <v>3282000</v>
      </c>
      <c r="Y11" s="60">
        <v>11962436</v>
      </c>
      <c r="Z11" s="140">
        <v>364.49</v>
      </c>
      <c r="AA11" s="62">
        <v>6572000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-494124911</v>
      </c>
      <c r="D14" s="155"/>
      <c r="E14" s="59">
        <v>-495285970</v>
      </c>
      <c r="F14" s="60">
        <v>-495285970</v>
      </c>
      <c r="G14" s="60">
        <v>-23832000</v>
      </c>
      <c r="H14" s="60">
        <v>-31631000</v>
      </c>
      <c r="I14" s="60">
        <v>-32347000</v>
      </c>
      <c r="J14" s="60">
        <v>-87810000</v>
      </c>
      <c r="K14" s="60">
        <v>-48446000</v>
      </c>
      <c r="L14" s="60">
        <v>-42264343</v>
      </c>
      <c r="M14" s="60">
        <v>-139739000</v>
      </c>
      <c r="N14" s="60">
        <v>-230449343</v>
      </c>
      <c r="O14" s="60"/>
      <c r="P14" s="60"/>
      <c r="Q14" s="60"/>
      <c r="R14" s="60"/>
      <c r="S14" s="60"/>
      <c r="T14" s="60"/>
      <c r="U14" s="60"/>
      <c r="V14" s="60"/>
      <c r="W14" s="60">
        <v>-318259343</v>
      </c>
      <c r="X14" s="60">
        <v>-251890000</v>
      </c>
      <c r="Y14" s="60">
        <v>-66369343</v>
      </c>
      <c r="Z14" s="140">
        <v>26.35</v>
      </c>
      <c r="AA14" s="62">
        <v>-495285970</v>
      </c>
    </row>
    <row r="15" spans="1:27" ht="12.75">
      <c r="A15" s="249" t="s">
        <v>40</v>
      </c>
      <c r="B15" s="182"/>
      <c r="C15" s="155">
        <v>-2788880</v>
      </c>
      <c r="D15" s="155"/>
      <c r="E15" s="59">
        <v>-561072</v>
      </c>
      <c r="F15" s="60">
        <v>-561072</v>
      </c>
      <c r="G15" s="60"/>
      <c r="H15" s="60">
        <v>-2000</v>
      </c>
      <c r="I15" s="60">
        <v>-9000</v>
      </c>
      <c r="J15" s="60">
        <v>-11000</v>
      </c>
      <c r="K15" s="60">
        <v>-31000</v>
      </c>
      <c r="L15" s="60">
        <v>-65793</v>
      </c>
      <c r="M15" s="60"/>
      <c r="N15" s="60">
        <v>-96793</v>
      </c>
      <c r="O15" s="60"/>
      <c r="P15" s="60"/>
      <c r="Q15" s="60"/>
      <c r="R15" s="60"/>
      <c r="S15" s="60"/>
      <c r="T15" s="60"/>
      <c r="U15" s="60"/>
      <c r="V15" s="60"/>
      <c r="W15" s="60">
        <v>-107793</v>
      </c>
      <c r="X15" s="60">
        <v>-280536</v>
      </c>
      <c r="Y15" s="60">
        <v>172743</v>
      </c>
      <c r="Z15" s="140">
        <v>-61.58</v>
      </c>
      <c r="AA15" s="62">
        <v>-561072</v>
      </c>
    </row>
    <row r="16" spans="1:27" ht="12.75">
      <c r="A16" s="249" t="s">
        <v>42</v>
      </c>
      <c r="B16" s="182"/>
      <c r="C16" s="155"/>
      <c r="D16" s="155"/>
      <c r="E16" s="59">
        <v>-1000000</v>
      </c>
      <c r="F16" s="60">
        <v>-1000000</v>
      </c>
      <c r="G16" s="60"/>
      <c r="H16" s="60">
        <v>-323000</v>
      </c>
      <c r="I16" s="60"/>
      <c r="J16" s="60">
        <v>-323000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-323000</v>
      </c>
      <c r="X16" s="60"/>
      <c r="Y16" s="60">
        <v>-323000</v>
      </c>
      <c r="Z16" s="140"/>
      <c r="AA16" s="62">
        <v>-1000000</v>
      </c>
    </row>
    <row r="17" spans="1:27" ht="12.75">
      <c r="A17" s="250" t="s">
        <v>185</v>
      </c>
      <c r="B17" s="251"/>
      <c r="C17" s="168">
        <f aca="true" t="shared" si="0" ref="C17:Y17">SUM(C6:C16)</f>
        <v>279053223</v>
      </c>
      <c r="D17" s="168">
        <f t="shared" si="0"/>
        <v>0</v>
      </c>
      <c r="E17" s="72">
        <f t="shared" si="0"/>
        <v>458459442</v>
      </c>
      <c r="F17" s="73">
        <f t="shared" si="0"/>
        <v>458459442</v>
      </c>
      <c r="G17" s="73">
        <f t="shared" si="0"/>
        <v>219241005</v>
      </c>
      <c r="H17" s="73">
        <f t="shared" si="0"/>
        <v>-3859636</v>
      </c>
      <c r="I17" s="73">
        <f t="shared" si="0"/>
        <v>-16791402</v>
      </c>
      <c r="J17" s="73">
        <f t="shared" si="0"/>
        <v>198589967</v>
      </c>
      <c r="K17" s="73">
        <f t="shared" si="0"/>
        <v>-4869721</v>
      </c>
      <c r="L17" s="73">
        <f t="shared" si="0"/>
        <v>-32255230</v>
      </c>
      <c r="M17" s="73">
        <f t="shared" si="0"/>
        <v>33445386</v>
      </c>
      <c r="N17" s="73">
        <f t="shared" si="0"/>
        <v>-3679565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194910402</v>
      </c>
      <c r="X17" s="73">
        <f t="shared" si="0"/>
        <v>360434774</v>
      </c>
      <c r="Y17" s="73">
        <f t="shared" si="0"/>
        <v>-165524372</v>
      </c>
      <c r="Z17" s="170">
        <f>+IF(X17&lt;&gt;0,+(Y17/X17)*100,0)</f>
        <v>-45.92353011976586</v>
      </c>
      <c r="AA17" s="74">
        <f>SUM(AA6:AA16)</f>
        <v>458459442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14742908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-295236875</v>
      </c>
      <c r="D26" s="155"/>
      <c r="E26" s="59">
        <v>-407831004</v>
      </c>
      <c r="F26" s="60">
        <v>-407831004</v>
      </c>
      <c r="G26" s="60"/>
      <c r="H26" s="60">
        <v>-84543000</v>
      </c>
      <c r="I26" s="60"/>
      <c r="J26" s="60">
        <v>-84543000</v>
      </c>
      <c r="K26" s="60">
        <v>-3435000</v>
      </c>
      <c r="L26" s="60">
        <v>-3559490</v>
      </c>
      <c r="M26" s="60">
        <v>-18950000</v>
      </c>
      <c r="N26" s="60">
        <v>-25944490</v>
      </c>
      <c r="O26" s="60"/>
      <c r="P26" s="60"/>
      <c r="Q26" s="60"/>
      <c r="R26" s="60"/>
      <c r="S26" s="60"/>
      <c r="T26" s="60"/>
      <c r="U26" s="60"/>
      <c r="V26" s="60"/>
      <c r="W26" s="60">
        <v>-110487490</v>
      </c>
      <c r="X26" s="60">
        <v>-203942502</v>
      </c>
      <c r="Y26" s="60">
        <v>93455012</v>
      </c>
      <c r="Z26" s="140">
        <v>-45.82</v>
      </c>
      <c r="AA26" s="62">
        <v>-407831004</v>
      </c>
    </row>
    <row r="27" spans="1:27" ht="12.75">
      <c r="A27" s="250" t="s">
        <v>192</v>
      </c>
      <c r="B27" s="251"/>
      <c r="C27" s="168">
        <f aca="true" t="shared" si="1" ref="C27:Y27">SUM(C21:C26)</f>
        <v>-280493967</v>
      </c>
      <c r="D27" s="168">
        <f>SUM(D21:D26)</f>
        <v>0</v>
      </c>
      <c r="E27" s="72">
        <f t="shared" si="1"/>
        <v>-407831004</v>
      </c>
      <c r="F27" s="73">
        <f t="shared" si="1"/>
        <v>-407831004</v>
      </c>
      <c r="G27" s="73">
        <f t="shared" si="1"/>
        <v>0</v>
      </c>
      <c r="H27" s="73">
        <f t="shared" si="1"/>
        <v>-84543000</v>
      </c>
      <c r="I27" s="73">
        <f t="shared" si="1"/>
        <v>0</v>
      </c>
      <c r="J27" s="73">
        <f t="shared" si="1"/>
        <v>-84543000</v>
      </c>
      <c r="K27" s="73">
        <f t="shared" si="1"/>
        <v>-3435000</v>
      </c>
      <c r="L27" s="73">
        <f t="shared" si="1"/>
        <v>-3559490</v>
      </c>
      <c r="M27" s="73">
        <f t="shared" si="1"/>
        <v>-18950000</v>
      </c>
      <c r="N27" s="73">
        <f t="shared" si="1"/>
        <v>-25944490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-110487490</v>
      </c>
      <c r="X27" s="73">
        <f t="shared" si="1"/>
        <v>-203942502</v>
      </c>
      <c r="Y27" s="73">
        <f t="shared" si="1"/>
        <v>93455012</v>
      </c>
      <c r="Z27" s="170">
        <f>+IF(X27&lt;&gt;0,+(Y27/X27)*100,0)</f>
        <v>-45.8241960765981</v>
      </c>
      <c r="AA27" s="74">
        <f>SUM(AA21:AA26)</f>
        <v>-407831004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1453626</v>
      </c>
      <c r="D33" s="155"/>
      <c r="E33" s="59">
        <v>1764516</v>
      </c>
      <c r="F33" s="60">
        <v>1764516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882258</v>
      </c>
      <c r="Y33" s="60">
        <v>-882258</v>
      </c>
      <c r="Z33" s="140">
        <v>-100</v>
      </c>
      <c r="AA33" s="62">
        <v>1764516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1453626</v>
      </c>
      <c r="D36" s="168">
        <f>SUM(D31:D35)</f>
        <v>0</v>
      </c>
      <c r="E36" s="72">
        <f t="shared" si="2"/>
        <v>1764516</v>
      </c>
      <c r="F36" s="73">
        <f t="shared" si="2"/>
        <v>1764516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882258</v>
      </c>
      <c r="Y36" s="73">
        <f t="shared" si="2"/>
        <v>-882258</v>
      </c>
      <c r="Z36" s="170">
        <f>+IF(X36&lt;&gt;0,+(Y36/X36)*100,0)</f>
        <v>-100</v>
      </c>
      <c r="AA36" s="74">
        <f>SUM(AA31:AA35)</f>
        <v>1764516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12882</v>
      </c>
      <c r="D38" s="153">
        <f>+D17+D27+D36</f>
        <v>0</v>
      </c>
      <c r="E38" s="99">
        <f t="shared" si="3"/>
        <v>52392954</v>
      </c>
      <c r="F38" s="100">
        <f t="shared" si="3"/>
        <v>52392954</v>
      </c>
      <c r="G38" s="100">
        <f t="shared" si="3"/>
        <v>219241005</v>
      </c>
      <c r="H38" s="100">
        <f t="shared" si="3"/>
        <v>-88402636</v>
      </c>
      <c r="I38" s="100">
        <f t="shared" si="3"/>
        <v>-16791402</v>
      </c>
      <c r="J38" s="100">
        <f t="shared" si="3"/>
        <v>114046967</v>
      </c>
      <c r="K38" s="100">
        <f t="shared" si="3"/>
        <v>-8304721</v>
      </c>
      <c r="L38" s="100">
        <f t="shared" si="3"/>
        <v>-35814720</v>
      </c>
      <c r="M38" s="100">
        <f t="shared" si="3"/>
        <v>14495386</v>
      </c>
      <c r="N38" s="100">
        <f t="shared" si="3"/>
        <v>-29624055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84422912</v>
      </c>
      <c r="X38" s="100">
        <f t="shared" si="3"/>
        <v>157374530</v>
      </c>
      <c r="Y38" s="100">
        <f t="shared" si="3"/>
        <v>-72951618</v>
      </c>
      <c r="Z38" s="137">
        <f>+IF(X38&lt;&gt;0,+(Y38/X38)*100,0)</f>
        <v>-46.35541596216364</v>
      </c>
      <c r="AA38" s="102">
        <f>+AA17+AA27+AA36</f>
        <v>52392954</v>
      </c>
    </row>
    <row r="39" spans="1:27" ht="12.75">
      <c r="A39" s="249" t="s">
        <v>200</v>
      </c>
      <c r="B39" s="182"/>
      <c r="C39" s="153">
        <v>5997885</v>
      </c>
      <c r="D39" s="153"/>
      <c r="E39" s="99">
        <v>-51144119</v>
      </c>
      <c r="F39" s="100">
        <v>-51144119</v>
      </c>
      <c r="G39" s="100"/>
      <c r="H39" s="100">
        <v>219241005</v>
      </c>
      <c r="I39" s="100">
        <v>130838369</v>
      </c>
      <c r="J39" s="100"/>
      <c r="K39" s="100">
        <v>114046967</v>
      </c>
      <c r="L39" s="100">
        <v>105742246</v>
      </c>
      <c r="M39" s="100">
        <v>69927526</v>
      </c>
      <c r="N39" s="100">
        <v>114046967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-51144119</v>
      </c>
      <c r="Y39" s="100">
        <v>51144119</v>
      </c>
      <c r="Z39" s="137">
        <v>-100</v>
      </c>
      <c r="AA39" s="102">
        <v>-51144119</v>
      </c>
    </row>
    <row r="40" spans="1:27" ht="12.75">
      <c r="A40" s="269" t="s">
        <v>201</v>
      </c>
      <c r="B40" s="256"/>
      <c r="C40" s="257">
        <v>6010767</v>
      </c>
      <c r="D40" s="257"/>
      <c r="E40" s="258">
        <v>1248835</v>
      </c>
      <c r="F40" s="259">
        <v>1248835</v>
      </c>
      <c r="G40" s="259">
        <v>219241005</v>
      </c>
      <c r="H40" s="259">
        <v>130838369</v>
      </c>
      <c r="I40" s="259">
        <v>114046967</v>
      </c>
      <c r="J40" s="259">
        <v>114046967</v>
      </c>
      <c r="K40" s="259">
        <v>105742246</v>
      </c>
      <c r="L40" s="259">
        <v>69927526</v>
      </c>
      <c r="M40" s="259">
        <v>84422912</v>
      </c>
      <c r="N40" s="259">
        <v>84422912</v>
      </c>
      <c r="O40" s="259"/>
      <c r="P40" s="259"/>
      <c r="Q40" s="259"/>
      <c r="R40" s="259"/>
      <c r="S40" s="259"/>
      <c r="T40" s="259"/>
      <c r="U40" s="259"/>
      <c r="V40" s="259"/>
      <c r="W40" s="259">
        <v>84422912</v>
      </c>
      <c r="X40" s="259">
        <v>106230411</v>
      </c>
      <c r="Y40" s="259">
        <v>-21807499</v>
      </c>
      <c r="Z40" s="260">
        <v>-20.53</v>
      </c>
      <c r="AA40" s="261">
        <v>1248835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260463614</v>
      </c>
      <c r="D5" s="200">
        <f t="shared" si="0"/>
        <v>0</v>
      </c>
      <c r="E5" s="106">
        <f t="shared" si="0"/>
        <v>407831000</v>
      </c>
      <c r="F5" s="106">
        <f t="shared" si="0"/>
        <v>407831000</v>
      </c>
      <c r="G5" s="106">
        <f t="shared" si="0"/>
        <v>26800000</v>
      </c>
      <c r="H5" s="106">
        <f t="shared" si="0"/>
        <v>36743000</v>
      </c>
      <c r="I5" s="106">
        <f t="shared" si="0"/>
        <v>21107000</v>
      </c>
      <c r="J5" s="106">
        <f t="shared" si="0"/>
        <v>84650000</v>
      </c>
      <c r="K5" s="106">
        <f t="shared" si="0"/>
        <v>3445000</v>
      </c>
      <c r="L5" s="106">
        <f t="shared" si="0"/>
        <v>2611186</v>
      </c>
      <c r="M5" s="106">
        <f t="shared" si="0"/>
        <v>15303418</v>
      </c>
      <c r="N5" s="106">
        <f t="shared" si="0"/>
        <v>21359604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106009604</v>
      </c>
      <c r="X5" s="106">
        <f t="shared" si="0"/>
        <v>203915500</v>
      </c>
      <c r="Y5" s="106">
        <f t="shared" si="0"/>
        <v>-97905896</v>
      </c>
      <c r="Z5" s="201">
        <f>+IF(X5&lt;&gt;0,+(Y5/X5)*100,0)</f>
        <v>-48.01297400148591</v>
      </c>
      <c r="AA5" s="199">
        <f>SUM(AA11:AA18)</f>
        <v>407831000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241831535</v>
      </c>
      <c r="D8" s="156"/>
      <c r="E8" s="60">
        <v>407804000</v>
      </c>
      <c r="F8" s="60">
        <v>407804000</v>
      </c>
      <c r="G8" s="60">
        <v>26800000</v>
      </c>
      <c r="H8" s="60">
        <v>36743000</v>
      </c>
      <c r="I8" s="60">
        <v>21107000</v>
      </c>
      <c r="J8" s="60">
        <v>84650000</v>
      </c>
      <c r="K8" s="60">
        <v>3435000</v>
      </c>
      <c r="L8" s="60">
        <v>2611186</v>
      </c>
      <c r="M8" s="60">
        <v>15303418</v>
      </c>
      <c r="N8" s="60">
        <v>21349604</v>
      </c>
      <c r="O8" s="60"/>
      <c r="P8" s="60"/>
      <c r="Q8" s="60"/>
      <c r="R8" s="60"/>
      <c r="S8" s="60"/>
      <c r="T8" s="60"/>
      <c r="U8" s="60"/>
      <c r="V8" s="60"/>
      <c r="W8" s="60">
        <v>105999604</v>
      </c>
      <c r="X8" s="60">
        <v>203902000</v>
      </c>
      <c r="Y8" s="60">
        <v>-97902396</v>
      </c>
      <c r="Z8" s="140">
        <v>-48.01</v>
      </c>
      <c r="AA8" s="155">
        <v>407804000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241831535</v>
      </c>
      <c r="D11" s="294">
        <f t="shared" si="1"/>
        <v>0</v>
      </c>
      <c r="E11" s="295">
        <f t="shared" si="1"/>
        <v>407804000</v>
      </c>
      <c r="F11" s="295">
        <f t="shared" si="1"/>
        <v>407804000</v>
      </c>
      <c r="G11" s="295">
        <f t="shared" si="1"/>
        <v>26800000</v>
      </c>
      <c r="H11" s="295">
        <f t="shared" si="1"/>
        <v>36743000</v>
      </c>
      <c r="I11" s="295">
        <f t="shared" si="1"/>
        <v>21107000</v>
      </c>
      <c r="J11" s="295">
        <f t="shared" si="1"/>
        <v>84650000</v>
      </c>
      <c r="K11" s="295">
        <f t="shared" si="1"/>
        <v>3435000</v>
      </c>
      <c r="L11" s="295">
        <f t="shared" si="1"/>
        <v>2611186</v>
      </c>
      <c r="M11" s="295">
        <f t="shared" si="1"/>
        <v>15303418</v>
      </c>
      <c r="N11" s="295">
        <f t="shared" si="1"/>
        <v>21349604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105999604</v>
      </c>
      <c r="X11" s="295">
        <f t="shared" si="1"/>
        <v>203902000</v>
      </c>
      <c r="Y11" s="295">
        <f t="shared" si="1"/>
        <v>-97902396</v>
      </c>
      <c r="Z11" s="296">
        <f>+IF(X11&lt;&gt;0,+(Y11/X11)*100,0)</f>
        <v>-48.01443634687252</v>
      </c>
      <c r="AA11" s="297">
        <f>SUM(AA6:AA10)</f>
        <v>407804000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18632079</v>
      </c>
      <c r="D15" s="156"/>
      <c r="E15" s="60">
        <v>27000</v>
      </c>
      <c r="F15" s="60">
        <v>27000</v>
      </c>
      <c r="G15" s="60"/>
      <c r="H15" s="60"/>
      <c r="I15" s="60"/>
      <c r="J15" s="60"/>
      <c r="K15" s="60">
        <v>10000</v>
      </c>
      <c r="L15" s="60"/>
      <c r="M15" s="60"/>
      <c r="N15" s="60">
        <v>10000</v>
      </c>
      <c r="O15" s="60"/>
      <c r="P15" s="60"/>
      <c r="Q15" s="60"/>
      <c r="R15" s="60"/>
      <c r="S15" s="60"/>
      <c r="T15" s="60"/>
      <c r="U15" s="60"/>
      <c r="V15" s="60"/>
      <c r="W15" s="60">
        <v>10000</v>
      </c>
      <c r="X15" s="60">
        <v>13500</v>
      </c>
      <c r="Y15" s="60">
        <v>-3500</v>
      </c>
      <c r="Z15" s="140">
        <v>-25.93</v>
      </c>
      <c r="AA15" s="155">
        <v>27000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241831535</v>
      </c>
      <c r="D38" s="156">
        <f t="shared" si="4"/>
        <v>0</v>
      </c>
      <c r="E38" s="60">
        <f t="shared" si="4"/>
        <v>407804000</v>
      </c>
      <c r="F38" s="60">
        <f t="shared" si="4"/>
        <v>407804000</v>
      </c>
      <c r="G38" s="60">
        <f t="shared" si="4"/>
        <v>26800000</v>
      </c>
      <c r="H38" s="60">
        <f t="shared" si="4"/>
        <v>36743000</v>
      </c>
      <c r="I38" s="60">
        <f t="shared" si="4"/>
        <v>21107000</v>
      </c>
      <c r="J38" s="60">
        <f t="shared" si="4"/>
        <v>84650000</v>
      </c>
      <c r="K38" s="60">
        <f t="shared" si="4"/>
        <v>3435000</v>
      </c>
      <c r="L38" s="60">
        <f t="shared" si="4"/>
        <v>2611186</v>
      </c>
      <c r="M38" s="60">
        <f t="shared" si="4"/>
        <v>15303418</v>
      </c>
      <c r="N38" s="60">
        <f t="shared" si="4"/>
        <v>21349604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105999604</v>
      </c>
      <c r="X38" s="60">
        <f t="shared" si="4"/>
        <v>203902000</v>
      </c>
      <c r="Y38" s="60">
        <f t="shared" si="4"/>
        <v>-97902396</v>
      </c>
      <c r="Z38" s="140">
        <f t="shared" si="5"/>
        <v>-48.01443634687252</v>
      </c>
      <c r="AA38" s="155">
        <f>AA8+AA23</f>
        <v>407804000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241831535</v>
      </c>
      <c r="D41" s="294">
        <f t="shared" si="6"/>
        <v>0</v>
      </c>
      <c r="E41" s="295">
        <f t="shared" si="6"/>
        <v>407804000</v>
      </c>
      <c r="F41" s="295">
        <f t="shared" si="6"/>
        <v>407804000</v>
      </c>
      <c r="G41" s="295">
        <f t="shared" si="6"/>
        <v>26800000</v>
      </c>
      <c r="H41" s="295">
        <f t="shared" si="6"/>
        <v>36743000</v>
      </c>
      <c r="I41" s="295">
        <f t="shared" si="6"/>
        <v>21107000</v>
      </c>
      <c r="J41" s="295">
        <f t="shared" si="6"/>
        <v>84650000</v>
      </c>
      <c r="K41" s="295">
        <f t="shared" si="6"/>
        <v>3435000</v>
      </c>
      <c r="L41" s="295">
        <f t="shared" si="6"/>
        <v>2611186</v>
      </c>
      <c r="M41" s="295">
        <f t="shared" si="6"/>
        <v>15303418</v>
      </c>
      <c r="N41" s="295">
        <f t="shared" si="6"/>
        <v>21349604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105999604</v>
      </c>
      <c r="X41" s="295">
        <f t="shared" si="6"/>
        <v>203902000</v>
      </c>
      <c r="Y41" s="295">
        <f t="shared" si="6"/>
        <v>-97902396</v>
      </c>
      <c r="Z41" s="296">
        <f t="shared" si="5"/>
        <v>-48.01443634687252</v>
      </c>
      <c r="AA41" s="297">
        <f>SUM(AA36:AA40)</f>
        <v>407804000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18632079</v>
      </c>
      <c r="D45" s="129">
        <f t="shared" si="7"/>
        <v>0</v>
      </c>
      <c r="E45" s="54">
        <f t="shared" si="7"/>
        <v>27000</v>
      </c>
      <c r="F45" s="54">
        <f t="shared" si="7"/>
        <v>27000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10000</v>
      </c>
      <c r="L45" s="54">
        <f t="shared" si="7"/>
        <v>0</v>
      </c>
      <c r="M45" s="54">
        <f t="shared" si="7"/>
        <v>0</v>
      </c>
      <c r="N45" s="54">
        <f t="shared" si="7"/>
        <v>10000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10000</v>
      </c>
      <c r="X45" s="54">
        <f t="shared" si="7"/>
        <v>13500</v>
      </c>
      <c r="Y45" s="54">
        <f t="shared" si="7"/>
        <v>-3500</v>
      </c>
      <c r="Z45" s="184">
        <f t="shared" si="5"/>
        <v>-25.925925925925924</v>
      </c>
      <c r="AA45" s="130">
        <f t="shared" si="8"/>
        <v>27000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260463614</v>
      </c>
      <c r="D49" s="218">
        <f t="shared" si="9"/>
        <v>0</v>
      </c>
      <c r="E49" s="220">
        <f t="shared" si="9"/>
        <v>407831000</v>
      </c>
      <c r="F49" s="220">
        <f t="shared" si="9"/>
        <v>407831000</v>
      </c>
      <c r="G49" s="220">
        <f t="shared" si="9"/>
        <v>26800000</v>
      </c>
      <c r="H49" s="220">
        <f t="shared" si="9"/>
        <v>36743000</v>
      </c>
      <c r="I49" s="220">
        <f t="shared" si="9"/>
        <v>21107000</v>
      </c>
      <c r="J49" s="220">
        <f t="shared" si="9"/>
        <v>84650000</v>
      </c>
      <c r="K49" s="220">
        <f t="shared" si="9"/>
        <v>3445000</v>
      </c>
      <c r="L49" s="220">
        <f t="shared" si="9"/>
        <v>2611186</v>
      </c>
      <c r="M49" s="220">
        <f t="shared" si="9"/>
        <v>15303418</v>
      </c>
      <c r="N49" s="220">
        <f t="shared" si="9"/>
        <v>21359604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106009604</v>
      </c>
      <c r="X49" s="220">
        <f t="shared" si="9"/>
        <v>203915500</v>
      </c>
      <c r="Y49" s="220">
        <f t="shared" si="9"/>
        <v>-97905896</v>
      </c>
      <c r="Z49" s="221">
        <f t="shared" si="5"/>
        <v>-48.01297400148591</v>
      </c>
      <c r="AA49" s="222">
        <f>SUM(AA41:AA48)</f>
        <v>407831000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31912493</v>
      </c>
      <c r="D51" s="129">
        <f t="shared" si="10"/>
        <v>0</v>
      </c>
      <c r="E51" s="54">
        <f t="shared" si="10"/>
        <v>41457000</v>
      </c>
      <c r="F51" s="54">
        <f t="shared" si="10"/>
        <v>41457000</v>
      </c>
      <c r="G51" s="54">
        <f t="shared" si="10"/>
        <v>1065900</v>
      </c>
      <c r="H51" s="54">
        <f t="shared" si="10"/>
        <v>1541656</v>
      </c>
      <c r="I51" s="54">
        <f t="shared" si="10"/>
        <v>1777669</v>
      </c>
      <c r="J51" s="54">
        <f t="shared" si="10"/>
        <v>4385225</v>
      </c>
      <c r="K51" s="54">
        <f t="shared" si="10"/>
        <v>1936259</v>
      </c>
      <c r="L51" s="54">
        <f t="shared" si="10"/>
        <v>1655252</v>
      </c>
      <c r="M51" s="54">
        <f t="shared" si="10"/>
        <v>906313</v>
      </c>
      <c r="N51" s="54">
        <f t="shared" si="10"/>
        <v>4497824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8883049</v>
      </c>
      <c r="X51" s="54">
        <f t="shared" si="10"/>
        <v>20728500</v>
      </c>
      <c r="Y51" s="54">
        <f t="shared" si="10"/>
        <v>-11845451</v>
      </c>
      <c r="Z51" s="184">
        <f>+IF(X51&lt;&gt;0,+(Y51/X51)*100,0)</f>
        <v>-57.14572207347371</v>
      </c>
      <c r="AA51" s="130">
        <f>SUM(AA57:AA61)</f>
        <v>41457000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>
        <v>18859038</v>
      </c>
      <c r="D54" s="156"/>
      <c r="E54" s="60">
        <v>28579000</v>
      </c>
      <c r="F54" s="60">
        <v>28579000</v>
      </c>
      <c r="G54" s="60">
        <v>850000</v>
      </c>
      <c r="H54" s="60">
        <v>28444</v>
      </c>
      <c r="I54" s="60">
        <v>235669</v>
      </c>
      <c r="J54" s="60">
        <v>1114113</v>
      </c>
      <c r="K54" s="60">
        <v>1081000</v>
      </c>
      <c r="L54" s="60">
        <v>934952</v>
      </c>
      <c r="M54" s="60">
        <v>829656</v>
      </c>
      <c r="N54" s="60">
        <v>2845608</v>
      </c>
      <c r="O54" s="60"/>
      <c r="P54" s="60"/>
      <c r="Q54" s="60"/>
      <c r="R54" s="60"/>
      <c r="S54" s="60"/>
      <c r="T54" s="60"/>
      <c r="U54" s="60"/>
      <c r="V54" s="60"/>
      <c r="W54" s="60">
        <v>3959721</v>
      </c>
      <c r="X54" s="60">
        <v>14289500</v>
      </c>
      <c r="Y54" s="60">
        <v>-10329779</v>
      </c>
      <c r="Z54" s="140">
        <v>-72.29</v>
      </c>
      <c r="AA54" s="155">
        <v>28579000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18859038</v>
      </c>
      <c r="D57" s="294">
        <f t="shared" si="11"/>
        <v>0</v>
      </c>
      <c r="E57" s="295">
        <f t="shared" si="11"/>
        <v>28579000</v>
      </c>
      <c r="F57" s="295">
        <f t="shared" si="11"/>
        <v>28579000</v>
      </c>
      <c r="G57" s="295">
        <f t="shared" si="11"/>
        <v>850000</v>
      </c>
      <c r="H57" s="295">
        <f t="shared" si="11"/>
        <v>28444</v>
      </c>
      <c r="I57" s="295">
        <f t="shared" si="11"/>
        <v>235669</v>
      </c>
      <c r="J57" s="295">
        <f t="shared" si="11"/>
        <v>1114113</v>
      </c>
      <c r="K57" s="295">
        <f t="shared" si="11"/>
        <v>1081000</v>
      </c>
      <c r="L57" s="295">
        <f t="shared" si="11"/>
        <v>934952</v>
      </c>
      <c r="M57" s="295">
        <f t="shared" si="11"/>
        <v>829656</v>
      </c>
      <c r="N57" s="295">
        <f t="shared" si="11"/>
        <v>2845608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3959721</v>
      </c>
      <c r="X57" s="295">
        <f t="shared" si="11"/>
        <v>14289500</v>
      </c>
      <c r="Y57" s="295">
        <f t="shared" si="11"/>
        <v>-10329779</v>
      </c>
      <c r="Z57" s="296">
        <f>+IF(X57&lt;&gt;0,+(Y57/X57)*100,0)</f>
        <v>-72.28929633647083</v>
      </c>
      <c r="AA57" s="297">
        <f>SUM(AA52:AA56)</f>
        <v>28579000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13053455</v>
      </c>
      <c r="D61" s="156"/>
      <c r="E61" s="60">
        <v>12878000</v>
      </c>
      <c r="F61" s="60">
        <v>12878000</v>
      </c>
      <c r="G61" s="60">
        <v>215900</v>
      </c>
      <c r="H61" s="60">
        <v>1513212</v>
      </c>
      <c r="I61" s="60">
        <v>1542000</v>
      </c>
      <c r="J61" s="60">
        <v>3271112</v>
      </c>
      <c r="K61" s="60">
        <v>855259</v>
      </c>
      <c r="L61" s="60">
        <v>720300</v>
      </c>
      <c r="M61" s="60">
        <v>76657</v>
      </c>
      <c r="N61" s="60">
        <v>1652216</v>
      </c>
      <c r="O61" s="60"/>
      <c r="P61" s="60"/>
      <c r="Q61" s="60"/>
      <c r="R61" s="60"/>
      <c r="S61" s="60"/>
      <c r="T61" s="60"/>
      <c r="U61" s="60"/>
      <c r="V61" s="60"/>
      <c r="W61" s="60">
        <v>4923328</v>
      </c>
      <c r="X61" s="60">
        <v>6439000</v>
      </c>
      <c r="Y61" s="60">
        <v>-1515672</v>
      </c>
      <c r="Z61" s="140">
        <v>-23.54</v>
      </c>
      <c r="AA61" s="155">
        <v>12878000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353256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>
        <v>1513000</v>
      </c>
      <c r="I66" s="275">
        <v>1729000</v>
      </c>
      <c r="J66" s="275">
        <v>3242000</v>
      </c>
      <c r="K66" s="275">
        <v>2166000</v>
      </c>
      <c r="L66" s="275"/>
      <c r="M66" s="275"/>
      <c r="N66" s="275">
        <v>2166000</v>
      </c>
      <c r="O66" s="275"/>
      <c r="P66" s="275"/>
      <c r="Q66" s="275"/>
      <c r="R66" s="275"/>
      <c r="S66" s="275"/>
      <c r="T66" s="275"/>
      <c r="U66" s="275"/>
      <c r="V66" s="275"/>
      <c r="W66" s="275">
        <v>5408000</v>
      </c>
      <c r="X66" s="275"/>
      <c r="Y66" s="275">
        <v>5408000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1328484</v>
      </c>
      <c r="F67" s="60"/>
      <c r="G67" s="60"/>
      <c r="H67" s="60"/>
      <c r="I67" s="60"/>
      <c r="J67" s="60"/>
      <c r="K67" s="60"/>
      <c r="L67" s="60">
        <v>1655252</v>
      </c>
      <c r="M67" s="60">
        <v>51000</v>
      </c>
      <c r="N67" s="60">
        <v>1706252</v>
      </c>
      <c r="O67" s="60"/>
      <c r="P67" s="60"/>
      <c r="Q67" s="60"/>
      <c r="R67" s="60"/>
      <c r="S67" s="60"/>
      <c r="T67" s="60"/>
      <c r="U67" s="60"/>
      <c r="V67" s="60"/>
      <c r="W67" s="60">
        <v>1706252</v>
      </c>
      <c r="X67" s="60"/>
      <c r="Y67" s="60">
        <v>1706252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999996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2681736</v>
      </c>
      <c r="F69" s="220">
        <f t="shared" si="12"/>
        <v>0</v>
      </c>
      <c r="G69" s="220">
        <f t="shared" si="12"/>
        <v>0</v>
      </c>
      <c r="H69" s="220">
        <f t="shared" si="12"/>
        <v>1513000</v>
      </c>
      <c r="I69" s="220">
        <f t="shared" si="12"/>
        <v>1729000</v>
      </c>
      <c r="J69" s="220">
        <f t="shared" si="12"/>
        <v>3242000</v>
      </c>
      <c r="K69" s="220">
        <f t="shared" si="12"/>
        <v>2166000</v>
      </c>
      <c r="L69" s="220">
        <f t="shared" si="12"/>
        <v>1655252</v>
      </c>
      <c r="M69" s="220">
        <f t="shared" si="12"/>
        <v>51000</v>
      </c>
      <c r="N69" s="220">
        <f t="shared" si="12"/>
        <v>3872252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7114252</v>
      </c>
      <c r="X69" s="220">
        <f t="shared" si="12"/>
        <v>0</v>
      </c>
      <c r="Y69" s="220">
        <f t="shared" si="12"/>
        <v>7114252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241831535</v>
      </c>
      <c r="D5" s="357">
        <f t="shared" si="0"/>
        <v>0</v>
      </c>
      <c r="E5" s="356">
        <f t="shared" si="0"/>
        <v>407804000</v>
      </c>
      <c r="F5" s="358">
        <f t="shared" si="0"/>
        <v>407804000</v>
      </c>
      <c r="G5" s="358">
        <f t="shared" si="0"/>
        <v>26800000</v>
      </c>
      <c r="H5" s="356">
        <f t="shared" si="0"/>
        <v>36743000</v>
      </c>
      <c r="I5" s="356">
        <f t="shared" si="0"/>
        <v>21107000</v>
      </c>
      <c r="J5" s="358">
        <f t="shared" si="0"/>
        <v>84650000</v>
      </c>
      <c r="K5" s="358">
        <f t="shared" si="0"/>
        <v>3435000</v>
      </c>
      <c r="L5" s="356">
        <f t="shared" si="0"/>
        <v>2611186</v>
      </c>
      <c r="M5" s="356">
        <f t="shared" si="0"/>
        <v>15303418</v>
      </c>
      <c r="N5" s="358">
        <f t="shared" si="0"/>
        <v>21349604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105999604</v>
      </c>
      <c r="X5" s="356">
        <f t="shared" si="0"/>
        <v>203902000</v>
      </c>
      <c r="Y5" s="358">
        <f t="shared" si="0"/>
        <v>-97902396</v>
      </c>
      <c r="Z5" s="359">
        <f>+IF(X5&lt;&gt;0,+(Y5/X5)*100,0)</f>
        <v>-48.01443634687252</v>
      </c>
      <c r="AA5" s="360">
        <f>+AA6+AA8+AA11+AA13+AA15</f>
        <v>407804000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241831535</v>
      </c>
      <c r="D11" s="363">
        <f aca="true" t="shared" si="3" ref="D11:AA11">+D12</f>
        <v>0</v>
      </c>
      <c r="E11" s="362">
        <f t="shared" si="3"/>
        <v>407804000</v>
      </c>
      <c r="F11" s="364">
        <f t="shared" si="3"/>
        <v>407804000</v>
      </c>
      <c r="G11" s="364">
        <f t="shared" si="3"/>
        <v>26800000</v>
      </c>
      <c r="H11" s="362">
        <f t="shared" si="3"/>
        <v>36743000</v>
      </c>
      <c r="I11" s="362">
        <f t="shared" si="3"/>
        <v>21107000</v>
      </c>
      <c r="J11" s="364">
        <f t="shared" si="3"/>
        <v>84650000</v>
      </c>
      <c r="K11" s="364">
        <f t="shared" si="3"/>
        <v>3435000</v>
      </c>
      <c r="L11" s="362">
        <f t="shared" si="3"/>
        <v>2611186</v>
      </c>
      <c r="M11" s="362">
        <f t="shared" si="3"/>
        <v>15303418</v>
      </c>
      <c r="N11" s="364">
        <f t="shared" si="3"/>
        <v>21349604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105999604</v>
      </c>
      <c r="X11" s="362">
        <f t="shared" si="3"/>
        <v>203902000</v>
      </c>
      <c r="Y11" s="364">
        <f t="shared" si="3"/>
        <v>-97902396</v>
      </c>
      <c r="Z11" s="365">
        <f>+IF(X11&lt;&gt;0,+(Y11/X11)*100,0)</f>
        <v>-48.01443634687252</v>
      </c>
      <c r="AA11" s="366">
        <f t="shared" si="3"/>
        <v>407804000</v>
      </c>
    </row>
    <row r="12" spans="1:27" ht="12.75">
      <c r="A12" s="291" t="s">
        <v>233</v>
      </c>
      <c r="B12" s="136"/>
      <c r="C12" s="60">
        <v>241831535</v>
      </c>
      <c r="D12" s="340"/>
      <c r="E12" s="60">
        <v>407804000</v>
      </c>
      <c r="F12" s="59">
        <v>407804000</v>
      </c>
      <c r="G12" s="59">
        <v>26800000</v>
      </c>
      <c r="H12" s="60">
        <v>36743000</v>
      </c>
      <c r="I12" s="60">
        <v>21107000</v>
      </c>
      <c r="J12" s="59">
        <v>84650000</v>
      </c>
      <c r="K12" s="59">
        <v>3435000</v>
      </c>
      <c r="L12" s="60">
        <v>2611186</v>
      </c>
      <c r="M12" s="60">
        <v>15303418</v>
      </c>
      <c r="N12" s="59">
        <v>21349604</v>
      </c>
      <c r="O12" s="59"/>
      <c r="P12" s="60"/>
      <c r="Q12" s="60"/>
      <c r="R12" s="59"/>
      <c r="S12" s="59"/>
      <c r="T12" s="60"/>
      <c r="U12" s="60"/>
      <c r="V12" s="59"/>
      <c r="W12" s="59">
        <v>105999604</v>
      </c>
      <c r="X12" s="60">
        <v>203902000</v>
      </c>
      <c r="Y12" s="59">
        <v>-97902396</v>
      </c>
      <c r="Z12" s="61">
        <v>-48.01</v>
      </c>
      <c r="AA12" s="62">
        <v>407804000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18632079</v>
      </c>
      <c r="D40" s="344">
        <f t="shared" si="9"/>
        <v>0</v>
      </c>
      <c r="E40" s="343">
        <f t="shared" si="9"/>
        <v>27000</v>
      </c>
      <c r="F40" s="345">
        <f t="shared" si="9"/>
        <v>27000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10000</v>
      </c>
      <c r="L40" s="343">
        <f t="shared" si="9"/>
        <v>0</v>
      </c>
      <c r="M40" s="343">
        <f t="shared" si="9"/>
        <v>0</v>
      </c>
      <c r="N40" s="345">
        <f t="shared" si="9"/>
        <v>10000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10000</v>
      </c>
      <c r="X40" s="343">
        <f t="shared" si="9"/>
        <v>13500</v>
      </c>
      <c r="Y40" s="345">
        <f t="shared" si="9"/>
        <v>-3500</v>
      </c>
      <c r="Z40" s="336">
        <f>+IF(X40&lt;&gt;0,+(Y40/X40)*100,0)</f>
        <v>-25.925925925925924</v>
      </c>
      <c r="AA40" s="350">
        <f>SUM(AA41:AA49)</f>
        <v>27000</v>
      </c>
    </row>
    <row r="41" spans="1:27" ht="12.75">
      <c r="A41" s="361" t="s">
        <v>249</v>
      </c>
      <c r="B41" s="142"/>
      <c r="C41" s="362">
        <v>7418901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860496</v>
      </c>
      <c r="D44" s="368"/>
      <c r="E44" s="54">
        <v>27000</v>
      </c>
      <c r="F44" s="53">
        <v>27000</v>
      </c>
      <c r="G44" s="53"/>
      <c r="H44" s="54"/>
      <c r="I44" s="54"/>
      <c r="J44" s="53"/>
      <c r="K44" s="53">
        <v>10000</v>
      </c>
      <c r="L44" s="54"/>
      <c r="M44" s="54"/>
      <c r="N44" s="53">
        <v>10000</v>
      </c>
      <c r="O44" s="53"/>
      <c r="P44" s="54"/>
      <c r="Q44" s="54"/>
      <c r="R44" s="53"/>
      <c r="S44" s="53"/>
      <c r="T44" s="54"/>
      <c r="U44" s="54"/>
      <c r="V44" s="53"/>
      <c r="W44" s="53">
        <v>10000</v>
      </c>
      <c r="X44" s="54">
        <v>13500</v>
      </c>
      <c r="Y44" s="53">
        <v>-3500</v>
      </c>
      <c r="Z44" s="94">
        <v>-25.93</v>
      </c>
      <c r="AA44" s="95">
        <v>27000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10352682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260463614</v>
      </c>
      <c r="D60" s="346">
        <f t="shared" si="14"/>
        <v>0</v>
      </c>
      <c r="E60" s="219">
        <f t="shared" si="14"/>
        <v>407831000</v>
      </c>
      <c r="F60" s="264">
        <f t="shared" si="14"/>
        <v>407831000</v>
      </c>
      <c r="G60" s="264">
        <f t="shared" si="14"/>
        <v>26800000</v>
      </c>
      <c r="H60" s="219">
        <f t="shared" si="14"/>
        <v>36743000</v>
      </c>
      <c r="I60" s="219">
        <f t="shared" si="14"/>
        <v>21107000</v>
      </c>
      <c r="J60" s="264">
        <f t="shared" si="14"/>
        <v>84650000</v>
      </c>
      <c r="K60" s="264">
        <f t="shared" si="14"/>
        <v>3445000</v>
      </c>
      <c r="L60" s="219">
        <f t="shared" si="14"/>
        <v>2611186</v>
      </c>
      <c r="M60" s="219">
        <f t="shared" si="14"/>
        <v>15303418</v>
      </c>
      <c r="N60" s="264">
        <f t="shared" si="14"/>
        <v>21359604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106009604</v>
      </c>
      <c r="X60" s="219">
        <f t="shared" si="14"/>
        <v>203915500</v>
      </c>
      <c r="Y60" s="264">
        <f t="shared" si="14"/>
        <v>-97905896</v>
      </c>
      <c r="Z60" s="337">
        <f>+IF(X60&lt;&gt;0,+(Y60/X60)*100,0)</f>
        <v>-48.01297400148591</v>
      </c>
      <c r="AA60" s="232">
        <f>+AA57+AA54+AA51+AA40+AA37+AA34+AA22+AA5</f>
        <v>407831000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2019-01-31T14:03:17Z</dcterms:created>
  <dcterms:modified xsi:type="dcterms:W3CDTF">2019-01-31T14:03:21Z</dcterms:modified>
  <cp:category/>
  <cp:version/>
  <cp:contentType/>
  <cp:contentStatus/>
</cp:coreProperties>
</file>