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<sst xmlns="http://schemas.openxmlformats.org/spreadsheetml/2006/main" count="859" uniqueCount="304">
  <si>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Umzinyathi(DC24)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</si>
  <si>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</si>
  <si>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</si>
  <si>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</si>
  <si>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</si>
  <si>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</si>
  <si>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</si>
  <si>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</si>
  <si>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</si>
  <si>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</si>
  <si>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</si>
  <si>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</si>
  <si>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</si>
  <si>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</si>
  <si>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</si>
  <si>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</si>
  <si>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</si>
  <si>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</si>
  <si>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</si>
  <si>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</si>
  <si>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</si>
  <si>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</si>
  <si>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</si>
  <si>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</si>
  <si>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</si>
  <si>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</si>
  <si>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</si>
  <si>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</si>
  <si>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</si>
  <si>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</si>
  <si>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</si>
  <si>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</si>
  <si>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</si>
  <si>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</si>
  <si>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</si>
  <si>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</si>
  <si>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</si>
  <si>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</si>
  <si>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</si>
  <si>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</si>
  <si>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</si>
  <si>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</si>
  <si>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</si>
  <si>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</si>
  <si>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</si>
  <si>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</si>
  <si>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</si>
  <si>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</si>
  <si>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</si>
  <si>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</si>
  <si>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</si>
  <si>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</si>
  <si>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</si>
  <si>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</si>
  <si>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</si>
  <si>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</si>
  <si>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</si>
  <si>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</si>
  <si>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</si>
  <si>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</si>
  <si>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</si>
  <si>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</si>
  <si>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</si>
  <si>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</si>
  <si>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</si>
  <si>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</si>
  <si>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</si>
  <si>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</si>
  <si>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</si>
  <si>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</si>
  <si>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Umzinyathi(DC24)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</si>
  <si>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</si>
  <si>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</si>
  <si>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</si>
  <si>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</si>
  <si>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</si>
  <si>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</si>
  <si>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</si>
  <si>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</si>
  <si>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</si>
  <si>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</si>
  <si>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</si>
  <si>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</si>
  <si>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</si>
  <si>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</si>
  <si>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</si>
  <si>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</si>
  <si>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</si>
  <si>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</si>
  <si>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</si>
  <si>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</si>
  <si>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</si>
  <si>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</si>
  <si>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</si>
  <si>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</si>
  <si>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</si>
  <si>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</si>
  <si>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</si>
  <si>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</si>
  <si>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</si>
  <si>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Umzinyathi(DC24)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</si>
  <si>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</si>
  <si>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</si>
  <si>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</si>
  <si>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</si>
  <si>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</si>
  <si>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</si>
  <si>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</si>
  <si>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</si>
  <si>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</si>
  <si>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</si>
  <si>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</si>
  <si>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</si>
  <si>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</si>
  <si>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</si>
  <si>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</si>
  <si>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</si>
  <si>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</si>
  <si>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</si>
  <si>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</si>
  <si>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</si>
  <si>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</si>
  <si>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</si>
  <si>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</si>
  <si>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</si>
  <si>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</si>
  <si>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</si>
  <si>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</si>
  <si>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</si>
  <si>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Umzinyathi(DC24)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</si>
  <si>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</si>
  <si>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</si>
  <si>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</si>
  <si>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</si>
  <si>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</si>
  <si>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</si>
  <si>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</si>
  <si>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</si>
  <si>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</si>
  <si>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</si>
  <si>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Umzinyathi(DC24)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</si>
  <si>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</si>
  <si>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</si>
  <si>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</si>
  <si>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</si>
  <si>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</si>
  <si>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</si>
  <si>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</si>
  <si>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</si>
  <si>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</si>
  <si>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</si>
  <si>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</si>
  <si>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</si>
  <si>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</si>
  <si>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</si>
  <si>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</si>
  <si>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</si>
  <si>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</si>
  <si>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</si>
  <si>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</si>
  <si>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</si>
  <si>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</si>
  <si>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</si>
  <si>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</si>
  <si>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</si>
  <si>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</si>
  <si>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</si>
  <si>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</si>
  <si>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</si>
  <si>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</si>
  <si>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</si>
  <si>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</si>
  <si>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</si>
  <si>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</si>
  <si>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Umzinyathi(DC24)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</si>
  <si>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</si>
  <si>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</si>
  <si>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</si>
  <si>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</si>
  <si>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</si>
  <si>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</si>
  <si>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</si>
  <si>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</si>
  <si>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</si>
  <si>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</si>
  <si>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</si>
  <si>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</si>
  <si>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</si>
  <si>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</si>
  <si>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</si>
  <si>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</si>
  <si>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</si>
  <si>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</si>
  <si>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</si>
  <si>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</si>
  <si>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</si>
  <si>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</si>
  <si>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</si>
  <si>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</si>
  <si>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</si>
  <si>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</si>
  <si>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</si>
  <si>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Umzinyathi(DC24)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</si>
  <si>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</si>
  <si>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</si>
  <si>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</si>
  <si>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</si>
  <si>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</si>
  <si>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</si>
  <si>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</si>
  <si>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</si>
  <si>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</si>
  <si>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</si>
  <si>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</si>
  <si>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</si>
  <si>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</si>
  <si>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</si>
  <si>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</si>
  <si>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</si>
  <si>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</si>
  <si>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</si>
  <si>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</si>
  <si>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</si>
  <si>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</si>
  <si>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</si>
  <si>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</si>
  <si>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</si>
  <si>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</si>
  <si>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Umzinyathi(DC24)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</si>
  <si>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</si>
  <si>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</si>
  <si>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</si>
  <si>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</si>
  <si>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</si>
  <si>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</si>
  <si>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</si>
  <si>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</si>
  <si>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</si>
  <si>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</si>
  <si>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</si>
  <si>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</si>
  <si>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</si>
  <si>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</si>
  <si>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</si>
  <si>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</si>
  <si>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</si>
  <si>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</si>
  <si>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</si>
  <si>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</si>
  <si>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</si>
  <si>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</si>
  <si>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</si>
  <si>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</si>
  <si>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</si>
  <si>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</si>
  <si>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</si>
  <si>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</si>
  <si>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</si>
  <si>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</si>
  <si>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</si>
  <si>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</si>
  <si>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</si>
  <si>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</si>
  <si>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</si>
  <si>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Umzinyathi(DC24)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</si>
  <si>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</si>
  <si>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</si>
  <si>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Umzinyathi(DC24)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</si>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</sst>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58179315</v>
      </c>
      <c r="C6" s="19">
        <v>0</v>
      </c>
      <c r="D6" s="59">
        <v>60508865</v>
      </c>
      <c r="E6" s="60">
        <v>60508865</v>
      </c>
      <c r="F6" s="60">
        <v>6781279</v>
      </c>
      <c r="G6" s="60">
        <v>7357218</v>
      </c>
      <c r="H6" s="60">
        <v>-1781303</v>
      </c>
      <c r="I6" s="60">
        <v>12357194</v>
      </c>
      <c r="J6" s="60">
        <v>4908965</v>
      </c>
      <c r="K6" s="60">
        <v>5653105</v>
      </c>
      <c r="L6" s="60">
        <v>5568222</v>
      </c>
      <c r="M6" s="60">
        <v>16130292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28487486</v>
      </c>
      <c r="W6" s="60">
        <v>31967640</v>
      </c>
      <c r="X6" s="60">
        <v>-3480154</v>
      </c>
      <c r="Y6" s="61">
        <v>-10.89</v>
      </c>
      <c r="Z6" s="62">
        <v>60508865</v>
      </c>
    </row>
    <row r="7" spans="1:26" ht="12.75">
      <c r="A7" s="58" t="s">
        <v>33</v>
      </c>
      <c r="B7" s="19">
        <v>16934290</v>
      </c>
      <c r="C7" s="19">
        <v>0</v>
      </c>
      <c r="D7" s="59">
        <v>14509211</v>
      </c>
      <c r="E7" s="60">
        <v>14509211</v>
      </c>
      <c r="F7" s="60">
        <v>727597</v>
      </c>
      <c r="G7" s="60">
        <v>1035089</v>
      </c>
      <c r="H7" s="60">
        <v>13002031</v>
      </c>
      <c r="I7" s="60">
        <v>14764717</v>
      </c>
      <c r="J7" s="60">
        <v>1097327</v>
      </c>
      <c r="K7" s="60">
        <v>922813</v>
      </c>
      <c r="L7" s="60">
        <v>772052</v>
      </c>
      <c r="M7" s="60">
        <v>2792192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17556909</v>
      </c>
      <c r="W7" s="60">
        <v>7254606</v>
      </c>
      <c r="X7" s="60">
        <v>10302303</v>
      </c>
      <c r="Y7" s="61">
        <v>142.01</v>
      </c>
      <c r="Z7" s="62">
        <v>14509211</v>
      </c>
    </row>
    <row r="8" spans="1:26" ht="12.75">
      <c r="A8" s="58" t="s">
        <v>34</v>
      </c>
      <c r="B8" s="19">
        <v>295614965</v>
      </c>
      <c r="C8" s="19">
        <v>0</v>
      </c>
      <c r="D8" s="59">
        <v>331935999</v>
      </c>
      <c r="E8" s="60">
        <v>331935999</v>
      </c>
      <c r="F8" s="60">
        <v>135441742</v>
      </c>
      <c r="G8" s="60">
        <v>1320000</v>
      </c>
      <c r="H8" s="60">
        <v>0</v>
      </c>
      <c r="I8" s="60">
        <v>136761742</v>
      </c>
      <c r="J8" s="60">
        <v>-1210484</v>
      </c>
      <c r="K8" s="60">
        <v>19891</v>
      </c>
      <c r="L8" s="60">
        <v>71053000</v>
      </c>
      <c r="M8" s="60">
        <v>69862407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206624149</v>
      </c>
      <c r="W8" s="60">
        <v>248832001</v>
      </c>
      <c r="X8" s="60">
        <v>-42207852</v>
      </c>
      <c r="Y8" s="61">
        <v>-16.96</v>
      </c>
      <c r="Z8" s="62">
        <v>331935999</v>
      </c>
    </row>
    <row r="9" spans="1:26" ht="12.75">
      <c r="A9" s="58" t="s">
        <v>35</v>
      </c>
      <c r="B9" s="19">
        <v>15662519</v>
      </c>
      <c r="C9" s="19">
        <v>0</v>
      </c>
      <c r="D9" s="59">
        <v>13850412</v>
      </c>
      <c r="E9" s="60">
        <v>13850412</v>
      </c>
      <c r="F9" s="60">
        <v>1657704</v>
      </c>
      <c r="G9" s="60">
        <v>1788369</v>
      </c>
      <c r="H9" s="60">
        <v>1727293</v>
      </c>
      <c r="I9" s="60">
        <v>5173366</v>
      </c>
      <c r="J9" s="60">
        <v>1621304</v>
      </c>
      <c r="K9" s="60">
        <v>1687613</v>
      </c>
      <c r="L9" s="60">
        <v>1407366</v>
      </c>
      <c r="M9" s="60">
        <v>4716283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9889649</v>
      </c>
      <c r="W9" s="60">
        <v>6925206</v>
      </c>
      <c r="X9" s="60">
        <v>2964443</v>
      </c>
      <c r="Y9" s="61">
        <v>42.81</v>
      </c>
      <c r="Z9" s="62">
        <v>13850412</v>
      </c>
    </row>
    <row r="10" spans="1:26" ht="22.5">
      <c r="A10" s="63" t="s">
        <v>279</v>
      </c>
      <c r="B10" s="64">
        <f>SUM(B5:B9)</f>
        <v>386391089</v>
      </c>
      <c r="C10" s="64">
        <f>SUM(C5:C9)</f>
        <v>0</v>
      </c>
      <c r="D10" s="65">
        <f aca="true" t="shared" si="0" ref="D10:Z10">SUM(D5:D9)</f>
        <v>420804487</v>
      </c>
      <c r="E10" s="66">
        <f t="shared" si="0"/>
        <v>420804487</v>
      </c>
      <c r="F10" s="66">
        <f t="shared" si="0"/>
        <v>144608322</v>
      </c>
      <c r="G10" s="66">
        <f t="shared" si="0"/>
        <v>11500676</v>
      </c>
      <c r="H10" s="66">
        <f t="shared" si="0"/>
        <v>12948021</v>
      </c>
      <c r="I10" s="66">
        <f t="shared" si="0"/>
        <v>169057019</v>
      </c>
      <c r="J10" s="66">
        <f t="shared" si="0"/>
        <v>6417112</v>
      </c>
      <c r="K10" s="66">
        <f t="shared" si="0"/>
        <v>8283422</v>
      </c>
      <c r="L10" s="66">
        <f t="shared" si="0"/>
        <v>78800640</v>
      </c>
      <c r="M10" s="66">
        <f t="shared" si="0"/>
        <v>93501174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262558193</v>
      </c>
      <c r="W10" s="66">
        <f t="shared" si="0"/>
        <v>294979453</v>
      </c>
      <c r="X10" s="66">
        <f t="shared" si="0"/>
        <v>-32421260</v>
      </c>
      <c r="Y10" s="67">
        <f>+IF(W10&lt;&gt;0,(X10/W10)*100,0)</f>
        <v>-10.991023161196248</v>
      </c>
      <c r="Z10" s="68">
        <f t="shared" si="0"/>
        <v>420804487</v>
      </c>
    </row>
    <row r="11" spans="1:26" ht="12.75">
      <c r="A11" s="58" t="s">
        <v>37</v>
      </c>
      <c r="B11" s="19">
        <v>128359924</v>
      </c>
      <c r="C11" s="19">
        <v>0</v>
      </c>
      <c r="D11" s="59">
        <v>158813881</v>
      </c>
      <c r="E11" s="60">
        <v>158813881</v>
      </c>
      <c r="F11" s="60">
        <v>-91763</v>
      </c>
      <c r="G11" s="60">
        <v>10072203</v>
      </c>
      <c r="H11" s="60">
        <v>19825721</v>
      </c>
      <c r="I11" s="60">
        <v>29806161</v>
      </c>
      <c r="J11" s="60">
        <v>22467752</v>
      </c>
      <c r="K11" s="60">
        <v>132548</v>
      </c>
      <c r="L11" s="60">
        <v>17493044</v>
      </c>
      <c r="M11" s="60">
        <v>40093344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69899505</v>
      </c>
      <c r="W11" s="60">
        <v>81690165</v>
      </c>
      <c r="X11" s="60">
        <v>-11790660</v>
      </c>
      <c r="Y11" s="61">
        <v>-14.43</v>
      </c>
      <c r="Z11" s="62">
        <v>158813881</v>
      </c>
    </row>
    <row r="12" spans="1:26" ht="12.75">
      <c r="A12" s="58" t="s">
        <v>38</v>
      </c>
      <c r="B12" s="19">
        <v>5259653</v>
      </c>
      <c r="C12" s="19">
        <v>0</v>
      </c>
      <c r="D12" s="59">
        <v>4853065</v>
      </c>
      <c r="E12" s="60">
        <v>4853065</v>
      </c>
      <c r="F12" s="60">
        <v>0</v>
      </c>
      <c r="G12" s="60">
        <v>454751</v>
      </c>
      <c r="H12" s="60">
        <v>846946</v>
      </c>
      <c r="I12" s="60">
        <v>1301697</v>
      </c>
      <c r="J12" s="60">
        <v>855203</v>
      </c>
      <c r="K12" s="60">
        <v>3038</v>
      </c>
      <c r="L12" s="60">
        <v>425613</v>
      </c>
      <c r="M12" s="60">
        <v>1283854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2585551</v>
      </c>
      <c r="W12" s="60">
        <v>2426526</v>
      </c>
      <c r="X12" s="60">
        <v>159025</v>
      </c>
      <c r="Y12" s="61">
        <v>6.55</v>
      </c>
      <c r="Z12" s="62">
        <v>4853065</v>
      </c>
    </row>
    <row r="13" spans="1:26" ht="12.75">
      <c r="A13" s="58" t="s">
        <v>280</v>
      </c>
      <c r="B13" s="19">
        <v>0</v>
      </c>
      <c r="C13" s="19">
        <v>0</v>
      </c>
      <c r="D13" s="59">
        <v>41373608</v>
      </c>
      <c r="E13" s="60">
        <v>41373608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20630772</v>
      </c>
      <c r="X13" s="60">
        <v>-20630772</v>
      </c>
      <c r="Y13" s="61">
        <v>-100</v>
      </c>
      <c r="Z13" s="62">
        <v>41373608</v>
      </c>
    </row>
    <row r="14" spans="1:26" ht="12.75">
      <c r="A14" s="58" t="s">
        <v>40</v>
      </c>
      <c r="B14" s="19">
        <v>86899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19395329</v>
      </c>
      <c r="C15" s="19">
        <v>0</v>
      </c>
      <c r="D15" s="59">
        <v>75044000</v>
      </c>
      <c r="E15" s="60">
        <v>75044000</v>
      </c>
      <c r="F15" s="60">
        <v>1992534</v>
      </c>
      <c r="G15" s="60">
        <v>1567843</v>
      </c>
      <c r="H15" s="60">
        <v>18236048</v>
      </c>
      <c r="I15" s="60">
        <v>21796425</v>
      </c>
      <c r="J15" s="60">
        <v>7832486</v>
      </c>
      <c r="K15" s="60">
        <v>12796307</v>
      </c>
      <c r="L15" s="60">
        <v>11769093</v>
      </c>
      <c r="M15" s="60">
        <v>32397886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54194311</v>
      </c>
      <c r="W15" s="60">
        <v>37521996</v>
      </c>
      <c r="X15" s="60">
        <v>16672315</v>
      </c>
      <c r="Y15" s="61">
        <v>44.43</v>
      </c>
      <c r="Z15" s="62">
        <v>75044000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246012732</v>
      </c>
      <c r="C17" s="19">
        <v>0</v>
      </c>
      <c r="D17" s="59">
        <v>143494674</v>
      </c>
      <c r="E17" s="60">
        <v>143494674</v>
      </c>
      <c r="F17" s="60">
        <v>2764811</v>
      </c>
      <c r="G17" s="60">
        <v>8670903</v>
      </c>
      <c r="H17" s="60">
        <v>18365677</v>
      </c>
      <c r="I17" s="60">
        <v>29801391</v>
      </c>
      <c r="J17" s="60">
        <v>13045328</v>
      </c>
      <c r="K17" s="60">
        <v>9043486</v>
      </c>
      <c r="L17" s="60">
        <v>19981628</v>
      </c>
      <c r="M17" s="60">
        <v>42070442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71871833</v>
      </c>
      <c r="W17" s="60">
        <v>72913590</v>
      </c>
      <c r="X17" s="60">
        <v>-1041757</v>
      </c>
      <c r="Y17" s="61">
        <v>-1.43</v>
      </c>
      <c r="Z17" s="62">
        <v>143494674</v>
      </c>
    </row>
    <row r="18" spans="1:26" ht="12.75">
      <c r="A18" s="70" t="s">
        <v>44</v>
      </c>
      <c r="B18" s="71">
        <f>SUM(B11:B17)</f>
        <v>399114537</v>
      </c>
      <c r="C18" s="71">
        <f>SUM(C11:C17)</f>
        <v>0</v>
      </c>
      <c r="D18" s="72">
        <f aca="true" t="shared" si="1" ref="D18:Z18">SUM(D11:D17)</f>
        <v>423579228</v>
      </c>
      <c r="E18" s="73">
        <f t="shared" si="1"/>
        <v>423579228</v>
      </c>
      <c r="F18" s="73">
        <f t="shared" si="1"/>
        <v>4665582</v>
      </c>
      <c r="G18" s="73">
        <f t="shared" si="1"/>
        <v>20765700</v>
      </c>
      <c r="H18" s="73">
        <f t="shared" si="1"/>
        <v>57274392</v>
      </c>
      <c r="I18" s="73">
        <f t="shared" si="1"/>
        <v>82705674</v>
      </c>
      <c r="J18" s="73">
        <f t="shared" si="1"/>
        <v>44200769</v>
      </c>
      <c r="K18" s="73">
        <f t="shared" si="1"/>
        <v>21975379</v>
      </c>
      <c r="L18" s="73">
        <f t="shared" si="1"/>
        <v>49669378</v>
      </c>
      <c r="M18" s="73">
        <f t="shared" si="1"/>
        <v>115845526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198551200</v>
      </c>
      <c r="W18" s="73">
        <f t="shared" si="1"/>
        <v>215183049</v>
      </c>
      <c r="X18" s="73">
        <f t="shared" si="1"/>
        <v>-16631849</v>
      </c>
      <c r="Y18" s="67">
        <f>+IF(W18&lt;&gt;0,(X18/W18)*100,0)</f>
        <v>-7.729163183295168</v>
      </c>
      <c r="Z18" s="74">
        <f t="shared" si="1"/>
        <v>423579228</v>
      </c>
    </row>
    <row r="19" spans="1:26" ht="12.75">
      <c r="A19" s="70" t="s">
        <v>45</v>
      </c>
      <c r="B19" s="75">
        <f>+B10-B18</f>
        <v>-12723448</v>
      </c>
      <c r="C19" s="75">
        <f>+C10-C18</f>
        <v>0</v>
      </c>
      <c r="D19" s="76">
        <f aca="true" t="shared" si="2" ref="D19:Z19">+D10-D18</f>
        <v>-2774741</v>
      </c>
      <c r="E19" s="77">
        <f t="shared" si="2"/>
        <v>-2774741</v>
      </c>
      <c r="F19" s="77">
        <f t="shared" si="2"/>
        <v>139942740</v>
      </c>
      <c r="G19" s="77">
        <f t="shared" si="2"/>
        <v>-9265024</v>
      </c>
      <c r="H19" s="77">
        <f t="shared" si="2"/>
        <v>-44326371</v>
      </c>
      <c r="I19" s="77">
        <f t="shared" si="2"/>
        <v>86351345</v>
      </c>
      <c r="J19" s="77">
        <f t="shared" si="2"/>
        <v>-37783657</v>
      </c>
      <c r="K19" s="77">
        <f t="shared" si="2"/>
        <v>-13691957</v>
      </c>
      <c r="L19" s="77">
        <f t="shared" si="2"/>
        <v>29131262</v>
      </c>
      <c r="M19" s="77">
        <f t="shared" si="2"/>
        <v>-22344352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64006993</v>
      </c>
      <c r="W19" s="77">
        <f>IF(E10=E18,0,W10-W18)</f>
        <v>79796404</v>
      </c>
      <c r="X19" s="77">
        <f t="shared" si="2"/>
        <v>-15789411</v>
      </c>
      <c r="Y19" s="78">
        <f>+IF(W19&lt;&gt;0,(X19/W19)*100,0)</f>
        <v>-19.787120983547076</v>
      </c>
      <c r="Z19" s="79">
        <f t="shared" si="2"/>
        <v>-2774741</v>
      </c>
    </row>
    <row r="20" spans="1:26" ht="12.75">
      <c r="A20" s="58" t="s">
        <v>46</v>
      </c>
      <c r="B20" s="19">
        <v>303530596</v>
      </c>
      <c r="C20" s="19">
        <v>0</v>
      </c>
      <c r="D20" s="59">
        <v>281765000</v>
      </c>
      <c r="E20" s="60">
        <v>281765000</v>
      </c>
      <c r="F20" s="60">
        <v>0</v>
      </c>
      <c r="G20" s="60">
        <v>14000000</v>
      </c>
      <c r="H20" s="60">
        <v>0</v>
      </c>
      <c r="I20" s="60">
        <v>14000000</v>
      </c>
      <c r="J20" s="60">
        <v>-14000000</v>
      </c>
      <c r="K20" s="60">
        <v>0</v>
      </c>
      <c r="L20" s="60">
        <v>0</v>
      </c>
      <c r="M20" s="60">
        <v>-14000000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187324620</v>
      </c>
      <c r="X20" s="60">
        <v>-187324620</v>
      </c>
      <c r="Y20" s="61">
        <v>-100</v>
      </c>
      <c r="Z20" s="62">
        <v>281765000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290807148</v>
      </c>
      <c r="C22" s="86">
        <f>SUM(C19:C21)</f>
        <v>0</v>
      </c>
      <c r="D22" s="87">
        <f aca="true" t="shared" si="3" ref="D22:Z22">SUM(D19:D21)</f>
        <v>278990259</v>
      </c>
      <c r="E22" s="88">
        <f t="shared" si="3"/>
        <v>278990259</v>
      </c>
      <c r="F22" s="88">
        <f t="shared" si="3"/>
        <v>139942740</v>
      </c>
      <c r="G22" s="88">
        <f t="shared" si="3"/>
        <v>4734976</v>
      </c>
      <c r="H22" s="88">
        <f t="shared" si="3"/>
        <v>-44326371</v>
      </c>
      <c r="I22" s="88">
        <f t="shared" si="3"/>
        <v>100351345</v>
      </c>
      <c r="J22" s="88">
        <f t="shared" si="3"/>
        <v>-51783657</v>
      </c>
      <c r="K22" s="88">
        <f t="shared" si="3"/>
        <v>-13691957</v>
      </c>
      <c r="L22" s="88">
        <f t="shared" si="3"/>
        <v>29131262</v>
      </c>
      <c r="M22" s="88">
        <f t="shared" si="3"/>
        <v>-36344352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64006993</v>
      </c>
      <c r="W22" s="88">
        <f t="shared" si="3"/>
        <v>267121024</v>
      </c>
      <c r="X22" s="88">
        <f t="shared" si="3"/>
        <v>-203114031</v>
      </c>
      <c r="Y22" s="89">
        <f>+IF(W22&lt;&gt;0,(X22/W22)*100,0)</f>
        <v>-76.03820469032044</v>
      </c>
      <c r="Z22" s="90">
        <f t="shared" si="3"/>
        <v>278990259</v>
      </c>
    </row>
    <row r="23" spans="1:26" ht="12.75">
      <c r="A23" s="91" t="s">
        <v>48</v>
      </c>
      <c r="B23" s="19">
        <v>-26924929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263882219</v>
      </c>
      <c r="C24" s="75">
        <f>SUM(C22:C23)</f>
        <v>0</v>
      </c>
      <c r="D24" s="76">
        <f aca="true" t="shared" si="4" ref="D24:Z24">SUM(D22:D23)</f>
        <v>278990259</v>
      </c>
      <c r="E24" s="77">
        <f t="shared" si="4"/>
        <v>278990259</v>
      </c>
      <c r="F24" s="77">
        <f t="shared" si="4"/>
        <v>139942740</v>
      </c>
      <c r="G24" s="77">
        <f t="shared" si="4"/>
        <v>4734976</v>
      </c>
      <c r="H24" s="77">
        <f t="shared" si="4"/>
        <v>-44326371</v>
      </c>
      <c r="I24" s="77">
        <f t="shared" si="4"/>
        <v>100351345</v>
      </c>
      <c r="J24" s="77">
        <f t="shared" si="4"/>
        <v>-51783657</v>
      </c>
      <c r="K24" s="77">
        <f t="shared" si="4"/>
        <v>-13691957</v>
      </c>
      <c r="L24" s="77">
        <f t="shared" si="4"/>
        <v>29131262</v>
      </c>
      <c r="M24" s="77">
        <f t="shared" si="4"/>
        <v>-36344352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64006993</v>
      </c>
      <c r="W24" s="77">
        <f t="shared" si="4"/>
        <v>267121024</v>
      </c>
      <c r="X24" s="77">
        <f t="shared" si="4"/>
        <v>-203114031</v>
      </c>
      <c r="Y24" s="78">
        <f>+IF(W24&lt;&gt;0,(X24/W24)*100,0)</f>
        <v>-76.03820469032044</v>
      </c>
      <c r="Z24" s="79">
        <f t="shared" si="4"/>
        <v>278990259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308664265</v>
      </c>
      <c r="C27" s="22">
        <v>0</v>
      </c>
      <c r="D27" s="99">
        <v>428459083</v>
      </c>
      <c r="E27" s="100">
        <v>428459083</v>
      </c>
      <c r="F27" s="100">
        <v>4412561</v>
      </c>
      <c r="G27" s="100">
        <v>11373493</v>
      </c>
      <c r="H27" s="100">
        <v>11299395</v>
      </c>
      <c r="I27" s="100">
        <v>27085449</v>
      </c>
      <c r="J27" s="100">
        <v>38004767</v>
      </c>
      <c r="K27" s="100">
        <v>19246461</v>
      </c>
      <c r="L27" s="100">
        <v>53552268</v>
      </c>
      <c r="M27" s="100">
        <v>110803496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137888945</v>
      </c>
      <c r="W27" s="100">
        <v>214229542</v>
      </c>
      <c r="X27" s="100">
        <v>-76340597</v>
      </c>
      <c r="Y27" s="101">
        <v>-35.63</v>
      </c>
      <c r="Z27" s="102">
        <v>428459083</v>
      </c>
    </row>
    <row r="28" spans="1:26" ht="12.75">
      <c r="A28" s="103" t="s">
        <v>46</v>
      </c>
      <c r="B28" s="19">
        <v>303530596</v>
      </c>
      <c r="C28" s="19">
        <v>0</v>
      </c>
      <c r="D28" s="59">
        <v>272541000</v>
      </c>
      <c r="E28" s="60">
        <v>272541000</v>
      </c>
      <c r="F28" s="60">
        <v>4412561</v>
      </c>
      <c r="G28" s="60">
        <v>11348393</v>
      </c>
      <c r="H28" s="60">
        <v>11282895</v>
      </c>
      <c r="I28" s="60">
        <v>27043849</v>
      </c>
      <c r="J28" s="60">
        <v>37839956</v>
      </c>
      <c r="K28" s="60">
        <v>19077561</v>
      </c>
      <c r="L28" s="60">
        <v>48697971</v>
      </c>
      <c r="M28" s="60">
        <v>105615488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132659337</v>
      </c>
      <c r="W28" s="60">
        <v>136270500</v>
      </c>
      <c r="X28" s="60">
        <v>-3611163</v>
      </c>
      <c r="Y28" s="61">
        <v>-2.65</v>
      </c>
      <c r="Z28" s="62">
        <v>272541000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5133669</v>
      </c>
      <c r="C31" s="19">
        <v>0</v>
      </c>
      <c r="D31" s="59">
        <v>155918083</v>
      </c>
      <c r="E31" s="60">
        <v>155918083</v>
      </c>
      <c r="F31" s="60">
        <v>0</v>
      </c>
      <c r="G31" s="60">
        <v>25100</v>
      </c>
      <c r="H31" s="60">
        <v>16500</v>
      </c>
      <c r="I31" s="60">
        <v>41600</v>
      </c>
      <c r="J31" s="60">
        <v>164811</v>
      </c>
      <c r="K31" s="60">
        <v>168900</v>
      </c>
      <c r="L31" s="60">
        <v>4854297</v>
      </c>
      <c r="M31" s="60">
        <v>5188008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5229608</v>
      </c>
      <c r="W31" s="60">
        <v>77959042</v>
      </c>
      <c r="X31" s="60">
        <v>-72729434</v>
      </c>
      <c r="Y31" s="61">
        <v>-93.29</v>
      </c>
      <c r="Z31" s="62">
        <v>155918083</v>
      </c>
    </row>
    <row r="32" spans="1:26" ht="12.75">
      <c r="A32" s="70" t="s">
        <v>54</v>
      </c>
      <c r="B32" s="22">
        <f>SUM(B28:B31)</f>
        <v>308664265</v>
      </c>
      <c r="C32" s="22">
        <f>SUM(C28:C31)</f>
        <v>0</v>
      </c>
      <c r="D32" s="99">
        <f aca="true" t="shared" si="5" ref="D32:Z32">SUM(D28:D31)</f>
        <v>428459083</v>
      </c>
      <c r="E32" s="100">
        <f t="shared" si="5"/>
        <v>428459083</v>
      </c>
      <c r="F32" s="100">
        <f t="shared" si="5"/>
        <v>4412561</v>
      </c>
      <c r="G32" s="100">
        <f t="shared" si="5"/>
        <v>11373493</v>
      </c>
      <c r="H32" s="100">
        <f t="shared" si="5"/>
        <v>11299395</v>
      </c>
      <c r="I32" s="100">
        <f t="shared" si="5"/>
        <v>27085449</v>
      </c>
      <c r="J32" s="100">
        <f t="shared" si="5"/>
        <v>38004767</v>
      </c>
      <c r="K32" s="100">
        <f t="shared" si="5"/>
        <v>19246461</v>
      </c>
      <c r="L32" s="100">
        <f t="shared" si="5"/>
        <v>53552268</v>
      </c>
      <c r="M32" s="100">
        <f t="shared" si="5"/>
        <v>110803496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137888945</v>
      </c>
      <c r="W32" s="100">
        <f t="shared" si="5"/>
        <v>214229542</v>
      </c>
      <c r="X32" s="100">
        <f t="shared" si="5"/>
        <v>-76340597</v>
      </c>
      <c r="Y32" s="101">
        <f>+IF(W32&lt;&gt;0,(X32/W32)*100,0)</f>
        <v>-35.634953184934695</v>
      </c>
      <c r="Z32" s="102">
        <f t="shared" si="5"/>
        <v>428459083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243839173</v>
      </c>
      <c r="C35" s="19">
        <v>0</v>
      </c>
      <c r="D35" s="59">
        <v>98126693</v>
      </c>
      <c r="E35" s="60">
        <v>98126693</v>
      </c>
      <c r="F35" s="60">
        <v>521025700</v>
      </c>
      <c r="G35" s="60">
        <v>422163794</v>
      </c>
      <c r="H35" s="60">
        <v>422163794</v>
      </c>
      <c r="I35" s="60">
        <v>422163794</v>
      </c>
      <c r="J35" s="60">
        <v>422163794</v>
      </c>
      <c r="K35" s="60">
        <v>422163794</v>
      </c>
      <c r="L35" s="60">
        <v>422163794</v>
      </c>
      <c r="M35" s="60">
        <v>422163794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422163794</v>
      </c>
      <c r="W35" s="60">
        <v>49063347</v>
      </c>
      <c r="X35" s="60">
        <v>373100447</v>
      </c>
      <c r="Y35" s="61">
        <v>760.45</v>
      </c>
      <c r="Z35" s="62">
        <v>98126693</v>
      </c>
    </row>
    <row r="36" spans="1:26" ht="12.75">
      <c r="A36" s="58" t="s">
        <v>57</v>
      </c>
      <c r="B36" s="19">
        <v>2472473695</v>
      </c>
      <c r="C36" s="19">
        <v>0</v>
      </c>
      <c r="D36" s="59">
        <v>277114856</v>
      </c>
      <c r="E36" s="60">
        <v>277114856</v>
      </c>
      <c r="F36" s="60">
        <v>1942222530</v>
      </c>
      <c r="G36" s="60">
        <v>1894202335</v>
      </c>
      <c r="H36" s="60">
        <v>1894202335</v>
      </c>
      <c r="I36" s="60">
        <v>1894202335</v>
      </c>
      <c r="J36" s="60">
        <v>1894202335</v>
      </c>
      <c r="K36" s="60">
        <v>1894202335</v>
      </c>
      <c r="L36" s="60">
        <v>1894202335</v>
      </c>
      <c r="M36" s="60">
        <v>1894202335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1894202335</v>
      </c>
      <c r="W36" s="60">
        <v>138557428</v>
      </c>
      <c r="X36" s="60">
        <v>1755644907</v>
      </c>
      <c r="Y36" s="61">
        <v>1267.09</v>
      </c>
      <c r="Z36" s="62">
        <v>277114856</v>
      </c>
    </row>
    <row r="37" spans="1:26" ht="12.75">
      <c r="A37" s="58" t="s">
        <v>58</v>
      </c>
      <c r="B37" s="19">
        <v>175707790</v>
      </c>
      <c r="C37" s="19">
        <v>0</v>
      </c>
      <c r="D37" s="59">
        <v>69750834</v>
      </c>
      <c r="E37" s="60">
        <v>69750834</v>
      </c>
      <c r="F37" s="60">
        <v>166368435</v>
      </c>
      <c r="G37" s="60">
        <v>169825543</v>
      </c>
      <c r="H37" s="60">
        <v>169825543</v>
      </c>
      <c r="I37" s="60">
        <v>169825543</v>
      </c>
      <c r="J37" s="60">
        <v>169825543</v>
      </c>
      <c r="K37" s="60">
        <v>169825543</v>
      </c>
      <c r="L37" s="60">
        <v>169825543</v>
      </c>
      <c r="M37" s="60">
        <v>169825543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169825543</v>
      </c>
      <c r="W37" s="60">
        <v>34875417</v>
      </c>
      <c r="X37" s="60">
        <v>134950126</v>
      </c>
      <c r="Y37" s="61">
        <v>386.95</v>
      </c>
      <c r="Z37" s="62">
        <v>69750834</v>
      </c>
    </row>
    <row r="38" spans="1:26" ht="12.75">
      <c r="A38" s="58" t="s">
        <v>59</v>
      </c>
      <c r="B38" s="19">
        <v>87812401</v>
      </c>
      <c r="C38" s="19">
        <v>0</v>
      </c>
      <c r="D38" s="59">
        <v>26500456</v>
      </c>
      <c r="E38" s="60">
        <v>26500456</v>
      </c>
      <c r="F38" s="60">
        <v>88383854</v>
      </c>
      <c r="G38" s="60">
        <v>87813377</v>
      </c>
      <c r="H38" s="60">
        <v>87813377</v>
      </c>
      <c r="I38" s="60">
        <v>87813377</v>
      </c>
      <c r="J38" s="60">
        <v>87813377</v>
      </c>
      <c r="K38" s="60">
        <v>87813377</v>
      </c>
      <c r="L38" s="60">
        <v>87813377</v>
      </c>
      <c r="M38" s="60">
        <v>87813377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87813377</v>
      </c>
      <c r="W38" s="60">
        <v>13250228</v>
      </c>
      <c r="X38" s="60">
        <v>74563149</v>
      </c>
      <c r="Y38" s="61">
        <v>562.73</v>
      </c>
      <c r="Z38" s="62">
        <v>26500456</v>
      </c>
    </row>
    <row r="39" spans="1:26" ht="12.75">
      <c r="A39" s="58" t="s">
        <v>60</v>
      </c>
      <c r="B39" s="19">
        <v>2452792677</v>
      </c>
      <c r="C39" s="19">
        <v>0</v>
      </c>
      <c r="D39" s="59">
        <v>278990259</v>
      </c>
      <c r="E39" s="60">
        <v>278990259</v>
      </c>
      <c r="F39" s="60">
        <v>2208495941</v>
      </c>
      <c r="G39" s="60">
        <v>2058727209</v>
      </c>
      <c r="H39" s="60">
        <v>2058727209</v>
      </c>
      <c r="I39" s="60">
        <v>2058727209</v>
      </c>
      <c r="J39" s="60">
        <v>2058727209</v>
      </c>
      <c r="K39" s="60">
        <v>2058727209</v>
      </c>
      <c r="L39" s="60">
        <v>2058727209</v>
      </c>
      <c r="M39" s="60">
        <v>2058727209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2058727209</v>
      </c>
      <c r="W39" s="60">
        <v>139495130</v>
      </c>
      <c r="X39" s="60">
        <v>1919232079</v>
      </c>
      <c r="Y39" s="61">
        <v>1375.84</v>
      </c>
      <c r="Z39" s="62">
        <v>278990259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386802202</v>
      </c>
      <c r="C42" s="19">
        <v>0</v>
      </c>
      <c r="D42" s="59">
        <v>327339068</v>
      </c>
      <c r="E42" s="60">
        <v>327339068</v>
      </c>
      <c r="F42" s="60">
        <v>128314101</v>
      </c>
      <c r="G42" s="60">
        <v>-3934859</v>
      </c>
      <c r="H42" s="60">
        <v>-40482147</v>
      </c>
      <c r="I42" s="60">
        <v>83897095</v>
      </c>
      <c r="J42" s="60">
        <v>-51829083</v>
      </c>
      <c r="K42" s="60">
        <v>21099297</v>
      </c>
      <c r="L42" s="60">
        <v>54764087</v>
      </c>
      <c r="M42" s="60">
        <v>24034301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107931396</v>
      </c>
      <c r="W42" s="60">
        <v>288574564</v>
      </c>
      <c r="X42" s="60">
        <v>-180643168</v>
      </c>
      <c r="Y42" s="61">
        <v>-62.6</v>
      </c>
      <c r="Z42" s="62">
        <v>327339068</v>
      </c>
    </row>
    <row r="43" spans="1:26" ht="12.75">
      <c r="A43" s="58" t="s">
        <v>63</v>
      </c>
      <c r="B43" s="19">
        <v>-304142595</v>
      </c>
      <c r="C43" s="19">
        <v>0</v>
      </c>
      <c r="D43" s="59">
        <v>-277114856</v>
      </c>
      <c r="E43" s="60">
        <v>-277114856</v>
      </c>
      <c r="F43" s="60">
        <v>-4412561</v>
      </c>
      <c r="G43" s="60">
        <v>-11373493</v>
      </c>
      <c r="H43" s="60">
        <v>-11299395</v>
      </c>
      <c r="I43" s="60">
        <v>-27085449</v>
      </c>
      <c r="J43" s="60">
        <v>-38177107</v>
      </c>
      <c r="K43" s="60">
        <v>-19246461</v>
      </c>
      <c r="L43" s="60">
        <v>-34544843</v>
      </c>
      <c r="M43" s="60">
        <v>-91968411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-119053860</v>
      </c>
      <c r="W43" s="60">
        <v>-138557448</v>
      </c>
      <c r="X43" s="60">
        <v>19503588</v>
      </c>
      <c r="Y43" s="61">
        <v>-14.08</v>
      </c>
      <c r="Z43" s="62">
        <v>-277114856</v>
      </c>
    </row>
    <row r="44" spans="1:26" ht="12.75">
      <c r="A44" s="58" t="s">
        <v>64</v>
      </c>
      <c r="B44" s="19">
        <v>-669155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150841372</v>
      </c>
      <c r="C45" s="22">
        <v>0</v>
      </c>
      <c r="D45" s="99">
        <v>75224212</v>
      </c>
      <c r="E45" s="100">
        <v>75224212</v>
      </c>
      <c r="F45" s="100">
        <v>274803182</v>
      </c>
      <c r="G45" s="100">
        <v>259494830</v>
      </c>
      <c r="H45" s="100">
        <v>207713288</v>
      </c>
      <c r="I45" s="100">
        <v>207713288</v>
      </c>
      <c r="J45" s="100">
        <v>117707098</v>
      </c>
      <c r="K45" s="100">
        <v>119559934</v>
      </c>
      <c r="L45" s="100">
        <v>139779178</v>
      </c>
      <c r="M45" s="100">
        <v>139779178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139779178</v>
      </c>
      <c r="W45" s="100">
        <v>175017116</v>
      </c>
      <c r="X45" s="100">
        <v>-35237938</v>
      </c>
      <c r="Y45" s="101">
        <v>-20.13</v>
      </c>
      <c r="Z45" s="102">
        <v>75224212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7353826</v>
      </c>
      <c r="C49" s="52">
        <v>0</v>
      </c>
      <c r="D49" s="129">
        <v>3969563</v>
      </c>
      <c r="E49" s="54">
        <v>7959831</v>
      </c>
      <c r="F49" s="54">
        <v>0</v>
      </c>
      <c r="G49" s="54">
        <v>0</v>
      </c>
      <c r="H49" s="54">
        <v>0</v>
      </c>
      <c r="I49" s="54">
        <v>9778071</v>
      </c>
      <c r="J49" s="54">
        <v>0</v>
      </c>
      <c r="K49" s="54">
        <v>0</v>
      </c>
      <c r="L49" s="54">
        <v>0</v>
      </c>
      <c r="M49" s="54">
        <v>6765984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6442933</v>
      </c>
      <c r="W49" s="54">
        <v>28976694</v>
      </c>
      <c r="X49" s="54">
        <v>187947605</v>
      </c>
      <c r="Y49" s="54">
        <v>259194507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9089798</v>
      </c>
      <c r="C51" s="52">
        <v>0</v>
      </c>
      <c r="D51" s="129">
        <v>1453185</v>
      </c>
      <c r="E51" s="54">
        <v>9834183</v>
      </c>
      <c r="F51" s="54">
        <v>0</v>
      </c>
      <c r="G51" s="54">
        <v>0</v>
      </c>
      <c r="H51" s="54">
        <v>0</v>
      </c>
      <c r="I51" s="54">
        <v>4419112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43227942</v>
      </c>
      <c r="Y51" s="54">
        <v>68024220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45.26441055459244</v>
      </c>
      <c r="C58" s="5">
        <f>IF(C67=0,0,+(C76/C67)*100)</f>
        <v>0</v>
      </c>
      <c r="D58" s="6">
        <f aca="true" t="shared" si="6" ref="D58:Z58">IF(D67=0,0,+(D76/D67)*100)</f>
        <v>87.55959100887365</v>
      </c>
      <c r="E58" s="7">
        <f t="shared" si="6"/>
        <v>87.55959100887365</v>
      </c>
      <c r="F58" s="7">
        <f t="shared" si="6"/>
        <v>100</v>
      </c>
      <c r="G58" s="7">
        <f t="shared" si="6"/>
        <v>24.789067121959558</v>
      </c>
      <c r="H58" s="7">
        <f t="shared" si="6"/>
        <v>-518.0563549661889</v>
      </c>
      <c r="I58" s="7">
        <f t="shared" si="6"/>
        <v>82.833919934842</v>
      </c>
      <c r="J58" s="7">
        <f t="shared" si="6"/>
        <v>100</v>
      </c>
      <c r="K58" s="7">
        <f t="shared" si="6"/>
        <v>34.26716123935672</v>
      </c>
      <c r="L58" s="7">
        <f t="shared" si="6"/>
        <v>-44.4950780948437</v>
      </c>
      <c r="M58" s="7">
        <f t="shared" si="6"/>
        <v>28.19970929782182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52.596147488760934</v>
      </c>
      <c r="W58" s="7">
        <f t="shared" si="6"/>
        <v>83.67419409482042</v>
      </c>
      <c r="X58" s="7">
        <f t="shared" si="6"/>
        <v>0</v>
      </c>
      <c r="Y58" s="7">
        <f t="shared" si="6"/>
        <v>0</v>
      </c>
      <c r="Z58" s="8">
        <f t="shared" si="6"/>
        <v>87.55959100887365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51.47393364806718</v>
      </c>
      <c r="C60" s="12">
        <f t="shared" si="7"/>
        <v>0</v>
      </c>
      <c r="D60" s="3">
        <f t="shared" si="7"/>
        <v>84.82906430322234</v>
      </c>
      <c r="E60" s="13">
        <f t="shared" si="7"/>
        <v>84.82906430322234</v>
      </c>
      <c r="F60" s="13">
        <f t="shared" si="7"/>
        <v>100</v>
      </c>
      <c r="G60" s="13">
        <f t="shared" si="7"/>
        <v>28.13939997428376</v>
      </c>
      <c r="H60" s="13">
        <f t="shared" si="7"/>
        <v>-240.50108263445352</v>
      </c>
      <c r="I60" s="13">
        <f t="shared" si="7"/>
        <v>106.29928606769465</v>
      </c>
      <c r="J60" s="13">
        <f t="shared" si="7"/>
        <v>100</v>
      </c>
      <c r="K60" s="13">
        <f t="shared" si="7"/>
        <v>42.56239712511973</v>
      </c>
      <c r="L60" s="13">
        <f t="shared" si="7"/>
        <v>-56.67123185821254</v>
      </c>
      <c r="M60" s="13">
        <f t="shared" si="7"/>
        <v>25.786774349776188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60.71118736135579</v>
      </c>
      <c r="W60" s="13">
        <f t="shared" si="7"/>
        <v>80.28290483751694</v>
      </c>
      <c r="X60" s="13">
        <f t="shared" si="7"/>
        <v>0</v>
      </c>
      <c r="Y60" s="13">
        <f t="shared" si="7"/>
        <v>0</v>
      </c>
      <c r="Z60" s="14">
        <f t="shared" si="7"/>
        <v>84.82906430322234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60.1817402515073</v>
      </c>
      <c r="C62" s="12">
        <f t="shared" si="7"/>
        <v>0</v>
      </c>
      <c r="D62" s="3">
        <f t="shared" si="7"/>
        <v>80.04580801832913</v>
      </c>
      <c r="E62" s="13">
        <f t="shared" si="7"/>
        <v>80.04580801832913</v>
      </c>
      <c r="F62" s="13">
        <f t="shared" si="7"/>
        <v>100.04598355577139</v>
      </c>
      <c r="G62" s="13">
        <f t="shared" si="7"/>
        <v>28.510075376748606</v>
      </c>
      <c r="H62" s="13">
        <f t="shared" si="7"/>
        <v>-225.24100352546105</v>
      </c>
      <c r="I62" s="13">
        <f t="shared" si="7"/>
        <v>109.60953487642804</v>
      </c>
      <c r="J62" s="13">
        <f t="shared" si="7"/>
        <v>100</v>
      </c>
      <c r="K62" s="13">
        <f t="shared" si="7"/>
        <v>47.48789433657114</v>
      </c>
      <c r="L62" s="13">
        <f t="shared" si="7"/>
        <v>-77.13052848832432</v>
      </c>
      <c r="M62" s="13">
        <f t="shared" si="7"/>
        <v>21.33186470916204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60.887715805946684</v>
      </c>
      <c r="W62" s="13">
        <f t="shared" si="7"/>
        <v>74.49721014872733</v>
      </c>
      <c r="X62" s="13">
        <f t="shared" si="7"/>
        <v>0</v>
      </c>
      <c r="Y62" s="13">
        <f t="shared" si="7"/>
        <v>0</v>
      </c>
      <c r="Z62" s="14">
        <f t="shared" si="7"/>
        <v>80.04580801832913</v>
      </c>
    </row>
    <row r="63" spans="1:26" ht="12.75">
      <c r="A63" s="39" t="s">
        <v>105</v>
      </c>
      <c r="B63" s="12">
        <f t="shared" si="7"/>
        <v>14.174947050149447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26.332344474300978</v>
      </c>
      <c r="H63" s="13">
        <f t="shared" si="7"/>
        <v>-430.9268521531209</v>
      </c>
      <c r="I63" s="13">
        <f t="shared" si="7"/>
        <v>88.53780642161414</v>
      </c>
      <c r="J63" s="13">
        <f t="shared" si="7"/>
        <v>100</v>
      </c>
      <c r="K63" s="13">
        <f t="shared" si="7"/>
        <v>24.018159228721654</v>
      </c>
      <c r="L63" s="13">
        <f t="shared" si="7"/>
        <v>18.705412921687962</v>
      </c>
      <c r="M63" s="13">
        <f t="shared" si="7"/>
        <v>43.160536179597244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59.92363836577821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19.672728400998203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8.718040999842218</v>
      </c>
      <c r="H66" s="16">
        <f t="shared" si="7"/>
        <v>-91.58970324768808</v>
      </c>
      <c r="I66" s="16">
        <f t="shared" si="7"/>
        <v>13.846412991343673</v>
      </c>
      <c r="J66" s="16">
        <f t="shared" si="7"/>
        <v>100</v>
      </c>
      <c r="K66" s="16">
        <f t="shared" si="7"/>
        <v>3.4533128581594816</v>
      </c>
      <c r="L66" s="16">
        <f t="shared" si="7"/>
        <v>5.102271472034727</v>
      </c>
      <c r="M66" s="16">
        <f t="shared" si="7"/>
        <v>37.055166316207156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25.709932719649704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72295847</v>
      </c>
      <c r="C67" s="24"/>
      <c r="D67" s="25">
        <v>73789865</v>
      </c>
      <c r="E67" s="26">
        <v>73789865</v>
      </c>
      <c r="F67" s="26">
        <v>8291368</v>
      </c>
      <c r="G67" s="26">
        <v>8890980</v>
      </c>
      <c r="H67" s="26">
        <v>-621986</v>
      </c>
      <c r="I67" s="26">
        <v>16560362</v>
      </c>
      <c r="J67" s="26">
        <v>6415305</v>
      </c>
      <c r="K67" s="26">
        <v>7174948</v>
      </c>
      <c r="L67" s="26">
        <v>6935221</v>
      </c>
      <c r="M67" s="26">
        <v>20525474</v>
      </c>
      <c r="N67" s="26"/>
      <c r="O67" s="26"/>
      <c r="P67" s="26"/>
      <c r="Q67" s="26"/>
      <c r="R67" s="26"/>
      <c r="S67" s="26"/>
      <c r="T67" s="26"/>
      <c r="U67" s="26"/>
      <c r="V67" s="26">
        <v>37085836</v>
      </c>
      <c r="W67" s="26">
        <v>38608140</v>
      </c>
      <c r="X67" s="26"/>
      <c r="Y67" s="25"/>
      <c r="Z67" s="27">
        <v>73789865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58179315</v>
      </c>
      <c r="C69" s="19"/>
      <c r="D69" s="20">
        <v>60508865</v>
      </c>
      <c r="E69" s="21">
        <v>60508865</v>
      </c>
      <c r="F69" s="21">
        <v>6781279</v>
      </c>
      <c r="G69" s="21">
        <v>7357218</v>
      </c>
      <c r="H69" s="21">
        <v>-1781303</v>
      </c>
      <c r="I69" s="21">
        <v>12357194</v>
      </c>
      <c r="J69" s="21">
        <v>4908965</v>
      </c>
      <c r="K69" s="21">
        <v>5653105</v>
      </c>
      <c r="L69" s="21">
        <v>5568222</v>
      </c>
      <c r="M69" s="21">
        <v>16130292</v>
      </c>
      <c r="N69" s="21"/>
      <c r="O69" s="21"/>
      <c r="P69" s="21"/>
      <c r="Q69" s="21"/>
      <c r="R69" s="21"/>
      <c r="S69" s="21"/>
      <c r="T69" s="21"/>
      <c r="U69" s="21"/>
      <c r="V69" s="21">
        <v>28487486</v>
      </c>
      <c r="W69" s="21">
        <v>31967640</v>
      </c>
      <c r="X69" s="21"/>
      <c r="Y69" s="20"/>
      <c r="Z69" s="23">
        <v>60508865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47291670</v>
      </c>
      <c r="C71" s="19"/>
      <c r="D71" s="20">
        <v>46004173</v>
      </c>
      <c r="E71" s="21">
        <v>46004173</v>
      </c>
      <c r="F71" s="21">
        <v>5971700</v>
      </c>
      <c r="G71" s="21">
        <v>6104933</v>
      </c>
      <c r="H71" s="21">
        <v>-1649146</v>
      </c>
      <c r="I71" s="21">
        <v>10427487</v>
      </c>
      <c r="J71" s="21">
        <v>3997016</v>
      </c>
      <c r="K71" s="21">
        <v>4466711</v>
      </c>
      <c r="L71" s="21">
        <v>4380040</v>
      </c>
      <c r="M71" s="21">
        <v>12843767</v>
      </c>
      <c r="N71" s="21"/>
      <c r="O71" s="21"/>
      <c r="P71" s="21"/>
      <c r="Q71" s="21"/>
      <c r="R71" s="21"/>
      <c r="S71" s="21"/>
      <c r="T71" s="21"/>
      <c r="U71" s="21"/>
      <c r="V71" s="21">
        <v>23271254</v>
      </c>
      <c r="W71" s="21">
        <v>24715296</v>
      </c>
      <c r="X71" s="21"/>
      <c r="Y71" s="20"/>
      <c r="Z71" s="23">
        <v>46004173</v>
      </c>
    </row>
    <row r="72" spans="1:26" ht="12.75" hidden="1">
      <c r="A72" s="39" t="s">
        <v>105</v>
      </c>
      <c r="B72" s="19">
        <v>10484921</v>
      </c>
      <c r="C72" s="19"/>
      <c r="D72" s="20">
        <v>14504692</v>
      </c>
      <c r="E72" s="21">
        <v>14504692</v>
      </c>
      <c r="F72" s="21">
        <v>806833</v>
      </c>
      <c r="G72" s="21">
        <v>1252285</v>
      </c>
      <c r="H72" s="21">
        <v>-132157</v>
      </c>
      <c r="I72" s="21">
        <v>1926961</v>
      </c>
      <c r="J72" s="21">
        <v>911949</v>
      </c>
      <c r="K72" s="21">
        <v>1186394</v>
      </c>
      <c r="L72" s="21">
        <v>1190928</v>
      </c>
      <c r="M72" s="21">
        <v>3289271</v>
      </c>
      <c r="N72" s="21"/>
      <c r="O72" s="21"/>
      <c r="P72" s="21"/>
      <c r="Q72" s="21"/>
      <c r="R72" s="21"/>
      <c r="S72" s="21"/>
      <c r="T72" s="21"/>
      <c r="U72" s="21"/>
      <c r="V72" s="21">
        <v>5216232</v>
      </c>
      <c r="W72" s="21">
        <v>7252344</v>
      </c>
      <c r="X72" s="21"/>
      <c r="Y72" s="20"/>
      <c r="Z72" s="23">
        <v>14504692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402724</v>
      </c>
      <c r="C74" s="19"/>
      <c r="D74" s="20"/>
      <c r="E74" s="21"/>
      <c r="F74" s="21">
        <v>2746</v>
      </c>
      <c r="G74" s="21"/>
      <c r="H74" s="21"/>
      <c r="I74" s="21">
        <v>2746</v>
      </c>
      <c r="J74" s="21"/>
      <c r="K74" s="21"/>
      <c r="L74" s="21">
        <v>-2746</v>
      </c>
      <c r="M74" s="21">
        <v>-2746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14116532</v>
      </c>
      <c r="C75" s="28"/>
      <c r="D75" s="29">
        <v>13281000</v>
      </c>
      <c r="E75" s="30">
        <v>13281000</v>
      </c>
      <c r="F75" s="30">
        <v>1510089</v>
      </c>
      <c r="G75" s="30">
        <v>1533762</v>
      </c>
      <c r="H75" s="30">
        <v>1159317</v>
      </c>
      <c r="I75" s="30">
        <v>4203168</v>
      </c>
      <c r="J75" s="30">
        <v>1506340</v>
      </c>
      <c r="K75" s="30">
        <v>1521843</v>
      </c>
      <c r="L75" s="30">
        <v>1366999</v>
      </c>
      <c r="M75" s="30">
        <v>4395182</v>
      </c>
      <c r="N75" s="30"/>
      <c r="O75" s="30"/>
      <c r="P75" s="30"/>
      <c r="Q75" s="30"/>
      <c r="R75" s="30"/>
      <c r="S75" s="30"/>
      <c r="T75" s="30"/>
      <c r="U75" s="30"/>
      <c r="V75" s="30">
        <v>8598350</v>
      </c>
      <c r="W75" s="30">
        <v>6640500</v>
      </c>
      <c r="X75" s="30"/>
      <c r="Y75" s="29"/>
      <c r="Z75" s="31">
        <v>13281000</v>
      </c>
    </row>
    <row r="76" spans="1:26" ht="12.75" hidden="1">
      <c r="A76" s="42" t="s">
        <v>288</v>
      </c>
      <c r="B76" s="32">
        <v>32724289</v>
      </c>
      <c r="C76" s="32"/>
      <c r="D76" s="33">
        <v>64610104</v>
      </c>
      <c r="E76" s="34">
        <v>64610104</v>
      </c>
      <c r="F76" s="34">
        <v>8291368</v>
      </c>
      <c r="G76" s="34">
        <v>2203991</v>
      </c>
      <c r="H76" s="34">
        <v>3222238</v>
      </c>
      <c r="I76" s="34">
        <v>13717597</v>
      </c>
      <c r="J76" s="34">
        <v>6415305</v>
      </c>
      <c r="K76" s="34">
        <v>2458651</v>
      </c>
      <c r="L76" s="34">
        <v>-3085832</v>
      </c>
      <c r="M76" s="34">
        <v>5788124</v>
      </c>
      <c r="N76" s="34"/>
      <c r="O76" s="34"/>
      <c r="P76" s="34"/>
      <c r="Q76" s="34"/>
      <c r="R76" s="34"/>
      <c r="S76" s="34"/>
      <c r="T76" s="34"/>
      <c r="U76" s="34"/>
      <c r="V76" s="34">
        <v>19505721</v>
      </c>
      <c r="W76" s="34">
        <v>32305050</v>
      </c>
      <c r="X76" s="34"/>
      <c r="Y76" s="33"/>
      <c r="Z76" s="35">
        <v>64610104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29947182</v>
      </c>
      <c r="C78" s="19"/>
      <c r="D78" s="20">
        <v>51329104</v>
      </c>
      <c r="E78" s="21">
        <v>51329104</v>
      </c>
      <c r="F78" s="21">
        <v>6781279</v>
      </c>
      <c r="G78" s="21">
        <v>2070277</v>
      </c>
      <c r="H78" s="21">
        <v>4284053</v>
      </c>
      <c r="I78" s="21">
        <v>13135609</v>
      </c>
      <c r="J78" s="21">
        <v>4908965</v>
      </c>
      <c r="K78" s="21">
        <v>2406097</v>
      </c>
      <c r="L78" s="21">
        <v>-3155580</v>
      </c>
      <c r="M78" s="21">
        <v>4159482</v>
      </c>
      <c r="N78" s="21"/>
      <c r="O78" s="21"/>
      <c r="P78" s="21"/>
      <c r="Q78" s="21"/>
      <c r="R78" s="21"/>
      <c r="S78" s="21"/>
      <c r="T78" s="21"/>
      <c r="U78" s="21"/>
      <c r="V78" s="21">
        <v>17295091</v>
      </c>
      <c r="W78" s="21">
        <v>25664550</v>
      </c>
      <c r="X78" s="21"/>
      <c r="Y78" s="20"/>
      <c r="Z78" s="23">
        <v>51329104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28460950</v>
      </c>
      <c r="C80" s="19"/>
      <c r="D80" s="20">
        <v>36824412</v>
      </c>
      <c r="E80" s="21">
        <v>36824412</v>
      </c>
      <c r="F80" s="21">
        <v>5974446</v>
      </c>
      <c r="G80" s="21">
        <v>1740521</v>
      </c>
      <c r="H80" s="21">
        <v>3714553</v>
      </c>
      <c r="I80" s="21">
        <v>11429520</v>
      </c>
      <c r="J80" s="21">
        <v>3997016</v>
      </c>
      <c r="K80" s="21">
        <v>2121147</v>
      </c>
      <c r="L80" s="21">
        <v>-3378348</v>
      </c>
      <c r="M80" s="21">
        <v>2739815</v>
      </c>
      <c r="N80" s="21"/>
      <c r="O80" s="21"/>
      <c r="P80" s="21"/>
      <c r="Q80" s="21"/>
      <c r="R80" s="21"/>
      <c r="S80" s="21"/>
      <c r="T80" s="21"/>
      <c r="U80" s="21"/>
      <c r="V80" s="21">
        <v>14169335</v>
      </c>
      <c r="W80" s="21">
        <v>18412206</v>
      </c>
      <c r="X80" s="21"/>
      <c r="Y80" s="20"/>
      <c r="Z80" s="23">
        <v>36824412</v>
      </c>
    </row>
    <row r="81" spans="1:26" ht="12.75" hidden="1">
      <c r="A81" s="39" t="s">
        <v>105</v>
      </c>
      <c r="B81" s="19">
        <v>1486232</v>
      </c>
      <c r="C81" s="19"/>
      <c r="D81" s="20">
        <v>14504692</v>
      </c>
      <c r="E81" s="21">
        <v>14504692</v>
      </c>
      <c r="F81" s="21">
        <v>806833</v>
      </c>
      <c r="G81" s="21">
        <v>329756</v>
      </c>
      <c r="H81" s="21">
        <v>569500</v>
      </c>
      <c r="I81" s="21">
        <v>1706089</v>
      </c>
      <c r="J81" s="21">
        <v>911949</v>
      </c>
      <c r="K81" s="21">
        <v>284950</v>
      </c>
      <c r="L81" s="21">
        <v>222768</v>
      </c>
      <c r="M81" s="21">
        <v>1419667</v>
      </c>
      <c r="N81" s="21"/>
      <c r="O81" s="21"/>
      <c r="P81" s="21"/>
      <c r="Q81" s="21"/>
      <c r="R81" s="21"/>
      <c r="S81" s="21"/>
      <c r="T81" s="21"/>
      <c r="U81" s="21"/>
      <c r="V81" s="21">
        <v>3125756</v>
      </c>
      <c r="W81" s="21">
        <v>7252344</v>
      </c>
      <c r="X81" s="21"/>
      <c r="Y81" s="20"/>
      <c r="Z81" s="23">
        <v>14504692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2777107</v>
      </c>
      <c r="C84" s="28"/>
      <c r="D84" s="29">
        <v>13281000</v>
      </c>
      <c r="E84" s="30">
        <v>13281000</v>
      </c>
      <c r="F84" s="30">
        <v>1510089</v>
      </c>
      <c r="G84" s="30">
        <v>133714</v>
      </c>
      <c r="H84" s="30">
        <v>-1061815</v>
      </c>
      <c r="I84" s="30">
        <v>581988</v>
      </c>
      <c r="J84" s="30">
        <v>1506340</v>
      </c>
      <c r="K84" s="30">
        <v>52554</v>
      </c>
      <c r="L84" s="30">
        <v>69748</v>
      </c>
      <c r="M84" s="30">
        <v>1628642</v>
      </c>
      <c r="N84" s="30"/>
      <c r="O84" s="30"/>
      <c r="P84" s="30"/>
      <c r="Q84" s="30"/>
      <c r="R84" s="30"/>
      <c r="S84" s="30"/>
      <c r="T84" s="30"/>
      <c r="U84" s="30"/>
      <c r="V84" s="30">
        <v>2210630</v>
      </c>
      <c r="W84" s="30">
        <v>6640500</v>
      </c>
      <c r="X84" s="30"/>
      <c r="Y84" s="29"/>
      <c r="Z84" s="31">
        <v>13281000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78379149</v>
      </c>
      <c r="D5" s="153">
        <f>SUM(D6:D8)</f>
        <v>0</v>
      </c>
      <c r="E5" s="154">
        <f t="shared" si="0"/>
        <v>120614728</v>
      </c>
      <c r="F5" s="100">
        <f t="shared" si="0"/>
        <v>120614728</v>
      </c>
      <c r="G5" s="100">
        <f t="shared" si="0"/>
        <v>44151994</v>
      </c>
      <c r="H5" s="100">
        <f t="shared" si="0"/>
        <v>2388162</v>
      </c>
      <c r="I5" s="100">
        <f t="shared" si="0"/>
        <v>13090433</v>
      </c>
      <c r="J5" s="100">
        <f t="shared" si="0"/>
        <v>59630589</v>
      </c>
      <c r="K5" s="100">
        <f t="shared" si="0"/>
        <v>-76889</v>
      </c>
      <c r="L5" s="100">
        <f t="shared" si="0"/>
        <v>1108474</v>
      </c>
      <c r="M5" s="100">
        <f t="shared" si="0"/>
        <v>23546633</v>
      </c>
      <c r="N5" s="100">
        <f t="shared" si="0"/>
        <v>24578218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84208807</v>
      </c>
      <c r="X5" s="100">
        <f t="shared" si="0"/>
        <v>86980125</v>
      </c>
      <c r="Y5" s="100">
        <f t="shared" si="0"/>
        <v>-2771318</v>
      </c>
      <c r="Z5" s="137">
        <f>+IF(X5&lt;&gt;0,+(Y5/X5)*100,0)</f>
        <v>-3.1861508591761623</v>
      </c>
      <c r="AA5" s="153">
        <f>SUM(AA6:AA8)</f>
        <v>120614728</v>
      </c>
    </row>
    <row r="6" spans="1:27" ht="12.75">
      <c r="A6" s="138" t="s">
        <v>75</v>
      </c>
      <c r="B6" s="136"/>
      <c r="C6" s="155">
        <v>23321520</v>
      </c>
      <c r="D6" s="155"/>
      <c r="E6" s="156">
        <v>25442979</v>
      </c>
      <c r="F6" s="60">
        <v>25442979</v>
      </c>
      <c r="G6" s="60">
        <v>10601208</v>
      </c>
      <c r="H6" s="60"/>
      <c r="I6" s="60"/>
      <c r="J6" s="60">
        <v>10601208</v>
      </c>
      <c r="K6" s="60"/>
      <c r="L6" s="60"/>
      <c r="M6" s="60">
        <v>5684240</v>
      </c>
      <c r="N6" s="60">
        <v>5684240</v>
      </c>
      <c r="O6" s="60"/>
      <c r="P6" s="60"/>
      <c r="Q6" s="60"/>
      <c r="R6" s="60"/>
      <c r="S6" s="60"/>
      <c r="T6" s="60"/>
      <c r="U6" s="60"/>
      <c r="V6" s="60"/>
      <c r="W6" s="60">
        <v>16285448</v>
      </c>
      <c r="X6" s="60">
        <v>19082234</v>
      </c>
      <c r="Y6" s="60">
        <v>-2796786</v>
      </c>
      <c r="Z6" s="140">
        <v>-14.66</v>
      </c>
      <c r="AA6" s="155">
        <v>25442979</v>
      </c>
    </row>
    <row r="7" spans="1:27" ht="12.75">
      <c r="A7" s="138" t="s">
        <v>76</v>
      </c>
      <c r="B7" s="136"/>
      <c r="C7" s="157">
        <v>55057629</v>
      </c>
      <c r="D7" s="157"/>
      <c r="E7" s="158">
        <v>95171749</v>
      </c>
      <c r="F7" s="159">
        <v>95171749</v>
      </c>
      <c r="G7" s="159">
        <v>33550786</v>
      </c>
      <c r="H7" s="159">
        <v>2388162</v>
      </c>
      <c r="I7" s="159">
        <v>13090433</v>
      </c>
      <c r="J7" s="159">
        <v>49029381</v>
      </c>
      <c r="K7" s="159">
        <v>-76889</v>
      </c>
      <c r="L7" s="159">
        <v>1108474</v>
      </c>
      <c r="M7" s="159">
        <v>17862393</v>
      </c>
      <c r="N7" s="159">
        <v>18893978</v>
      </c>
      <c r="O7" s="159"/>
      <c r="P7" s="159"/>
      <c r="Q7" s="159"/>
      <c r="R7" s="159"/>
      <c r="S7" s="159"/>
      <c r="T7" s="159"/>
      <c r="U7" s="159"/>
      <c r="V7" s="159"/>
      <c r="W7" s="159">
        <v>67923359</v>
      </c>
      <c r="X7" s="159">
        <v>67897891</v>
      </c>
      <c r="Y7" s="159">
        <v>25468</v>
      </c>
      <c r="Z7" s="141">
        <v>0.04</v>
      </c>
      <c r="AA7" s="157">
        <v>95171749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9895</v>
      </c>
      <c r="D9" s="153">
        <f>SUM(D10:D14)</f>
        <v>0</v>
      </c>
      <c r="E9" s="154">
        <f t="shared" si="1"/>
        <v>38460533</v>
      </c>
      <c r="F9" s="100">
        <f t="shared" si="1"/>
        <v>38460533</v>
      </c>
      <c r="G9" s="100">
        <f t="shared" si="1"/>
        <v>16025173</v>
      </c>
      <c r="H9" s="100">
        <f t="shared" si="1"/>
        <v>0</v>
      </c>
      <c r="I9" s="100">
        <f t="shared" si="1"/>
        <v>0</v>
      </c>
      <c r="J9" s="100">
        <f t="shared" si="1"/>
        <v>16025173</v>
      </c>
      <c r="K9" s="100">
        <f t="shared" si="1"/>
        <v>0</v>
      </c>
      <c r="L9" s="100">
        <f t="shared" si="1"/>
        <v>0</v>
      </c>
      <c r="M9" s="100">
        <f t="shared" si="1"/>
        <v>8526360</v>
      </c>
      <c r="N9" s="100">
        <f t="shared" si="1"/>
        <v>8526360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24551533</v>
      </c>
      <c r="X9" s="100">
        <f t="shared" si="1"/>
        <v>28845400</v>
      </c>
      <c r="Y9" s="100">
        <f t="shared" si="1"/>
        <v>-4293867</v>
      </c>
      <c r="Z9" s="137">
        <f>+IF(X9&lt;&gt;0,+(Y9/X9)*100,0)</f>
        <v>-14.885794615432616</v>
      </c>
      <c r="AA9" s="153">
        <f>SUM(AA10:AA14)</f>
        <v>38460533</v>
      </c>
    </row>
    <row r="10" spans="1:27" ht="12.75">
      <c r="A10" s="138" t="s">
        <v>79</v>
      </c>
      <c r="B10" s="136"/>
      <c r="C10" s="155">
        <v>9895</v>
      </c>
      <c r="D10" s="155"/>
      <c r="E10" s="156">
        <v>38460533</v>
      </c>
      <c r="F10" s="60">
        <v>38460533</v>
      </c>
      <c r="G10" s="60">
        <v>16025173</v>
      </c>
      <c r="H10" s="60"/>
      <c r="I10" s="60"/>
      <c r="J10" s="60">
        <v>16025173</v>
      </c>
      <c r="K10" s="60"/>
      <c r="L10" s="60"/>
      <c r="M10" s="60">
        <v>8526360</v>
      </c>
      <c r="N10" s="60">
        <v>8526360</v>
      </c>
      <c r="O10" s="60"/>
      <c r="P10" s="60"/>
      <c r="Q10" s="60"/>
      <c r="R10" s="60"/>
      <c r="S10" s="60"/>
      <c r="T10" s="60"/>
      <c r="U10" s="60"/>
      <c r="V10" s="60"/>
      <c r="W10" s="60">
        <v>24551533</v>
      </c>
      <c r="X10" s="60">
        <v>28845400</v>
      </c>
      <c r="Y10" s="60">
        <v>-4293867</v>
      </c>
      <c r="Z10" s="140">
        <v>-14.89</v>
      </c>
      <c r="AA10" s="155">
        <v>38460533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262619</v>
      </c>
      <c r="D15" s="153">
        <f>SUM(D16:D18)</f>
        <v>0</v>
      </c>
      <c r="E15" s="154">
        <f t="shared" si="2"/>
        <v>18309340</v>
      </c>
      <c r="F15" s="100">
        <f t="shared" si="2"/>
        <v>18309340</v>
      </c>
      <c r="G15" s="100">
        <f t="shared" si="2"/>
        <v>7441369</v>
      </c>
      <c r="H15" s="100">
        <f t="shared" si="2"/>
        <v>0</v>
      </c>
      <c r="I15" s="100">
        <f t="shared" si="2"/>
        <v>0</v>
      </c>
      <c r="J15" s="100">
        <f t="shared" si="2"/>
        <v>7441369</v>
      </c>
      <c r="K15" s="100">
        <f t="shared" si="2"/>
        <v>0</v>
      </c>
      <c r="L15" s="100">
        <f t="shared" si="2"/>
        <v>0</v>
      </c>
      <c r="M15" s="100">
        <f t="shared" si="2"/>
        <v>3552650</v>
      </c>
      <c r="N15" s="100">
        <f t="shared" si="2"/>
        <v>3552650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10994019</v>
      </c>
      <c r="X15" s="100">
        <f t="shared" si="2"/>
        <v>13619505</v>
      </c>
      <c r="Y15" s="100">
        <f t="shared" si="2"/>
        <v>-2625486</v>
      </c>
      <c r="Z15" s="137">
        <f>+IF(X15&lt;&gt;0,+(Y15/X15)*100,0)</f>
        <v>-19.2773966454728</v>
      </c>
      <c r="AA15" s="153">
        <f>SUM(AA16:AA18)</f>
        <v>18309340</v>
      </c>
    </row>
    <row r="16" spans="1:27" ht="12.75">
      <c r="A16" s="138" t="s">
        <v>85</v>
      </c>
      <c r="B16" s="136"/>
      <c r="C16" s="155">
        <v>262619</v>
      </c>
      <c r="D16" s="155"/>
      <c r="E16" s="156">
        <v>18309340</v>
      </c>
      <c r="F16" s="60">
        <v>18309340</v>
      </c>
      <c r="G16" s="60">
        <v>7441369</v>
      </c>
      <c r="H16" s="60"/>
      <c r="I16" s="60"/>
      <c r="J16" s="60">
        <v>7441369</v>
      </c>
      <c r="K16" s="60"/>
      <c r="L16" s="60"/>
      <c r="M16" s="60">
        <v>3552650</v>
      </c>
      <c r="N16" s="60">
        <v>3552650</v>
      </c>
      <c r="O16" s="60"/>
      <c r="P16" s="60"/>
      <c r="Q16" s="60"/>
      <c r="R16" s="60"/>
      <c r="S16" s="60"/>
      <c r="T16" s="60"/>
      <c r="U16" s="60"/>
      <c r="V16" s="60"/>
      <c r="W16" s="60">
        <v>10994019</v>
      </c>
      <c r="X16" s="60">
        <v>13619505</v>
      </c>
      <c r="Y16" s="60">
        <v>-2625486</v>
      </c>
      <c r="Z16" s="140">
        <v>-19.28</v>
      </c>
      <c r="AA16" s="155">
        <v>18309340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611270022</v>
      </c>
      <c r="D19" s="153">
        <f>SUM(D20:D23)</f>
        <v>0</v>
      </c>
      <c r="E19" s="154">
        <f t="shared" si="3"/>
        <v>525184886</v>
      </c>
      <c r="F19" s="100">
        <f t="shared" si="3"/>
        <v>525184886</v>
      </c>
      <c r="G19" s="100">
        <f t="shared" si="3"/>
        <v>76989786</v>
      </c>
      <c r="H19" s="100">
        <f t="shared" si="3"/>
        <v>23112514</v>
      </c>
      <c r="I19" s="100">
        <f t="shared" si="3"/>
        <v>-142412</v>
      </c>
      <c r="J19" s="100">
        <f t="shared" si="3"/>
        <v>99959888</v>
      </c>
      <c r="K19" s="100">
        <f t="shared" si="3"/>
        <v>-7505999</v>
      </c>
      <c r="L19" s="100">
        <f t="shared" si="3"/>
        <v>7174948</v>
      </c>
      <c r="M19" s="100">
        <f t="shared" si="3"/>
        <v>43174997</v>
      </c>
      <c r="N19" s="100">
        <f t="shared" si="3"/>
        <v>42843946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142803834</v>
      </c>
      <c r="X19" s="100">
        <f t="shared" si="3"/>
        <v>361455247</v>
      </c>
      <c r="Y19" s="100">
        <f t="shared" si="3"/>
        <v>-218651413</v>
      </c>
      <c r="Z19" s="137">
        <f>+IF(X19&lt;&gt;0,+(Y19/X19)*100,0)</f>
        <v>-60.49197371313855</v>
      </c>
      <c r="AA19" s="153">
        <f>SUM(AA20:AA23)</f>
        <v>525184886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600786129</v>
      </c>
      <c r="D21" s="155"/>
      <c r="E21" s="156">
        <v>510415948</v>
      </c>
      <c r="F21" s="60">
        <v>510415948</v>
      </c>
      <c r="G21" s="60">
        <v>76182953</v>
      </c>
      <c r="H21" s="60">
        <v>21867312</v>
      </c>
      <c r="I21" s="60">
        <v>-10255</v>
      </c>
      <c r="J21" s="60">
        <v>98040010</v>
      </c>
      <c r="K21" s="60">
        <v>-8417948</v>
      </c>
      <c r="L21" s="60">
        <v>5988554</v>
      </c>
      <c r="M21" s="60">
        <v>41984069</v>
      </c>
      <c r="N21" s="60">
        <v>39554675</v>
      </c>
      <c r="O21" s="60"/>
      <c r="P21" s="60"/>
      <c r="Q21" s="60"/>
      <c r="R21" s="60"/>
      <c r="S21" s="60"/>
      <c r="T21" s="60"/>
      <c r="U21" s="60"/>
      <c r="V21" s="60"/>
      <c r="W21" s="60">
        <v>137594685</v>
      </c>
      <c r="X21" s="60">
        <v>242009503</v>
      </c>
      <c r="Y21" s="60">
        <v>-104414818</v>
      </c>
      <c r="Z21" s="140">
        <v>-43.14</v>
      </c>
      <c r="AA21" s="155">
        <v>510415948</v>
      </c>
    </row>
    <row r="22" spans="1:27" ht="12.75">
      <c r="A22" s="138" t="s">
        <v>91</v>
      </c>
      <c r="B22" s="136"/>
      <c r="C22" s="157">
        <v>10483893</v>
      </c>
      <c r="D22" s="157"/>
      <c r="E22" s="158">
        <v>14768938</v>
      </c>
      <c r="F22" s="159">
        <v>14768938</v>
      </c>
      <c r="G22" s="159">
        <v>806833</v>
      </c>
      <c r="H22" s="159">
        <v>1245202</v>
      </c>
      <c r="I22" s="159">
        <v>-132157</v>
      </c>
      <c r="J22" s="159">
        <v>1919878</v>
      </c>
      <c r="K22" s="159">
        <v>911949</v>
      </c>
      <c r="L22" s="159">
        <v>1186394</v>
      </c>
      <c r="M22" s="159">
        <v>1190928</v>
      </c>
      <c r="N22" s="159">
        <v>3289271</v>
      </c>
      <c r="O22" s="159"/>
      <c r="P22" s="159"/>
      <c r="Q22" s="159"/>
      <c r="R22" s="159"/>
      <c r="S22" s="159"/>
      <c r="T22" s="159"/>
      <c r="U22" s="159"/>
      <c r="V22" s="159"/>
      <c r="W22" s="159">
        <v>5209149</v>
      </c>
      <c r="X22" s="159">
        <v>119445744</v>
      </c>
      <c r="Y22" s="159">
        <v>-114236595</v>
      </c>
      <c r="Z22" s="141">
        <v>-95.64</v>
      </c>
      <c r="AA22" s="157">
        <v>14768938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689921685</v>
      </c>
      <c r="D25" s="168">
        <f>+D5+D9+D15+D19+D24</f>
        <v>0</v>
      </c>
      <c r="E25" s="169">
        <f t="shared" si="4"/>
        <v>702569487</v>
      </c>
      <c r="F25" s="73">
        <f t="shared" si="4"/>
        <v>702569487</v>
      </c>
      <c r="G25" s="73">
        <f t="shared" si="4"/>
        <v>144608322</v>
      </c>
      <c r="H25" s="73">
        <f t="shared" si="4"/>
        <v>25500676</v>
      </c>
      <c r="I25" s="73">
        <f t="shared" si="4"/>
        <v>12948021</v>
      </c>
      <c r="J25" s="73">
        <f t="shared" si="4"/>
        <v>183057019</v>
      </c>
      <c r="K25" s="73">
        <f t="shared" si="4"/>
        <v>-7582888</v>
      </c>
      <c r="L25" s="73">
        <f t="shared" si="4"/>
        <v>8283422</v>
      </c>
      <c r="M25" s="73">
        <f t="shared" si="4"/>
        <v>78800640</v>
      </c>
      <c r="N25" s="73">
        <f t="shared" si="4"/>
        <v>79501174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262558193</v>
      </c>
      <c r="X25" s="73">
        <f t="shared" si="4"/>
        <v>490900277</v>
      </c>
      <c r="Y25" s="73">
        <f t="shared" si="4"/>
        <v>-228342084</v>
      </c>
      <c r="Z25" s="170">
        <f>+IF(X25&lt;&gt;0,+(Y25/X25)*100,0)</f>
        <v>-46.514963363933894</v>
      </c>
      <c r="AA25" s="168">
        <f>+AA5+AA9+AA15+AA19+AA24</f>
        <v>702569487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77793673</v>
      </c>
      <c r="D28" s="153">
        <f>SUM(D29:D31)</f>
        <v>0</v>
      </c>
      <c r="E28" s="154">
        <f t="shared" si="5"/>
        <v>117764371</v>
      </c>
      <c r="F28" s="100">
        <f t="shared" si="5"/>
        <v>117764371</v>
      </c>
      <c r="G28" s="100">
        <f t="shared" si="5"/>
        <v>591335</v>
      </c>
      <c r="H28" s="100">
        <f t="shared" si="5"/>
        <v>7274385</v>
      </c>
      <c r="I28" s="100">
        <f t="shared" si="5"/>
        <v>10490392</v>
      </c>
      <c r="J28" s="100">
        <f t="shared" si="5"/>
        <v>18356112</v>
      </c>
      <c r="K28" s="100">
        <f t="shared" si="5"/>
        <v>11790177</v>
      </c>
      <c r="L28" s="100">
        <f t="shared" si="5"/>
        <v>4104910</v>
      </c>
      <c r="M28" s="100">
        <f t="shared" si="5"/>
        <v>8893915</v>
      </c>
      <c r="N28" s="100">
        <f t="shared" si="5"/>
        <v>24789002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43145114</v>
      </c>
      <c r="X28" s="100">
        <f t="shared" si="5"/>
        <v>61332018</v>
      </c>
      <c r="Y28" s="100">
        <f t="shared" si="5"/>
        <v>-18186904</v>
      </c>
      <c r="Z28" s="137">
        <f>+IF(X28&lt;&gt;0,+(Y28/X28)*100,0)</f>
        <v>-29.65319680170967</v>
      </c>
      <c r="AA28" s="153">
        <f>SUM(AA29:AA31)</f>
        <v>117764371</v>
      </c>
    </row>
    <row r="29" spans="1:27" ht="12.75">
      <c r="A29" s="138" t="s">
        <v>75</v>
      </c>
      <c r="B29" s="136"/>
      <c r="C29" s="155">
        <v>13205259</v>
      </c>
      <c r="D29" s="155"/>
      <c r="E29" s="156">
        <v>25651484</v>
      </c>
      <c r="F29" s="60">
        <v>25651484</v>
      </c>
      <c r="G29" s="60">
        <v>172890</v>
      </c>
      <c r="H29" s="60">
        <v>1293329</v>
      </c>
      <c r="I29" s="60">
        <v>2590095</v>
      </c>
      <c r="J29" s="60">
        <v>4056314</v>
      </c>
      <c r="K29" s="60">
        <v>2737912</v>
      </c>
      <c r="L29" s="60">
        <v>1228688</v>
      </c>
      <c r="M29" s="60">
        <v>1763166</v>
      </c>
      <c r="N29" s="60">
        <v>5729766</v>
      </c>
      <c r="O29" s="60"/>
      <c r="P29" s="60"/>
      <c r="Q29" s="60"/>
      <c r="R29" s="60"/>
      <c r="S29" s="60"/>
      <c r="T29" s="60"/>
      <c r="U29" s="60"/>
      <c r="V29" s="60"/>
      <c r="W29" s="60">
        <v>9786080</v>
      </c>
      <c r="X29" s="60">
        <v>13096465</v>
      </c>
      <c r="Y29" s="60">
        <v>-3310385</v>
      </c>
      <c r="Z29" s="140">
        <v>-25.28</v>
      </c>
      <c r="AA29" s="155">
        <v>25651484</v>
      </c>
    </row>
    <row r="30" spans="1:27" ht="12.75">
      <c r="A30" s="138" t="s">
        <v>76</v>
      </c>
      <c r="B30" s="136"/>
      <c r="C30" s="157">
        <v>64588414</v>
      </c>
      <c r="D30" s="157"/>
      <c r="E30" s="158">
        <v>92112887</v>
      </c>
      <c r="F30" s="159">
        <v>92112887</v>
      </c>
      <c r="G30" s="159">
        <v>418445</v>
      </c>
      <c r="H30" s="159">
        <v>5981056</v>
      </c>
      <c r="I30" s="159">
        <v>7900297</v>
      </c>
      <c r="J30" s="159">
        <v>14299798</v>
      </c>
      <c r="K30" s="159">
        <v>9052265</v>
      </c>
      <c r="L30" s="159">
        <v>2876222</v>
      </c>
      <c r="M30" s="159">
        <v>7130749</v>
      </c>
      <c r="N30" s="159">
        <v>19059236</v>
      </c>
      <c r="O30" s="159"/>
      <c r="P30" s="159"/>
      <c r="Q30" s="159"/>
      <c r="R30" s="159"/>
      <c r="S30" s="159"/>
      <c r="T30" s="159"/>
      <c r="U30" s="159"/>
      <c r="V30" s="159"/>
      <c r="W30" s="159">
        <v>33359034</v>
      </c>
      <c r="X30" s="159">
        <v>48235553</v>
      </c>
      <c r="Y30" s="159">
        <v>-14876519</v>
      </c>
      <c r="Z30" s="141">
        <v>-30.84</v>
      </c>
      <c r="AA30" s="157">
        <v>92112887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20267255</v>
      </c>
      <c r="D32" s="153">
        <f>SUM(D33:D37)</f>
        <v>0</v>
      </c>
      <c r="E32" s="154">
        <f t="shared" si="6"/>
        <v>39164389</v>
      </c>
      <c r="F32" s="100">
        <f t="shared" si="6"/>
        <v>39164389</v>
      </c>
      <c r="G32" s="100">
        <f t="shared" si="6"/>
        <v>1599583</v>
      </c>
      <c r="H32" s="100">
        <f t="shared" si="6"/>
        <v>1582193</v>
      </c>
      <c r="I32" s="100">
        <f t="shared" si="6"/>
        <v>3623917</v>
      </c>
      <c r="J32" s="100">
        <f t="shared" si="6"/>
        <v>6805693</v>
      </c>
      <c r="K32" s="100">
        <f t="shared" si="6"/>
        <v>3091405</v>
      </c>
      <c r="L32" s="100">
        <f t="shared" si="6"/>
        <v>1202956</v>
      </c>
      <c r="M32" s="100">
        <f t="shared" si="6"/>
        <v>3791224</v>
      </c>
      <c r="N32" s="100">
        <f t="shared" si="6"/>
        <v>8085585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14891278</v>
      </c>
      <c r="X32" s="100">
        <f t="shared" si="6"/>
        <v>21832218</v>
      </c>
      <c r="Y32" s="100">
        <f t="shared" si="6"/>
        <v>-6940940</v>
      </c>
      <c r="Z32" s="137">
        <f>+IF(X32&lt;&gt;0,+(Y32/X32)*100,0)</f>
        <v>-31.79218895670609</v>
      </c>
      <c r="AA32" s="153">
        <f>SUM(AA33:AA37)</f>
        <v>39164389</v>
      </c>
    </row>
    <row r="33" spans="1:27" ht="12.75">
      <c r="A33" s="138" t="s">
        <v>79</v>
      </c>
      <c r="B33" s="136"/>
      <c r="C33" s="155">
        <v>20267255</v>
      </c>
      <c r="D33" s="155"/>
      <c r="E33" s="156">
        <v>39164389</v>
      </c>
      <c r="F33" s="60">
        <v>39164389</v>
      </c>
      <c r="G33" s="60">
        <v>1599583</v>
      </c>
      <c r="H33" s="60">
        <v>1582193</v>
      </c>
      <c r="I33" s="60">
        <v>3623917</v>
      </c>
      <c r="J33" s="60">
        <v>6805693</v>
      </c>
      <c r="K33" s="60">
        <v>3091405</v>
      </c>
      <c r="L33" s="60">
        <v>1202956</v>
      </c>
      <c r="M33" s="60">
        <v>3791224</v>
      </c>
      <c r="N33" s="60">
        <v>8085585</v>
      </c>
      <c r="O33" s="60"/>
      <c r="P33" s="60"/>
      <c r="Q33" s="60"/>
      <c r="R33" s="60"/>
      <c r="S33" s="60"/>
      <c r="T33" s="60"/>
      <c r="U33" s="60"/>
      <c r="V33" s="60"/>
      <c r="W33" s="60">
        <v>14891278</v>
      </c>
      <c r="X33" s="60">
        <v>21832218</v>
      </c>
      <c r="Y33" s="60">
        <v>-6940940</v>
      </c>
      <c r="Z33" s="140">
        <v>-31.79</v>
      </c>
      <c r="AA33" s="155">
        <v>39164389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12200242</v>
      </c>
      <c r="D38" s="153">
        <f>SUM(D39:D41)</f>
        <v>0</v>
      </c>
      <c r="E38" s="154">
        <f t="shared" si="7"/>
        <v>18199965</v>
      </c>
      <c r="F38" s="100">
        <f t="shared" si="7"/>
        <v>18199965</v>
      </c>
      <c r="G38" s="100">
        <f t="shared" si="7"/>
        <v>456528</v>
      </c>
      <c r="H38" s="100">
        <f t="shared" si="7"/>
        <v>1226116</v>
      </c>
      <c r="I38" s="100">
        <f t="shared" si="7"/>
        <v>1779717</v>
      </c>
      <c r="J38" s="100">
        <f t="shared" si="7"/>
        <v>3462361</v>
      </c>
      <c r="K38" s="100">
        <f t="shared" si="7"/>
        <v>2162660</v>
      </c>
      <c r="L38" s="100">
        <f t="shared" si="7"/>
        <v>1161621</v>
      </c>
      <c r="M38" s="100">
        <f t="shared" si="7"/>
        <v>1746784</v>
      </c>
      <c r="N38" s="100">
        <f t="shared" si="7"/>
        <v>5071065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8533426</v>
      </c>
      <c r="X38" s="100">
        <f t="shared" si="7"/>
        <v>9391960</v>
      </c>
      <c r="Y38" s="100">
        <f t="shared" si="7"/>
        <v>-858534</v>
      </c>
      <c r="Z38" s="137">
        <f>+IF(X38&lt;&gt;0,+(Y38/X38)*100,0)</f>
        <v>-9.141159033897079</v>
      </c>
      <c r="AA38" s="153">
        <f>SUM(AA39:AA41)</f>
        <v>18199965</v>
      </c>
    </row>
    <row r="39" spans="1:27" ht="12.75">
      <c r="A39" s="138" t="s">
        <v>85</v>
      </c>
      <c r="B39" s="136"/>
      <c r="C39" s="155">
        <v>12200242</v>
      </c>
      <c r="D39" s="155"/>
      <c r="E39" s="156">
        <v>18199965</v>
      </c>
      <c r="F39" s="60">
        <v>18199965</v>
      </c>
      <c r="G39" s="60">
        <v>456528</v>
      </c>
      <c r="H39" s="60">
        <v>1226116</v>
      </c>
      <c r="I39" s="60">
        <v>1779717</v>
      </c>
      <c r="J39" s="60">
        <v>3462361</v>
      </c>
      <c r="K39" s="60">
        <v>2162660</v>
      </c>
      <c r="L39" s="60">
        <v>1161621</v>
      </c>
      <c r="M39" s="60">
        <v>1746784</v>
      </c>
      <c r="N39" s="60">
        <v>5071065</v>
      </c>
      <c r="O39" s="60"/>
      <c r="P39" s="60"/>
      <c r="Q39" s="60"/>
      <c r="R39" s="60"/>
      <c r="S39" s="60"/>
      <c r="T39" s="60"/>
      <c r="U39" s="60"/>
      <c r="V39" s="60"/>
      <c r="W39" s="60">
        <v>8533426</v>
      </c>
      <c r="X39" s="60">
        <v>9391960</v>
      </c>
      <c r="Y39" s="60">
        <v>-858534</v>
      </c>
      <c r="Z39" s="140">
        <v>-9.14</v>
      </c>
      <c r="AA39" s="155">
        <v>18199965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288853367</v>
      </c>
      <c r="D42" s="153">
        <f>SUM(D43:D46)</f>
        <v>0</v>
      </c>
      <c r="E42" s="154">
        <f t="shared" si="8"/>
        <v>248450503</v>
      </c>
      <c r="F42" s="100">
        <f t="shared" si="8"/>
        <v>248450503</v>
      </c>
      <c r="G42" s="100">
        <f t="shared" si="8"/>
        <v>2018136</v>
      </c>
      <c r="H42" s="100">
        <f t="shared" si="8"/>
        <v>10683006</v>
      </c>
      <c r="I42" s="100">
        <f t="shared" si="8"/>
        <v>41380366</v>
      </c>
      <c r="J42" s="100">
        <f t="shared" si="8"/>
        <v>54081508</v>
      </c>
      <c r="K42" s="100">
        <f t="shared" si="8"/>
        <v>27156527</v>
      </c>
      <c r="L42" s="100">
        <f t="shared" si="8"/>
        <v>15505892</v>
      </c>
      <c r="M42" s="100">
        <f t="shared" si="8"/>
        <v>35237455</v>
      </c>
      <c r="N42" s="100">
        <f t="shared" si="8"/>
        <v>77899874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131981382</v>
      </c>
      <c r="X42" s="100">
        <f t="shared" si="8"/>
        <v>122626859</v>
      </c>
      <c r="Y42" s="100">
        <f t="shared" si="8"/>
        <v>9354523</v>
      </c>
      <c r="Z42" s="137">
        <f>+IF(X42&lt;&gt;0,+(Y42/X42)*100,0)</f>
        <v>7.628445412599209</v>
      </c>
      <c r="AA42" s="153">
        <f>SUM(AA43:AA46)</f>
        <v>248450503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286182174</v>
      </c>
      <c r="D44" s="155"/>
      <c r="E44" s="156">
        <v>210315816</v>
      </c>
      <c r="F44" s="60">
        <v>210315816</v>
      </c>
      <c r="G44" s="60">
        <v>2018136</v>
      </c>
      <c r="H44" s="60">
        <v>10683006</v>
      </c>
      <c r="I44" s="60">
        <v>41380366</v>
      </c>
      <c r="J44" s="60">
        <v>54081508</v>
      </c>
      <c r="K44" s="60">
        <v>27156527</v>
      </c>
      <c r="L44" s="60">
        <v>15505892</v>
      </c>
      <c r="M44" s="60">
        <v>35237455</v>
      </c>
      <c r="N44" s="60">
        <v>77899874</v>
      </c>
      <c r="O44" s="60"/>
      <c r="P44" s="60"/>
      <c r="Q44" s="60"/>
      <c r="R44" s="60"/>
      <c r="S44" s="60"/>
      <c r="T44" s="60"/>
      <c r="U44" s="60"/>
      <c r="V44" s="60"/>
      <c r="W44" s="60">
        <v>131981382</v>
      </c>
      <c r="X44" s="60">
        <v>103559513</v>
      </c>
      <c r="Y44" s="60">
        <v>28421869</v>
      </c>
      <c r="Z44" s="140">
        <v>27.44</v>
      </c>
      <c r="AA44" s="155">
        <v>210315816</v>
      </c>
    </row>
    <row r="45" spans="1:27" ht="12.75">
      <c r="A45" s="138" t="s">
        <v>91</v>
      </c>
      <c r="B45" s="136"/>
      <c r="C45" s="157">
        <v>2671193</v>
      </c>
      <c r="D45" s="157"/>
      <c r="E45" s="158">
        <v>38134687</v>
      </c>
      <c r="F45" s="159">
        <v>38134687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19067346</v>
      </c>
      <c r="Y45" s="159">
        <v>-19067346</v>
      </c>
      <c r="Z45" s="141">
        <v>-100</v>
      </c>
      <c r="AA45" s="157">
        <v>38134687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399114537</v>
      </c>
      <c r="D48" s="168">
        <f>+D28+D32+D38+D42+D47</f>
        <v>0</v>
      </c>
      <c r="E48" s="169">
        <f t="shared" si="9"/>
        <v>423579228</v>
      </c>
      <c r="F48" s="73">
        <f t="shared" si="9"/>
        <v>423579228</v>
      </c>
      <c r="G48" s="73">
        <f t="shared" si="9"/>
        <v>4665582</v>
      </c>
      <c r="H48" s="73">
        <f t="shared" si="9"/>
        <v>20765700</v>
      </c>
      <c r="I48" s="73">
        <f t="shared" si="9"/>
        <v>57274392</v>
      </c>
      <c r="J48" s="73">
        <f t="shared" si="9"/>
        <v>82705674</v>
      </c>
      <c r="K48" s="73">
        <f t="shared" si="9"/>
        <v>44200769</v>
      </c>
      <c r="L48" s="73">
        <f t="shared" si="9"/>
        <v>21975379</v>
      </c>
      <c r="M48" s="73">
        <f t="shared" si="9"/>
        <v>49669378</v>
      </c>
      <c r="N48" s="73">
        <f t="shared" si="9"/>
        <v>115845526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198551200</v>
      </c>
      <c r="X48" s="73">
        <f t="shared" si="9"/>
        <v>215183055</v>
      </c>
      <c r="Y48" s="73">
        <f t="shared" si="9"/>
        <v>-16631855</v>
      </c>
      <c r="Z48" s="170">
        <f>+IF(X48&lt;&gt;0,+(Y48/X48)*100,0)</f>
        <v>-7.7291657561047264</v>
      </c>
      <c r="AA48" s="168">
        <f>+AA28+AA32+AA38+AA42+AA47</f>
        <v>423579228</v>
      </c>
    </row>
    <row r="49" spans="1:27" ht="12.75">
      <c r="A49" s="148" t="s">
        <v>49</v>
      </c>
      <c r="B49" s="149"/>
      <c r="C49" s="171">
        <f aca="true" t="shared" si="10" ref="C49:Y49">+C25-C48</f>
        <v>290807148</v>
      </c>
      <c r="D49" s="171">
        <f>+D25-D48</f>
        <v>0</v>
      </c>
      <c r="E49" s="172">
        <f t="shared" si="10"/>
        <v>278990259</v>
      </c>
      <c r="F49" s="173">
        <f t="shared" si="10"/>
        <v>278990259</v>
      </c>
      <c r="G49" s="173">
        <f t="shared" si="10"/>
        <v>139942740</v>
      </c>
      <c r="H49" s="173">
        <f t="shared" si="10"/>
        <v>4734976</v>
      </c>
      <c r="I49" s="173">
        <f t="shared" si="10"/>
        <v>-44326371</v>
      </c>
      <c r="J49" s="173">
        <f t="shared" si="10"/>
        <v>100351345</v>
      </c>
      <c r="K49" s="173">
        <f t="shared" si="10"/>
        <v>-51783657</v>
      </c>
      <c r="L49" s="173">
        <f t="shared" si="10"/>
        <v>-13691957</v>
      </c>
      <c r="M49" s="173">
        <f t="shared" si="10"/>
        <v>29131262</v>
      </c>
      <c r="N49" s="173">
        <f t="shared" si="10"/>
        <v>-36344352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64006993</v>
      </c>
      <c r="X49" s="173">
        <f>IF(F25=F48,0,X25-X48)</f>
        <v>275717222</v>
      </c>
      <c r="Y49" s="173">
        <f t="shared" si="10"/>
        <v>-211710229</v>
      </c>
      <c r="Z49" s="174">
        <f>+IF(X49&lt;&gt;0,+(Y49/X49)*100,0)</f>
        <v>-76.78527567639573</v>
      </c>
      <c r="AA49" s="171">
        <f>+AA25-AA48</f>
        <v>278990259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47291670</v>
      </c>
      <c r="D8" s="155">
        <v>0</v>
      </c>
      <c r="E8" s="156">
        <v>46004173</v>
      </c>
      <c r="F8" s="60">
        <v>46004173</v>
      </c>
      <c r="G8" s="60">
        <v>5971700</v>
      </c>
      <c r="H8" s="60">
        <v>6104933</v>
      </c>
      <c r="I8" s="60">
        <v>-1649146</v>
      </c>
      <c r="J8" s="60">
        <v>10427487</v>
      </c>
      <c r="K8" s="60">
        <v>3997016</v>
      </c>
      <c r="L8" s="60">
        <v>4466711</v>
      </c>
      <c r="M8" s="60">
        <v>4380040</v>
      </c>
      <c r="N8" s="60">
        <v>12843767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23271254</v>
      </c>
      <c r="X8" s="60">
        <v>24715296</v>
      </c>
      <c r="Y8" s="60">
        <v>-1444042</v>
      </c>
      <c r="Z8" s="140">
        <v>-5.84</v>
      </c>
      <c r="AA8" s="155">
        <v>46004173</v>
      </c>
    </row>
    <row r="9" spans="1:27" ht="12.75">
      <c r="A9" s="183" t="s">
        <v>105</v>
      </c>
      <c r="B9" s="182"/>
      <c r="C9" s="155">
        <v>10484921</v>
      </c>
      <c r="D9" s="155">
        <v>0</v>
      </c>
      <c r="E9" s="156">
        <v>14504692</v>
      </c>
      <c r="F9" s="60">
        <v>14504692</v>
      </c>
      <c r="G9" s="60">
        <v>806833</v>
      </c>
      <c r="H9" s="60">
        <v>1252285</v>
      </c>
      <c r="I9" s="60">
        <v>-132157</v>
      </c>
      <c r="J9" s="60">
        <v>1926961</v>
      </c>
      <c r="K9" s="60">
        <v>911949</v>
      </c>
      <c r="L9" s="60">
        <v>1186394</v>
      </c>
      <c r="M9" s="60">
        <v>1190928</v>
      </c>
      <c r="N9" s="60">
        <v>3289271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5216232</v>
      </c>
      <c r="X9" s="60">
        <v>7252344</v>
      </c>
      <c r="Y9" s="60">
        <v>-2036112</v>
      </c>
      <c r="Z9" s="140">
        <v>-28.08</v>
      </c>
      <c r="AA9" s="155">
        <v>14504692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402724</v>
      </c>
      <c r="D11" s="155">
        <v>0</v>
      </c>
      <c r="E11" s="156">
        <v>0</v>
      </c>
      <c r="F11" s="60">
        <v>0</v>
      </c>
      <c r="G11" s="60">
        <v>2746</v>
      </c>
      <c r="H11" s="60">
        <v>0</v>
      </c>
      <c r="I11" s="60">
        <v>0</v>
      </c>
      <c r="J11" s="60">
        <v>2746</v>
      </c>
      <c r="K11" s="60">
        <v>0</v>
      </c>
      <c r="L11" s="60">
        <v>0</v>
      </c>
      <c r="M11" s="60">
        <v>-2746</v>
      </c>
      <c r="N11" s="60">
        <v>-2746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411174</v>
      </c>
      <c r="D12" s="155">
        <v>0</v>
      </c>
      <c r="E12" s="156">
        <v>548712</v>
      </c>
      <c r="F12" s="60">
        <v>548712</v>
      </c>
      <c r="G12" s="60">
        <v>33771</v>
      </c>
      <c r="H12" s="60">
        <v>32844</v>
      </c>
      <c r="I12" s="60">
        <v>77516</v>
      </c>
      <c r="J12" s="60">
        <v>144131</v>
      </c>
      <c r="K12" s="60">
        <v>36268</v>
      </c>
      <c r="L12" s="60">
        <v>33945</v>
      </c>
      <c r="M12" s="60">
        <v>38933</v>
      </c>
      <c r="N12" s="60">
        <v>109146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253277</v>
      </c>
      <c r="X12" s="60">
        <v>274356</v>
      </c>
      <c r="Y12" s="60">
        <v>-21079</v>
      </c>
      <c r="Z12" s="140">
        <v>-7.68</v>
      </c>
      <c r="AA12" s="155">
        <v>548712</v>
      </c>
    </row>
    <row r="13" spans="1:27" ht="12.75">
      <c r="A13" s="181" t="s">
        <v>109</v>
      </c>
      <c r="B13" s="185"/>
      <c r="C13" s="155">
        <v>16934290</v>
      </c>
      <c r="D13" s="155">
        <v>0</v>
      </c>
      <c r="E13" s="156">
        <v>14509211</v>
      </c>
      <c r="F13" s="60">
        <v>14509211</v>
      </c>
      <c r="G13" s="60">
        <v>727597</v>
      </c>
      <c r="H13" s="60">
        <v>1035089</v>
      </c>
      <c r="I13" s="60">
        <v>13002031</v>
      </c>
      <c r="J13" s="60">
        <v>14764717</v>
      </c>
      <c r="K13" s="60">
        <v>1097327</v>
      </c>
      <c r="L13" s="60">
        <v>922813</v>
      </c>
      <c r="M13" s="60">
        <v>772052</v>
      </c>
      <c r="N13" s="60">
        <v>2792192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17556909</v>
      </c>
      <c r="X13" s="60">
        <v>7254606</v>
      </c>
      <c r="Y13" s="60">
        <v>10302303</v>
      </c>
      <c r="Z13" s="140">
        <v>142.01</v>
      </c>
      <c r="AA13" s="155">
        <v>14509211</v>
      </c>
    </row>
    <row r="14" spans="1:27" ht="12.75">
      <c r="A14" s="181" t="s">
        <v>110</v>
      </c>
      <c r="B14" s="185"/>
      <c r="C14" s="155">
        <v>14116532</v>
      </c>
      <c r="D14" s="155">
        <v>0</v>
      </c>
      <c r="E14" s="156">
        <v>13281000</v>
      </c>
      <c r="F14" s="60">
        <v>13281000</v>
      </c>
      <c r="G14" s="60">
        <v>1510089</v>
      </c>
      <c r="H14" s="60">
        <v>1533762</v>
      </c>
      <c r="I14" s="60">
        <v>1159317</v>
      </c>
      <c r="J14" s="60">
        <v>4203168</v>
      </c>
      <c r="K14" s="60">
        <v>1506340</v>
      </c>
      <c r="L14" s="60">
        <v>1521843</v>
      </c>
      <c r="M14" s="60">
        <v>1366999</v>
      </c>
      <c r="N14" s="60">
        <v>4395182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8598350</v>
      </c>
      <c r="X14" s="60">
        <v>6640500</v>
      </c>
      <c r="Y14" s="60">
        <v>1957850</v>
      </c>
      <c r="Z14" s="140">
        <v>29.48</v>
      </c>
      <c r="AA14" s="155">
        <v>13281000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295614965</v>
      </c>
      <c r="D19" s="155">
        <v>0</v>
      </c>
      <c r="E19" s="156">
        <v>331935999</v>
      </c>
      <c r="F19" s="60">
        <v>331935999</v>
      </c>
      <c r="G19" s="60">
        <v>135441742</v>
      </c>
      <c r="H19" s="60">
        <v>1320000</v>
      </c>
      <c r="I19" s="60">
        <v>0</v>
      </c>
      <c r="J19" s="60">
        <v>136761742</v>
      </c>
      <c r="K19" s="60">
        <v>-1210484</v>
      </c>
      <c r="L19" s="60">
        <v>19891</v>
      </c>
      <c r="M19" s="60">
        <v>71053000</v>
      </c>
      <c r="N19" s="60">
        <v>69862407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206624149</v>
      </c>
      <c r="X19" s="60">
        <v>248832001</v>
      </c>
      <c r="Y19" s="60">
        <v>-42207852</v>
      </c>
      <c r="Z19" s="140">
        <v>-16.96</v>
      </c>
      <c r="AA19" s="155">
        <v>331935999</v>
      </c>
    </row>
    <row r="20" spans="1:27" ht="12.75">
      <c r="A20" s="181" t="s">
        <v>35</v>
      </c>
      <c r="B20" s="185"/>
      <c r="C20" s="155">
        <v>669232</v>
      </c>
      <c r="D20" s="155">
        <v>0</v>
      </c>
      <c r="E20" s="156">
        <v>20700</v>
      </c>
      <c r="F20" s="54">
        <v>20700</v>
      </c>
      <c r="G20" s="54">
        <v>113844</v>
      </c>
      <c r="H20" s="54">
        <v>221763</v>
      </c>
      <c r="I20" s="54">
        <v>490460</v>
      </c>
      <c r="J20" s="54">
        <v>826067</v>
      </c>
      <c r="K20" s="54">
        <v>78696</v>
      </c>
      <c r="L20" s="54">
        <v>131825</v>
      </c>
      <c r="M20" s="54">
        <v>1434</v>
      </c>
      <c r="N20" s="54">
        <v>211955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1038022</v>
      </c>
      <c r="X20" s="54">
        <v>10350</v>
      </c>
      <c r="Y20" s="54">
        <v>1027672</v>
      </c>
      <c r="Z20" s="184">
        <v>9929.2</v>
      </c>
      <c r="AA20" s="130">
        <v>20700</v>
      </c>
    </row>
    <row r="21" spans="1:27" ht="12.75">
      <c r="A21" s="181" t="s">
        <v>115</v>
      </c>
      <c r="B21" s="185"/>
      <c r="C21" s="155">
        <v>465581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386391089</v>
      </c>
      <c r="D22" s="188">
        <f>SUM(D5:D21)</f>
        <v>0</v>
      </c>
      <c r="E22" s="189">
        <f t="shared" si="0"/>
        <v>420804487</v>
      </c>
      <c r="F22" s="190">
        <f t="shared" si="0"/>
        <v>420804487</v>
      </c>
      <c r="G22" s="190">
        <f t="shared" si="0"/>
        <v>144608322</v>
      </c>
      <c r="H22" s="190">
        <f t="shared" si="0"/>
        <v>11500676</v>
      </c>
      <c r="I22" s="190">
        <f t="shared" si="0"/>
        <v>12948021</v>
      </c>
      <c r="J22" s="190">
        <f t="shared" si="0"/>
        <v>169057019</v>
      </c>
      <c r="K22" s="190">
        <f t="shared" si="0"/>
        <v>6417112</v>
      </c>
      <c r="L22" s="190">
        <f t="shared" si="0"/>
        <v>8283422</v>
      </c>
      <c r="M22" s="190">
        <f t="shared" si="0"/>
        <v>78800640</v>
      </c>
      <c r="N22" s="190">
        <f t="shared" si="0"/>
        <v>93501174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262558193</v>
      </c>
      <c r="X22" s="190">
        <f t="shared" si="0"/>
        <v>294979453</v>
      </c>
      <c r="Y22" s="190">
        <f t="shared" si="0"/>
        <v>-32421260</v>
      </c>
      <c r="Z22" s="191">
        <f>+IF(X22&lt;&gt;0,+(Y22/X22)*100,0)</f>
        <v>-10.991023161196248</v>
      </c>
      <c r="AA22" s="188">
        <f>SUM(AA5:AA21)</f>
        <v>420804487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128359924</v>
      </c>
      <c r="D25" s="155">
        <v>0</v>
      </c>
      <c r="E25" s="156">
        <v>158813881</v>
      </c>
      <c r="F25" s="60">
        <v>158813881</v>
      </c>
      <c r="G25" s="60">
        <v>-91763</v>
      </c>
      <c r="H25" s="60">
        <v>10072203</v>
      </c>
      <c r="I25" s="60">
        <v>19825721</v>
      </c>
      <c r="J25" s="60">
        <v>29806161</v>
      </c>
      <c r="K25" s="60">
        <v>22467752</v>
      </c>
      <c r="L25" s="60">
        <v>132548</v>
      </c>
      <c r="M25" s="60">
        <v>17493044</v>
      </c>
      <c r="N25" s="60">
        <v>40093344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69899505</v>
      </c>
      <c r="X25" s="60">
        <v>81690165</v>
      </c>
      <c r="Y25" s="60">
        <v>-11790660</v>
      </c>
      <c r="Z25" s="140">
        <v>-14.43</v>
      </c>
      <c r="AA25" s="155">
        <v>158813881</v>
      </c>
    </row>
    <row r="26" spans="1:27" ht="12.75">
      <c r="A26" s="183" t="s">
        <v>38</v>
      </c>
      <c r="B26" s="182"/>
      <c r="C26" s="155">
        <v>5259653</v>
      </c>
      <c r="D26" s="155">
        <v>0</v>
      </c>
      <c r="E26" s="156">
        <v>4853065</v>
      </c>
      <c r="F26" s="60">
        <v>4853065</v>
      </c>
      <c r="G26" s="60">
        <v>0</v>
      </c>
      <c r="H26" s="60">
        <v>454751</v>
      </c>
      <c r="I26" s="60">
        <v>846946</v>
      </c>
      <c r="J26" s="60">
        <v>1301697</v>
      </c>
      <c r="K26" s="60">
        <v>855203</v>
      </c>
      <c r="L26" s="60">
        <v>3038</v>
      </c>
      <c r="M26" s="60">
        <v>425613</v>
      </c>
      <c r="N26" s="60">
        <v>1283854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2585551</v>
      </c>
      <c r="X26" s="60">
        <v>2426526</v>
      </c>
      <c r="Y26" s="60">
        <v>159025</v>
      </c>
      <c r="Z26" s="140">
        <v>6.55</v>
      </c>
      <c r="AA26" s="155">
        <v>4853065</v>
      </c>
    </row>
    <row r="27" spans="1:27" ht="12.75">
      <c r="A27" s="183" t="s">
        <v>118</v>
      </c>
      <c r="B27" s="182"/>
      <c r="C27" s="155">
        <v>72771638</v>
      </c>
      <c r="D27" s="155">
        <v>0</v>
      </c>
      <c r="E27" s="156">
        <v>12606172</v>
      </c>
      <c r="F27" s="60">
        <v>12606172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6303084</v>
      </c>
      <c r="Y27" s="60">
        <v>-6303084</v>
      </c>
      <c r="Z27" s="140">
        <v>-100</v>
      </c>
      <c r="AA27" s="155">
        <v>12606172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41373608</v>
      </c>
      <c r="F28" s="60">
        <v>41373608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20630772</v>
      </c>
      <c r="Y28" s="60">
        <v>-20630772</v>
      </c>
      <c r="Z28" s="140">
        <v>-100</v>
      </c>
      <c r="AA28" s="155">
        <v>41373608</v>
      </c>
    </row>
    <row r="29" spans="1:27" ht="12.75">
      <c r="A29" s="183" t="s">
        <v>40</v>
      </c>
      <c r="B29" s="182"/>
      <c r="C29" s="155">
        <v>86899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16089868</v>
      </c>
      <c r="D30" s="155">
        <v>0</v>
      </c>
      <c r="E30" s="156">
        <v>18400000</v>
      </c>
      <c r="F30" s="60">
        <v>18400000</v>
      </c>
      <c r="G30" s="60">
        <v>-135802</v>
      </c>
      <c r="H30" s="60">
        <v>-127858</v>
      </c>
      <c r="I30" s="60">
        <v>9831608</v>
      </c>
      <c r="J30" s="60">
        <v>9567948</v>
      </c>
      <c r="K30" s="60">
        <v>1390161</v>
      </c>
      <c r="L30" s="60">
        <v>1197901</v>
      </c>
      <c r="M30" s="60">
        <v>2354607</v>
      </c>
      <c r="N30" s="60">
        <v>4942669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14510617</v>
      </c>
      <c r="X30" s="60">
        <v>9199998</v>
      </c>
      <c r="Y30" s="60">
        <v>5310619</v>
      </c>
      <c r="Z30" s="140">
        <v>57.72</v>
      </c>
      <c r="AA30" s="155">
        <v>18400000</v>
      </c>
    </row>
    <row r="31" spans="1:27" ht="12.75">
      <c r="A31" s="183" t="s">
        <v>120</v>
      </c>
      <c r="B31" s="182"/>
      <c r="C31" s="155">
        <v>3305461</v>
      </c>
      <c r="D31" s="155">
        <v>0</v>
      </c>
      <c r="E31" s="156">
        <v>56644000</v>
      </c>
      <c r="F31" s="60">
        <v>56644000</v>
      </c>
      <c r="G31" s="60">
        <v>2128336</v>
      </c>
      <c r="H31" s="60">
        <v>1695701</v>
      </c>
      <c r="I31" s="60">
        <v>8404440</v>
      </c>
      <c r="J31" s="60">
        <v>12228477</v>
      </c>
      <c r="K31" s="60">
        <v>6442325</v>
      </c>
      <c r="L31" s="60">
        <v>11598406</v>
      </c>
      <c r="M31" s="60">
        <v>9414486</v>
      </c>
      <c r="N31" s="60">
        <v>27455217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39683694</v>
      </c>
      <c r="X31" s="60">
        <v>28321998</v>
      </c>
      <c r="Y31" s="60">
        <v>11361696</v>
      </c>
      <c r="Z31" s="140">
        <v>40.12</v>
      </c>
      <c r="AA31" s="155">
        <v>56644000</v>
      </c>
    </row>
    <row r="32" spans="1:27" ht="12.75">
      <c r="A32" s="183" t="s">
        <v>121</v>
      </c>
      <c r="B32" s="182"/>
      <c r="C32" s="155">
        <v>113757163</v>
      </c>
      <c r="D32" s="155">
        <v>0</v>
      </c>
      <c r="E32" s="156">
        <v>82422736</v>
      </c>
      <c r="F32" s="60">
        <v>82422736</v>
      </c>
      <c r="G32" s="60">
        <v>875991</v>
      </c>
      <c r="H32" s="60">
        <v>5729014</v>
      </c>
      <c r="I32" s="60">
        <v>4464710</v>
      </c>
      <c r="J32" s="60">
        <v>11069715</v>
      </c>
      <c r="K32" s="60">
        <v>7631398</v>
      </c>
      <c r="L32" s="60">
        <v>2526523</v>
      </c>
      <c r="M32" s="60">
        <v>15380338</v>
      </c>
      <c r="N32" s="60">
        <v>25538259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36607974</v>
      </c>
      <c r="X32" s="60">
        <v>41554848</v>
      </c>
      <c r="Y32" s="60">
        <v>-4946874</v>
      </c>
      <c r="Z32" s="140">
        <v>-11.9</v>
      </c>
      <c r="AA32" s="155">
        <v>82422736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59483931</v>
      </c>
      <c r="D34" s="155">
        <v>0</v>
      </c>
      <c r="E34" s="156">
        <v>48465766</v>
      </c>
      <c r="F34" s="60">
        <v>48465766</v>
      </c>
      <c r="G34" s="60">
        <v>1888820</v>
      </c>
      <c r="H34" s="60">
        <v>2941889</v>
      </c>
      <c r="I34" s="60">
        <v>13900967</v>
      </c>
      <c r="J34" s="60">
        <v>18731676</v>
      </c>
      <c r="K34" s="60">
        <v>5413930</v>
      </c>
      <c r="L34" s="60">
        <v>6516963</v>
      </c>
      <c r="M34" s="60">
        <v>4601290</v>
      </c>
      <c r="N34" s="60">
        <v>16532183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35263859</v>
      </c>
      <c r="X34" s="60">
        <v>25055658</v>
      </c>
      <c r="Y34" s="60">
        <v>10208201</v>
      </c>
      <c r="Z34" s="140">
        <v>40.74</v>
      </c>
      <c r="AA34" s="155">
        <v>48465766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399114537</v>
      </c>
      <c r="D36" s="188">
        <f>SUM(D25:D35)</f>
        <v>0</v>
      </c>
      <c r="E36" s="189">
        <f t="shared" si="1"/>
        <v>423579228</v>
      </c>
      <c r="F36" s="190">
        <f t="shared" si="1"/>
        <v>423579228</v>
      </c>
      <c r="G36" s="190">
        <f t="shared" si="1"/>
        <v>4665582</v>
      </c>
      <c r="H36" s="190">
        <f t="shared" si="1"/>
        <v>20765700</v>
      </c>
      <c r="I36" s="190">
        <f t="shared" si="1"/>
        <v>57274392</v>
      </c>
      <c r="J36" s="190">
        <f t="shared" si="1"/>
        <v>82705674</v>
      </c>
      <c r="K36" s="190">
        <f t="shared" si="1"/>
        <v>44200769</v>
      </c>
      <c r="L36" s="190">
        <f t="shared" si="1"/>
        <v>21975379</v>
      </c>
      <c r="M36" s="190">
        <f t="shared" si="1"/>
        <v>49669378</v>
      </c>
      <c r="N36" s="190">
        <f t="shared" si="1"/>
        <v>115845526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198551200</v>
      </c>
      <c r="X36" s="190">
        <f t="shared" si="1"/>
        <v>215183049</v>
      </c>
      <c r="Y36" s="190">
        <f t="shared" si="1"/>
        <v>-16631849</v>
      </c>
      <c r="Z36" s="191">
        <f>+IF(X36&lt;&gt;0,+(Y36/X36)*100,0)</f>
        <v>-7.729163183295168</v>
      </c>
      <c r="AA36" s="188">
        <f>SUM(AA25:AA35)</f>
        <v>423579228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-12723448</v>
      </c>
      <c r="D38" s="199">
        <f>+D22-D36</f>
        <v>0</v>
      </c>
      <c r="E38" s="200">
        <f t="shared" si="2"/>
        <v>-2774741</v>
      </c>
      <c r="F38" s="106">
        <f t="shared" si="2"/>
        <v>-2774741</v>
      </c>
      <c r="G38" s="106">
        <f t="shared" si="2"/>
        <v>139942740</v>
      </c>
      <c r="H38" s="106">
        <f t="shared" si="2"/>
        <v>-9265024</v>
      </c>
      <c r="I38" s="106">
        <f t="shared" si="2"/>
        <v>-44326371</v>
      </c>
      <c r="J38" s="106">
        <f t="shared" si="2"/>
        <v>86351345</v>
      </c>
      <c r="K38" s="106">
        <f t="shared" si="2"/>
        <v>-37783657</v>
      </c>
      <c r="L38" s="106">
        <f t="shared" si="2"/>
        <v>-13691957</v>
      </c>
      <c r="M38" s="106">
        <f t="shared" si="2"/>
        <v>29131262</v>
      </c>
      <c r="N38" s="106">
        <f t="shared" si="2"/>
        <v>-22344352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64006993</v>
      </c>
      <c r="X38" s="106">
        <f>IF(F22=F36,0,X22-X36)</f>
        <v>79796404</v>
      </c>
      <c r="Y38" s="106">
        <f t="shared" si="2"/>
        <v>-15789411</v>
      </c>
      <c r="Z38" s="201">
        <f>+IF(X38&lt;&gt;0,+(Y38/X38)*100,0)</f>
        <v>-19.787120983547076</v>
      </c>
      <c r="AA38" s="199">
        <f>+AA22-AA36</f>
        <v>-2774741</v>
      </c>
    </row>
    <row r="39" spans="1:27" ht="12.75">
      <c r="A39" s="181" t="s">
        <v>46</v>
      </c>
      <c r="B39" s="185"/>
      <c r="C39" s="155">
        <v>303530596</v>
      </c>
      <c r="D39" s="155">
        <v>0</v>
      </c>
      <c r="E39" s="156">
        <v>281765000</v>
      </c>
      <c r="F39" s="60">
        <v>281765000</v>
      </c>
      <c r="G39" s="60">
        <v>0</v>
      </c>
      <c r="H39" s="60">
        <v>14000000</v>
      </c>
      <c r="I39" s="60">
        <v>0</v>
      </c>
      <c r="J39" s="60">
        <v>14000000</v>
      </c>
      <c r="K39" s="60">
        <v>-14000000</v>
      </c>
      <c r="L39" s="60">
        <v>0</v>
      </c>
      <c r="M39" s="60">
        <v>0</v>
      </c>
      <c r="N39" s="60">
        <v>-14000000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187324620</v>
      </c>
      <c r="Y39" s="60">
        <v>-187324620</v>
      </c>
      <c r="Z39" s="140">
        <v>-100</v>
      </c>
      <c r="AA39" s="155">
        <v>281765000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290807148</v>
      </c>
      <c r="D42" s="206">
        <f>SUM(D38:D41)</f>
        <v>0</v>
      </c>
      <c r="E42" s="207">
        <f t="shared" si="3"/>
        <v>278990259</v>
      </c>
      <c r="F42" s="88">
        <f t="shared" si="3"/>
        <v>278990259</v>
      </c>
      <c r="G42" s="88">
        <f t="shared" si="3"/>
        <v>139942740</v>
      </c>
      <c r="H42" s="88">
        <f t="shared" si="3"/>
        <v>4734976</v>
      </c>
      <c r="I42" s="88">
        <f t="shared" si="3"/>
        <v>-44326371</v>
      </c>
      <c r="J42" s="88">
        <f t="shared" si="3"/>
        <v>100351345</v>
      </c>
      <c r="K42" s="88">
        <f t="shared" si="3"/>
        <v>-51783657</v>
      </c>
      <c r="L42" s="88">
        <f t="shared" si="3"/>
        <v>-13691957</v>
      </c>
      <c r="M42" s="88">
        <f t="shared" si="3"/>
        <v>29131262</v>
      </c>
      <c r="N42" s="88">
        <f t="shared" si="3"/>
        <v>-36344352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64006993</v>
      </c>
      <c r="X42" s="88">
        <f t="shared" si="3"/>
        <v>267121024</v>
      </c>
      <c r="Y42" s="88">
        <f t="shared" si="3"/>
        <v>-203114031</v>
      </c>
      <c r="Z42" s="208">
        <f>+IF(X42&lt;&gt;0,+(Y42/X42)*100,0)</f>
        <v>-76.03820469032044</v>
      </c>
      <c r="AA42" s="206">
        <f>SUM(AA38:AA41)</f>
        <v>278990259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290807148</v>
      </c>
      <c r="D44" s="210">
        <f>+D42-D43</f>
        <v>0</v>
      </c>
      <c r="E44" s="211">
        <f t="shared" si="4"/>
        <v>278990259</v>
      </c>
      <c r="F44" s="77">
        <f t="shared" si="4"/>
        <v>278990259</v>
      </c>
      <c r="G44" s="77">
        <f t="shared" si="4"/>
        <v>139942740</v>
      </c>
      <c r="H44" s="77">
        <f t="shared" si="4"/>
        <v>4734976</v>
      </c>
      <c r="I44" s="77">
        <f t="shared" si="4"/>
        <v>-44326371</v>
      </c>
      <c r="J44" s="77">
        <f t="shared" si="4"/>
        <v>100351345</v>
      </c>
      <c r="K44" s="77">
        <f t="shared" si="4"/>
        <v>-51783657</v>
      </c>
      <c r="L44" s="77">
        <f t="shared" si="4"/>
        <v>-13691957</v>
      </c>
      <c r="M44" s="77">
        <f t="shared" si="4"/>
        <v>29131262</v>
      </c>
      <c r="N44" s="77">
        <f t="shared" si="4"/>
        <v>-36344352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64006993</v>
      </c>
      <c r="X44" s="77">
        <f t="shared" si="4"/>
        <v>267121024</v>
      </c>
      <c r="Y44" s="77">
        <f t="shared" si="4"/>
        <v>-203114031</v>
      </c>
      <c r="Z44" s="212">
        <f>+IF(X44&lt;&gt;0,+(Y44/X44)*100,0)</f>
        <v>-76.03820469032044</v>
      </c>
      <c r="AA44" s="210">
        <f>+AA42-AA43</f>
        <v>278990259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290807148</v>
      </c>
      <c r="D46" s="206">
        <f>SUM(D44:D45)</f>
        <v>0</v>
      </c>
      <c r="E46" s="207">
        <f t="shared" si="5"/>
        <v>278990259</v>
      </c>
      <c r="F46" s="88">
        <f t="shared" si="5"/>
        <v>278990259</v>
      </c>
      <c r="G46" s="88">
        <f t="shared" si="5"/>
        <v>139942740</v>
      </c>
      <c r="H46" s="88">
        <f t="shared" si="5"/>
        <v>4734976</v>
      </c>
      <c r="I46" s="88">
        <f t="shared" si="5"/>
        <v>-44326371</v>
      </c>
      <c r="J46" s="88">
        <f t="shared" si="5"/>
        <v>100351345</v>
      </c>
      <c r="K46" s="88">
        <f t="shared" si="5"/>
        <v>-51783657</v>
      </c>
      <c r="L46" s="88">
        <f t="shared" si="5"/>
        <v>-13691957</v>
      </c>
      <c r="M46" s="88">
        <f t="shared" si="5"/>
        <v>29131262</v>
      </c>
      <c r="N46" s="88">
        <f t="shared" si="5"/>
        <v>-36344352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64006993</v>
      </c>
      <c r="X46" s="88">
        <f t="shared" si="5"/>
        <v>267121024</v>
      </c>
      <c r="Y46" s="88">
        <f t="shared" si="5"/>
        <v>-203114031</v>
      </c>
      <c r="Z46" s="208">
        <f>+IF(X46&lt;&gt;0,+(Y46/X46)*100,0)</f>
        <v>-76.03820469032044</v>
      </c>
      <c r="AA46" s="206">
        <f>SUM(AA44:AA45)</f>
        <v>278990259</v>
      </c>
    </row>
    <row r="47" spans="1:27" ht="12.75">
      <c r="A47" s="214" t="s">
        <v>48</v>
      </c>
      <c r="B47" s="185"/>
      <c r="C47" s="157">
        <v>-26924929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263882219</v>
      </c>
      <c r="D48" s="217">
        <f>SUM(D46:D47)</f>
        <v>0</v>
      </c>
      <c r="E48" s="218">
        <f t="shared" si="6"/>
        <v>278990259</v>
      </c>
      <c r="F48" s="219">
        <f t="shared" si="6"/>
        <v>278990259</v>
      </c>
      <c r="G48" s="219">
        <f t="shared" si="6"/>
        <v>139942740</v>
      </c>
      <c r="H48" s="220">
        <f t="shared" si="6"/>
        <v>4734976</v>
      </c>
      <c r="I48" s="220">
        <f t="shared" si="6"/>
        <v>-44326371</v>
      </c>
      <c r="J48" s="220">
        <f t="shared" si="6"/>
        <v>100351345</v>
      </c>
      <c r="K48" s="220">
        <f t="shared" si="6"/>
        <v>-51783657</v>
      </c>
      <c r="L48" s="220">
        <f t="shared" si="6"/>
        <v>-13691957</v>
      </c>
      <c r="M48" s="219">
        <f t="shared" si="6"/>
        <v>29131262</v>
      </c>
      <c r="N48" s="219">
        <f t="shared" si="6"/>
        <v>-36344352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64006993</v>
      </c>
      <c r="X48" s="220">
        <f t="shared" si="6"/>
        <v>267121024</v>
      </c>
      <c r="Y48" s="220">
        <f t="shared" si="6"/>
        <v>-203114031</v>
      </c>
      <c r="Z48" s="221">
        <f>+IF(X48&lt;&gt;0,+(Y48/X48)*100,0)</f>
        <v>-76.03820469032044</v>
      </c>
      <c r="AA48" s="222">
        <f>SUM(AA46:AA47)</f>
        <v>278990259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308664265</v>
      </c>
      <c r="D5" s="153">
        <f>SUM(D6:D8)</f>
        <v>0</v>
      </c>
      <c r="E5" s="154">
        <f t="shared" si="0"/>
        <v>155518083</v>
      </c>
      <c r="F5" s="100">
        <f t="shared" si="0"/>
        <v>155518083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4606128</v>
      </c>
      <c r="N5" s="100">
        <f t="shared" si="0"/>
        <v>4606128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4606128</v>
      </c>
      <c r="X5" s="100">
        <f t="shared" si="0"/>
        <v>2087052</v>
      </c>
      <c r="Y5" s="100">
        <f t="shared" si="0"/>
        <v>2519076</v>
      </c>
      <c r="Z5" s="137">
        <f>+IF(X5&lt;&gt;0,+(Y5/X5)*100,0)</f>
        <v>120.70020296571431</v>
      </c>
      <c r="AA5" s="153">
        <f>SUM(AA6:AA8)</f>
        <v>155518083</v>
      </c>
    </row>
    <row r="6" spans="1:27" ht="12.75">
      <c r="A6" s="138" t="s">
        <v>75</v>
      </c>
      <c r="B6" s="136"/>
      <c r="C6" s="155"/>
      <c r="D6" s="155"/>
      <c r="E6" s="156">
        <v>151344083</v>
      </c>
      <c r="F6" s="60">
        <v>151344083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151344083</v>
      </c>
    </row>
    <row r="7" spans="1:27" ht="12.75">
      <c r="A7" s="138" t="s">
        <v>76</v>
      </c>
      <c r="B7" s="136"/>
      <c r="C7" s="157">
        <v>308664265</v>
      </c>
      <c r="D7" s="157"/>
      <c r="E7" s="158">
        <v>4174000</v>
      </c>
      <c r="F7" s="159">
        <v>4174000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2087052</v>
      </c>
      <c r="Y7" s="159">
        <v>-2087052</v>
      </c>
      <c r="Z7" s="141">
        <v>-100</v>
      </c>
      <c r="AA7" s="225">
        <v>4174000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>
        <v>4606128</v>
      </c>
      <c r="N8" s="60">
        <v>4606128</v>
      </c>
      <c r="O8" s="60"/>
      <c r="P8" s="60"/>
      <c r="Q8" s="60"/>
      <c r="R8" s="60"/>
      <c r="S8" s="60"/>
      <c r="T8" s="60"/>
      <c r="U8" s="60"/>
      <c r="V8" s="60"/>
      <c r="W8" s="60">
        <v>4606128</v>
      </c>
      <c r="X8" s="60"/>
      <c r="Y8" s="60">
        <v>4606128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200000</v>
      </c>
      <c r="F9" s="100">
        <f t="shared" si="1"/>
        <v>200000</v>
      </c>
      <c r="G9" s="100">
        <f t="shared" si="1"/>
        <v>0</v>
      </c>
      <c r="H9" s="100">
        <f t="shared" si="1"/>
        <v>25100</v>
      </c>
      <c r="I9" s="100">
        <f t="shared" si="1"/>
        <v>16500</v>
      </c>
      <c r="J9" s="100">
        <f t="shared" si="1"/>
        <v>41600</v>
      </c>
      <c r="K9" s="100">
        <f t="shared" si="1"/>
        <v>0</v>
      </c>
      <c r="L9" s="100">
        <f t="shared" si="1"/>
        <v>0</v>
      </c>
      <c r="M9" s="100">
        <f t="shared" si="1"/>
        <v>234944</v>
      </c>
      <c r="N9" s="100">
        <f t="shared" si="1"/>
        <v>234944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276544</v>
      </c>
      <c r="X9" s="100">
        <f t="shared" si="1"/>
        <v>100002</v>
      </c>
      <c r="Y9" s="100">
        <f t="shared" si="1"/>
        <v>176542</v>
      </c>
      <c r="Z9" s="137">
        <f>+IF(X9&lt;&gt;0,+(Y9/X9)*100,0)</f>
        <v>176.5384692306154</v>
      </c>
      <c r="AA9" s="102">
        <f>SUM(AA10:AA14)</f>
        <v>200000</v>
      </c>
    </row>
    <row r="10" spans="1:27" ht="12.75">
      <c r="A10" s="138" t="s">
        <v>79</v>
      </c>
      <c r="B10" s="136"/>
      <c r="C10" s="155"/>
      <c r="D10" s="155"/>
      <c r="E10" s="156">
        <v>200000</v>
      </c>
      <c r="F10" s="60">
        <v>200000</v>
      </c>
      <c r="G10" s="60"/>
      <c r="H10" s="60">
        <v>25100</v>
      </c>
      <c r="I10" s="60">
        <v>16500</v>
      </c>
      <c r="J10" s="60">
        <v>41600</v>
      </c>
      <c r="K10" s="60"/>
      <c r="L10" s="60"/>
      <c r="M10" s="60">
        <v>234944</v>
      </c>
      <c r="N10" s="60">
        <v>234944</v>
      </c>
      <c r="O10" s="60"/>
      <c r="P10" s="60"/>
      <c r="Q10" s="60"/>
      <c r="R10" s="60"/>
      <c r="S10" s="60"/>
      <c r="T10" s="60"/>
      <c r="U10" s="60"/>
      <c r="V10" s="60"/>
      <c r="W10" s="60">
        <v>276544</v>
      </c>
      <c r="X10" s="60">
        <v>100002</v>
      </c>
      <c r="Y10" s="60">
        <v>176542</v>
      </c>
      <c r="Z10" s="140">
        <v>176.54</v>
      </c>
      <c r="AA10" s="62">
        <v>200000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200000</v>
      </c>
      <c r="F15" s="100">
        <f t="shared" si="2"/>
        <v>200000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164811</v>
      </c>
      <c r="L15" s="100">
        <f t="shared" si="2"/>
        <v>168900</v>
      </c>
      <c r="M15" s="100">
        <f t="shared" si="2"/>
        <v>0</v>
      </c>
      <c r="N15" s="100">
        <f t="shared" si="2"/>
        <v>333711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333711</v>
      </c>
      <c r="X15" s="100">
        <f t="shared" si="2"/>
        <v>100002</v>
      </c>
      <c r="Y15" s="100">
        <f t="shared" si="2"/>
        <v>233709</v>
      </c>
      <c r="Z15" s="137">
        <f>+IF(X15&lt;&gt;0,+(Y15/X15)*100,0)</f>
        <v>233.7043259134817</v>
      </c>
      <c r="AA15" s="102">
        <f>SUM(AA16:AA18)</f>
        <v>200000</v>
      </c>
    </row>
    <row r="16" spans="1:27" ht="12.75">
      <c r="A16" s="138" t="s">
        <v>85</v>
      </c>
      <c r="B16" s="136"/>
      <c r="C16" s="155"/>
      <c r="D16" s="155"/>
      <c r="E16" s="156">
        <v>200000</v>
      </c>
      <c r="F16" s="60">
        <v>200000</v>
      </c>
      <c r="G16" s="60"/>
      <c r="H16" s="60"/>
      <c r="I16" s="60"/>
      <c r="J16" s="60"/>
      <c r="K16" s="60">
        <v>164811</v>
      </c>
      <c r="L16" s="60">
        <v>168900</v>
      </c>
      <c r="M16" s="60"/>
      <c r="N16" s="60">
        <v>333711</v>
      </c>
      <c r="O16" s="60"/>
      <c r="P16" s="60"/>
      <c r="Q16" s="60"/>
      <c r="R16" s="60"/>
      <c r="S16" s="60"/>
      <c r="T16" s="60"/>
      <c r="U16" s="60"/>
      <c r="V16" s="60"/>
      <c r="W16" s="60">
        <v>333711</v>
      </c>
      <c r="X16" s="60">
        <v>100002</v>
      </c>
      <c r="Y16" s="60">
        <v>233709</v>
      </c>
      <c r="Z16" s="140">
        <v>233.7</v>
      </c>
      <c r="AA16" s="62">
        <v>200000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272541000</v>
      </c>
      <c r="F19" s="100">
        <f t="shared" si="3"/>
        <v>272541000</v>
      </c>
      <c r="G19" s="100">
        <f t="shared" si="3"/>
        <v>4412561</v>
      </c>
      <c r="H19" s="100">
        <f t="shared" si="3"/>
        <v>11348393</v>
      </c>
      <c r="I19" s="100">
        <f t="shared" si="3"/>
        <v>11282895</v>
      </c>
      <c r="J19" s="100">
        <f t="shared" si="3"/>
        <v>27043849</v>
      </c>
      <c r="K19" s="100">
        <f t="shared" si="3"/>
        <v>37839956</v>
      </c>
      <c r="L19" s="100">
        <f t="shared" si="3"/>
        <v>19077561</v>
      </c>
      <c r="M19" s="100">
        <f t="shared" si="3"/>
        <v>48711196</v>
      </c>
      <c r="N19" s="100">
        <f t="shared" si="3"/>
        <v>105628713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132672562</v>
      </c>
      <c r="X19" s="100">
        <f t="shared" si="3"/>
        <v>136270392</v>
      </c>
      <c r="Y19" s="100">
        <f t="shared" si="3"/>
        <v>-3597830</v>
      </c>
      <c r="Z19" s="137">
        <f>+IF(X19&lt;&gt;0,+(Y19/X19)*100,0)</f>
        <v>-2.6402140238944933</v>
      </c>
      <c r="AA19" s="102">
        <f>SUM(AA20:AA23)</f>
        <v>272541000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233280000</v>
      </c>
      <c r="F21" s="60">
        <v>233280000</v>
      </c>
      <c r="G21" s="60">
        <v>4412561</v>
      </c>
      <c r="H21" s="60">
        <v>10102473</v>
      </c>
      <c r="I21" s="60">
        <v>9649040</v>
      </c>
      <c r="J21" s="60">
        <v>24164074</v>
      </c>
      <c r="K21" s="60">
        <v>34727948</v>
      </c>
      <c r="L21" s="60">
        <v>14534563</v>
      </c>
      <c r="M21" s="60">
        <v>45519396</v>
      </c>
      <c r="N21" s="60">
        <v>94781907</v>
      </c>
      <c r="O21" s="60"/>
      <c r="P21" s="60"/>
      <c r="Q21" s="60"/>
      <c r="R21" s="60"/>
      <c r="S21" s="60"/>
      <c r="T21" s="60"/>
      <c r="U21" s="60"/>
      <c r="V21" s="60"/>
      <c r="W21" s="60">
        <v>118945981</v>
      </c>
      <c r="X21" s="60">
        <v>116640018</v>
      </c>
      <c r="Y21" s="60">
        <v>2305963</v>
      </c>
      <c r="Z21" s="140">
        <v>1.98</v>
      </c>
      <c r="AA21" s="62">
        <v>233280000</v>
      </c>
    </row>
    <row r="22" spans="1:27" ht="12.75">
      <c r="A22" s="138" t="s">
        <v>91</v>
      </c>
      <c r="B22" s="136"/>
      <c r="C22" s="157"/>
      <c r="D22" s="157"/>
      <c r="E22" s="158">
        <v>39261000</v>
      </c>
      <c r="F22" s="159">
        <v>39261000</v>
      </c>
      <c r="G22" s="159"/>
      <c r="H22" s="159">
        <v>1245920</v>
      </c>
      <c r="I22" s="159">
        <v>1633855</v>
      </c>
      <c r="J22" s="159">
        <v>2879775</v>
      </c>
      <c r="K22" s="159">
        <v>3112008</v>
      </c>
      <c r="L22" s="159">
        <v>4542998</v>
      </c>
      <c r="M22" s="159">
        <v>3191800</v>
      </c>
      <c r="N22" s="159">
        <v>10846806</v>
      </c>
      <c r="O22" s="159"/>
      <c r="P22" s="159"/>
      <c r="Q22" s="159"/>
      <c r="R22" s="159"/>
      <c r="S22" s="159"/>
      <c r="T22" s="159"/>
      <c r="U22" s="159"/>
      <c r="V22" s="159"/>
      <c r="W22" s="159">
        <v>13726581</v>
      </c>
      <c r="X22" s="159">
        <v>19630374</v>
      </c>
      <c r="Y22" s="159">
        <v>-5903793</v>
      </c>
      <c r="Z22" s="141">
        <v>-30.07</v>
      </c>
      <c r="AA22" s="225">
        <v>39261000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308664265</v>
      </c>
      <c r="D25" s="217">
        <f>+D5+D9+D15+D19+D24</f>
        <v>0</v>
      </c>
      <c r="E25" s="230">
        <f t="shared" si="4"/>
        <v>428459083</v>
      </c>
      <c r="F25" s="219">
        <f t="shared" si="4"/>
        <v>428459083</v>
      </c>
      <c r="G25" s="219">
        <f t="shared" si="4"/>
        <v>4412561</v>
      </c>
      <c r="H25" s="219">
        <f t="shared" si="4"/>
        <v>11373493</v>
      </c>
      <c r="I25" s="219">
        <f t="shared" si="4"/>
        <v>11299395</v>
      </c>
      <c r="J25" s="219">
        <f t="shared" si="4"/>
        <v>27085449</v>
      </c>
      <c r="K25" s="219">
        <f t="shared" si="4"/>
        <v>38004767</v>
      </c>
      <c r="L25" s="219">
        <f t="shared" si="4"/>
        <v>19246461</v>
      </c>
      <c r="M25" s="219">
        <f t="shared" si="4"/>
        <v>53552268</v>
      </c>
      <c r="N25" s="219">
        <f t="shared" si="4"/>
        <v>110803496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137888945</v>
      </c>
      <c r="X25" s="219">
        <f t="shared" si="4"/>
        <v>138557448</v>
      </c>
      <c r="Y25" s="219">
        <f t="shared" si="4"/>
        <v>-668503</v>
      </c>
      <c r="Z25" s="231">
        <f>+IF(X25&lt;&gt;0,+(Y25/X25)*100,0)</f>
        <v>-0.48247352246268277</v>
      </c>
      <c r="AA25" s="232">
        <f>+AA5+AA9+AA15+AA19+AA24</f>
        <v>428459083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303530596</v>
      </c>
      <c r="D28" s="155"/>
      <c r="E28" s="156">
        <v>272541000</v>
      </c>
      <c r="F28" s="60">
        <v>272541000</v>
      </c>
      <c r="G28" s="60">
        <v>4412561</v>
      </c>
      <c r="H28" s="60">
        <v>11348393</v>
      </c>
      <c r="I28" s="60">
        <v>11282895</v>
      </c>
      <c r="J28" s="60">
        <v>27043849</v>
      </c>
      <c r="K28" s="60">
        <v>37839956</v>
      </c>
      <c r="L28" s="60">
        <v>19077561</v>
      </c>
      <c r="M28" s="60">
        <v>48697971</v>
      </c>
      <c r="N28" s="60">
        <v>105615488</v>
      </c>
      <c r="O28" s="60"/>
      <c r="P28" s="60"/>
      <c r="Q28" s="60"/>
      <c r="R28" s="60"/>
      <c r="S28" s="60"/>
      <c r="T28" s="60"/>
      <c r="U28" s="60"/>
      <c r="V28" s="60"/>
      <c r="W28" s="60">
        <v>132659337</v>
      </c>
      <c r="X28" s="60">
        <v>136270392</v>
      </c>
      <c r="Y28" s="60">
        <v>-3611055</v>
      </c>
      <c r="Z28" s="140">
        <v>-2.65</v>
      </c>
      <c r="AA28" s="155">
        <v>272541000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303530596</v>
      </c>
      <c r="D32" s="210">
        <f>SUM(D28:D31)</f>
        <v>0</v>
      </c>
      <c r="E32" s="211">
        <f t="shared" si="5"/>
        <v>272541000</v>
      </c>
      <c r="F32" s="77">
        <f t="shared" si="5"/>
        <v>272541000</v>
      </c>
      <c r="G32" s="77">
        <f t="shared" si="5"/>
        <v>4412561</v>
      </c>
      <c r="H32" s="77">
        <f t="shared" si="5"/>
        <v>11348393</v>
      </c>
      <c r="I32" s="77">
        <f t="shared" si="5"/>
        <v>11282895</v>
      </c>
      <c r="J32" s="77">
        <f t="shared" si="5"/>
        <v>27043849</v>
      </c>
      <c r="K32" s="77">
        <f t="shared" si="5"/>
        <v>37839956</v>
      </c>
      <c r="L32" s="77">
        <f t="shared" si="5"/>
        <v>19077561</v>
      </c>
      <c r="M32" s="77">
        <f t="shared" si="5"/>
        <v>48697971</v>
      </c>
      <c r="N32" s="77">
        <f t="shared" si="5"/>
        <v>105615488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132659337</v>
      </c>
      <c r="X32" s="77">
        <f t="shared" si="5"/>
        <v>136270392</v>
      </c>
      <c r="Y32" s="77">
        <f t="shared" si="5"/>
        <v>-3611055</v>
      </c>
      <c r="Z32" s="212">
        <f>+IF(X32&lt;&gt;0,+(Y32/X32)*100,0)</f>
        <v>-2.649918993408341</v>
      </c>
      <c r="AA32" s="79">
        <f>SUM(AA28:AA31)</f>
        <v>272541000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5133669</v>
      </c>
      <c r="D35" s="155"/>
      <c r="E35" s="156">
        <v>155918083</v>
      </c>
      <c r="F35" s="60">
        <v>155918083</v>
      </c>
      <c r="G35" s="60"/>
      <c r="H35" s="60">
        <v>25100</v>
      </c>
      <c r="I35" s="60">
        <v>16500</v>
      </c>
      <c r="J35" s="60">
        <v>41600</v>
      </c>
      <c r="K35" s="60">
        <v>164811</v>
      </c>
      <c r="L35" s="60">
        <v>168900</v>
      </c>
      <c r="M35" s="60">
        <v>4854297</v>
      </c>
      <c r="N35" s="60">
        <v>5188008</v>
      </c>
      <c r="O35" s="60"/>
      <c r="P35" s="60"/>
      <c r="Q35" s="60"/>
      <c r="R35" s="60"/>
      <c r="S35" s="60"/>
      <c r="T35" s="60"/>
      <c r="U35" s="60"/>
      <c r="V35" s="60"/>
      <c r="W35" s="60">
        <v>5229608</v>
      </c>
      <c r="X35" s="60">
        <v>2287056</v>
      </c>
      <c r="Y35" s="60">
        <v>2942552</v>
      </c>
      <c r="Z35" s="140">
        <v>128.66</v>
      </c>
      <c r="AA35" s="62">
        <v>155918083</v>
      </c>
    </row>
    <row r="36" spans="1:27" ht="12.75">
      <c r="A36" s="238" t="s">
        <v>139</v>
      </c>
      <c r="B36" s="149"/>
      <c r="C36" s="222">
        <f aca="true" t="shared" si="6" ref="C36:Y36">SUM(C32:C35)</f>
        <v>308664265</v>
      </c>
      <c r="D36" s="222">
        <f>SUM(D32:D35)</f>
        <v>0</v>
      </c>
      <c r="E36" s="218">
        <f t="shared" si="6"/>
        <v>428459083</v>
      </c>
      <c r="F36" s="220">
        <f t="shared" si="6"/>
        <v>428459083</v>
      </c>
      <c r="G36" s="220">
        <f t="shared" si="6"/>
        <v>4412561</v>
      </c>
      <c r="H36" s="220">
        <f t="shared" si="6"/>
        <v>11373493</v>
      </c>
      <c r="I36" s="220">
        <f t="shared" si="6"/>
        <v>11299395</v>
      </c>
      <c r="J36" s="220">
        <f t="shared" si="6"/>
        <v>27085449</v>
      </c>
      <c r="K36" s="220">
        <f t="shared" si="6"/>
        <v>38004767</v>
      </c>
      <c r="L36" s="220">
        <f t="shared" si="6"/>
        <v>19246461</v>
      </c>
      <c r="M36" s="220">
        <f t="shared" si="6"/>
        <v>53552268</v>
      </c>
      <c r="N36" s="220">
        <f t="shared" si="6"/>
        <v>110803496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137888945</v>
      </c>
      <c r="X36" s="220">
        <f t="shared" si="6"/>
        <v>138557448</v>
      </c>
      <c r="Y36" s="220">
        <f t="shared" si="6"/>
        <v>-668503</v>
      </c>
      <c r="Z36" s="221">
        <f>+IF(X36&lt;&gt;0,+(Y36/X36)*100,0)</f>
        <v>-0.48247352246268277</v>
      </c>
      <c r="AA36" s="239">
        <f>SUM(AA32:AA35)</f>
        <v>428459083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51338553</v>
      </c>
      <c r="D6" s="155"/>
      <c r="E6" s="59">
        <v>35724000</v>
      </c>
      <c r="F6" s="60">
        <v>35724000</v>
      </c>
      <c r="G6" s="60">
        <v>102168038</v>
      </c>
      <c r="H6" s="60">
        <v>19260172</v>
      </c>
      <c r="I6" s="60">
        <v>19260172</v>
      </c>
      <c r="J6" s="60">
        <v>19260172</v>
      </c>
      <c r="K6" s="60">
        <v>19260172</v>
      </c>
      <c r="L6" s="60">
        <v>19260172</v>
      </c>
      <c r="M6" s="60">
        <v>19260172</v>
      </c>
      <c r="N6" s="60">
        <v>19260172</v>
      </c>
      <c r="O6" s="60"/>
      <c r="P6" s="60"/>
      <c r="Q6" s="60"/>
      <c r="R6" s="60"/>
      <c r="S6" s="60"/>
      <c r="T6" s="60"/>
      <c r="U6" s="60"/>
      <c r="V6" s="60"/>
      <c r="W6" s="60">
        <v>19260172</v>
      </c>
      <c r="X6" s="60">
        <v>17862000</v>
      </c>
      <c r="Y6" s="60">
        <v>1398172</v>
      </c>
      <c r="Z6" s="140">
        <v>7.83</v>
      </c>
      <c r="AA6" s="62">
        <v>35724000</v>
      </c>
    </row>
    <row r="7" spans="1:27" ht="12.75">
      <c r="A7" s="249" t="s">
        <v>144</v>
      </c>
      <c r="B7" s="182"/>
      <c r="C7" s="155">
        <v>99502819</v>
      </c>
      <c r="D7" s="155"/>
      <c r="E7" s="59">
        <v>14500000</v>
      </c>
      <c r="F7" s="60">
        <v>14500000</v>
      </c>
      <c r="G7" s="60">
        <v>248443644</v>
      </c>
      <c r="H7" s="60">
        <v>300592971</v>
      </c>
      <c r="I7" s="60">
        <v>300592971</v>
      </c>
      <c r="J7" s="60">
        <v>300592971</v>
      </c>
      <c r="K7" s="60">
        <v>300592971</v>
      </c>
      <c r="L7" s="60">
        <v>300592971</v>
      </c>
      <c r="M7" s="60">
        <v>300592971</v>
      </c>
      <c r="N7" s="60">
        <v>300592971</v>
      </c>
      <c r="O7" s="60"/>
      <c r="P7" s="60"/>
      <c r="Q7" s="60"/>
      <c r="R7" s="60"/>
      <c r="S7" s="60"/>
      <c r="T7" s="60"/>
      <c r="U7" s="60"/>
      <c r="V7" s="60"/>
      <c r="W7" s="60">
        <v>300592971</v>
      </c>
      <c r="X7" s="60">
        <v>7250000</v>
      </c>
      <c r="Y7" s="60">
        <v>293342971</v>
      </c>
      <c r="Z7" s="140">
        <v>4046.11</v>
      </c>
      <c r="AA7" s="62">
        <v>14500000</v>
      </c>
    </row>
    <row r="8" spans="1:27" ht="12.75">
      <c r="A8" s="249" t="s">
        <v>145</v>
      </c>
      <c r="B8" s="182"/>
      <c r="C8" s="155">
        <v>63965580</v>
      </c>
      <c r="D8" s="155"/>
      <c r="E8" s="59">
        <v>47902693</v>
      </c>
      <c r="F8" s="60">
        <v>47902693</v>
      </c>
      <c r="G8" s="60">
        <v>169644291</v>
      </c>
      <c r="H8" s="60">
        <v>102235497</v>
      </c>
      <c r="I8" s="60">
        <v>102235497</v>
      </c>
      <c r="J8" s="60">
        <v>102235497</v>
      </c>
      <c r="K8" s="60">
        <v>102235497</v>
      </c>
      <c r="L8" s="60">
        <v>102235497</v>
      </c>
      <c r="M8" s="60">
        <v>102235497</v>
      </c>
      <c r="N8" s="60">
        <v>102235497</v>
      </c>
      <c r="O8" s="60"/>
      <c r="P8" s="60"/>
      <c r="Q8" s="60"/>
      <c r="R8" s="60"/>
      <c r="S8" s="60"/>
      <c r="T8" s="60"/>
      <c r="U8" s="60"/>
      <c r="V8" s="60"/>
      <c r="W8" s="60">
        <v>102235497</v>
      </c>
      <c r="X8" s="60">
        <v>23951347</v>
      </c>
      <c r="Y8" s="60">
        <v>78284150</v>
      </c>
      <c r="Z8" s="140">
        <v>326.85</v>
      </c>
      <c r="AA8" s="62">
        <v>47902693</v>
      </c>
    </row>
    <row r="9" spans="1:27" ht="12.75">
      <c r="A9" s="249" t="s">
        <v>146</v>
      </c>
      <c r="B9" s="182"/>
      <c r="C9" s="155">
        <v>27804716</v>
      </c>
      <c r="D9" s="155"/>
      <c r="E9" s="59"/>
      <c r="F9" s="60"/>
      <c r="G9" s="60">
        <v>694573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1227505</v>
      </c>
      <c r="D11" s="155"/>
      <c r="E11" s="59"/>
      <c r="F11" s="60"/>
      <c r="G11" s="60">
        <v>75154</v>
      </c>
      <c r="H11" s="60">
        <v>75154</v>
      </c>
      <c r="I11" s="60">
        <v>75154</v>
      </c>
      <c r="J11" s="60">
        <v>75154</v>
      </c>
      <c r="K11" s="60">
        <v>75154</v>
      </c>
      <c r="L11" s="60">
        <v>75154</v>
      </c>
      <c r="M11" s="60">
        <v>75154</v>
      </c>
      <c r="N11" s="60">
        <v>75154</v>
      </c>
      <c r="O11" s="60"/>
      <c r="P11" s="60"/>
      <c r="Q11" s="60"/>
      <c r="R11" s="60"/>
      <c r="S11" s="60"/>
      <c r="T11" s="60"/>
      <c r="U11" s="60"/>
      <c r="V11" s="60"/>
      <c r="W11" s="60">
        <v>75154</v>
      </c>
      <c r="X11" s="60"/>
      <c r="Y11" s="60">
        <v>75154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243839173</v>
      </c>
      <c r="D12" s="168">
        <f>SUM(D6:D11)</f>
        <v>0</v>
      </c>
      <c r="E12" s="72">
        <f t="shared" si="0"/>
        <v>98126693</v>
      </c>
      <c r="F12" s="73">
        <f t="shared" si="0"/>
        <v>98126693</v>
      </c>
      <c r="G12" s="73">
        <f t="shared" si="0"/>
        <v>521025700</v>
      </c>
      <c r="H12" s="73">
        <f t="shared" si="0"/>
        <v>422163794</v>
      </c>
      <c r="I12" s="73">
        <f t="shared" si="0"/>
        <v>422163794</v>
      </c>
      <c r="J12" s="73">
        <f t="shared" si="0"/>
        <v>422163794</v>
      </c>
      <c r="K12" s="73">
        <f t="shared" si="0"/>
        <v>422163794</v>
      </c>
      <c r="L12" s="73">
        <f t="shared" si="0"/>
        <v>422163794</v>
      </c>
      <c r="M12" s="73">
        <f t="shared" si="0"/>
        <v>422163794</v>
      </c>
      <c r="N12" s="73">
        <f t="shared" si="0"/>
        <v>422163794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422163794</v>
      </c>
      <c r="X12" s="73">
        <f t="shared" si="0"/>
        <v>49063347</v>
      </c>
      <c r="Y12" s="73">
        <f t="shared" si="0"/>
        <v>373100447</v>
      </c>
      <c r="Z12" s="170">
        <f>+IF(X12&lt;&gt;0,+(Y12/X12)*100,0)</f>
        <v>760.4463816950768</v>
      </c>
      <c r="AA12" s="74">
        <f>SUM(AA6:AA11)</f>
        <v>98126693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848353</v>
      </c>
      <c r="D17" s="155"/>
      <c r="E17" s="59"/>
      <c r="F17" s="60"/>
      <c r="G17" s="60">
        <v>848352</v>
      </c>
      <c r="H17" s="60">
        <v>845148</v>
      </c>
      <c r="I17" s="60">
        <v>845148</v>
      </c>
      <c r="J17" s="60">
        <v>845148</v>
      </c>
      <c r="K17" s="60">
        <v>845148</v>
      </c>
      <c r="L17" s="60">
        <v>845148</v>
      </c>
      <c r="M17" s="60">
        <v>845148</v>
      </c>
      <c r="N17" s="60">
        <v>845148</v>
      </c>
      <c r="O17" s="60"/>
      <c r="P17" s="60"/>
      <c r="Q17" s="60"/>
      <c r="R17" s="60"/>
      <c r="S17" s="60"/>
      <c r="T17" s="60"/>
      <c r="U17" s="60"/>
      <c r="V17" s="60"/>
      <c r="W17" s="60">
        <v>845148</v>
      </c>
      <c r="X17" s="60"/>
      <c r="Y17" s="60">
        <v>845148</v>
      </c>
      <c r="Z17" s="140"/>
      <c r="AA17" s="62"/>
    </row>
    <row r="18" spans="1:27" ht="12.75">
      <c r="A18" s="249" t="s">
        <v>153</v>
      </c>
      <c r="B18" s="182"/>
      <c r="C18" s="155">
        <v>268303625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86993943</v>
      </c>
      <c r="D19" s="155"/>
      <c r="E19" s="59">
        <v>277114856</v>
      </c>
      <c r="F19" s="60">
        <v>277114856</v>
      </c>
      <c r="G19" s="60">
        <v>1940561944</v>
      </c>
      <c r="H19" s="60">
        <v>1892471021</v>
      </c>
      <c r="I19" s="60">
        <v>1892471021</v>
      </c>
      <c r="J19" s="60">
        <v>1892471021</v>
      </c>
      <c r="K19" s="60">
        <v>1892471021</v>
      </c>
      <c r="L19" s="60">
        <v>1892471021</v>
      </c>
      <c r="M19" s="60">
        <v>1892471021</v>
      </c>
      <c r="N19" s="60">
        <v>1892471021</v>
      </c>
      <c r="O19" s="60"/>
      <c r="P19" s="60"/>
      <c r="Q19" s="60"/>
      <c r="R19" s="60"/>
      <c r="S19" s="60"/>
      <c r="T19" s="60"/>
      <c r="U19" s="60"/>
      <c r="V19" s="60"/>
      <c r="W19" s="60">
        <v>1892471021</v>
      </c>
      <c r="X19" s="60">
        <v>138557428</v>
      </c>
      <c r="Y19" s="60">
        <v>1753913593</v>
      </c>
      <c r="Z19" s="140">
        <v>1265.84</v>
      </c>
      <c r="AA19" s="62">
        <v>277114856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812234</v>
      </c>
      <c r="D22" s="155"/>
      <c r="E22" s="59"/>
      <c r="F22" s="60"/>
      <c r="G22" s="60">
        <v>812234</v>
      </c>
      <c r="H22" s="60">
        <v>886166</v>
      </c>
      <c r="I22" s="60">
        <v>886166</v>
      </c>
      <c r="J22" s="60">
        <v>886166</v>
      </c>
      <c r="K22" s="60">
        <v>886166</v>
      </c>
      <c r="L22" s="60">
        <v>886166</v>
      </c>
      <c r="M22" s="60">
        <v>886166</v>
      </c>
      <c r="N22" s="60">
        <v>886166</v>
      </c>
      <c r="O22" s="60"/>
      <c r="P22" s="60"/>
      <c r="Q22" s="60"/>
      <c r="R22" s="60"/>
      <c r="S22" s="60"/>
      <c r="T22" s="60"/>
      <c r="U22" s="60"/>
      <c r="V22" s="60"/>
      <c r="W22" s="60">
        <v>886166</v>
      </c>
      <c r="X22" s="60"/>
      <c r="Y22" s="60">
        <v>886166</v>
      </c>
      <c r="Z22" s="140"/>
      <c r="AA22" s="62"/>
    </row>
    <row r="23" spans="1:27" ht="12.75">
      <c r="A23" s="249" t="s">
        <v>158</v>
      </c>
      <c r="B23" s="182"/>
      <c r="C23" s="155">
        <v>2115515540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2472473695</v>
      </c>
      <c r="D24" s="168">
        <f>SUM(D15:D23)</f>
        <v>0</v>
      </c>
      <c r="E24" s="76">
        <f t="shared" si="1"/>
        <v>277114856</v>
      </c>
      <c r="F24" s="77">
        <f t="shared" si="1"/>
        <v>277114856</v>
      </c>
      <c r="G24" s="77">
        <f t="shared" si="1"/>
        <v>1942222530</v>
      </c>
      <c r="H24" s="77">
        <f t="shared" si="1"/>
        <v>1894202335</v>
      </c>
      <c r="I24" s="77">
        <f t="shared" si="1"/>
        <v>1894202335</v>
      </c>
      <c r="J24" s="77">
        <f t="shared" si="1"/>
        <v>1894202335</v>
      </c>
      <c r="K24" s="77">
        <f t="shared" si="1"/>
        <v>1894202335</v>
      </c>
      <c r="L24" s="77">
        <f t="shared" si="1"/>
        <v>1894202335</v>
      </c>
      <c r="M24" s="77">
        <f t="shared" si="1"/>
        <v>1894202335</v>
      </c>
      <c r="N24" s="77">
        <f t="shared" si="1"/>
        <v>1894202335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1894202335</v>
      </c>
      <c r="X24" s="77">
        <f t="shared" si="1"/>
        <v>138557428</v>
      </c>
      <c r="Y24" s="77">
        <f t="shared" si="1"/>
        <v>1755644907</v>
      </c>
      <c r="Z24" s="212">
        <f>+IF(X24&lt;&gt;0,+(Y24/X24)*100,0)</f>
        <v>1267.0882624928631</v>
      </c>
      <c r="AA24" s="79">
        <f>SUM(AA15:AA23)</f>
        <v>277114856</v>
      </c>
    </row>
    <row r="25" spans="1:27" ht="12.75">
      <c r="A25" s="250" t="s">
        <v>159</v>
      </c>
      <c r="B25" s="251"/>
      <c r="C25" s="168">
        <f aca="true" t="shared" si="2" ref="C25:Y25">+C12+C24</f>
        <v>2716312868</v>
      </c>
      <c r="D25" s="168">
        <f>+D12+D24</f>
        <v>0</v>
      </c>
      <c r="E25" s="72">
        <f t="shared" si="2"/>
        <v>375241549</v>
      </c>
      <c r="F25" s="73">
        <f t="shared" si="2"/>
        <v>375241549</v>
      </c>
      <c r="G25" s="73">
        <f t="shared" si="2"/>
        <v>2463248230</v>
      </c>
      <c r="H25" s="73">
        <f t="shared" si="2"/>
        <v>2316366129</v>
      </c>
      <c r="I25" s="73">
        <f t="shared" si="2"/>
        <v>2316366129</v>
      </c>
      <c r="J25" s="73">
        <f t="shared" si="2"/>
        <v>2316366129</v>
      </c>
      <c r="K25" s="73">
        <f t="shared" si="2"/>
        <v>2316366129</v>
      </c>
      <c r="L25" s="73">
        <f t="shared" si="2"/>
        <v>2316366129</v>
      </c>
      <c r="M25" s="73">
        <f t="shared" si="2"/>
        <v>2316366129</v>
      </c>
      <c r="N25" s="73">
        <f t="shared" si="2"/>
        <v>2316366129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2316366129</v>
      </c>
      <c r="X25" s="73">
        <f t="shared" si="2"/>
        <v>187620775</v>
      </c>
      <c r="Y25" s="73">
        <f t="shared" si="2"/>
        <v>2128745354</v>
      </c>
      <c r="Z25" s="170">
        <f>+IF(X25&lt;&gt;0,+(Y25/X25)*100,0)</f>
        <v>1134.600021772642</v>
      </c>
      <c r="AA25" s="74">
        <f>+AA12+AA24</f>
        <v>375241549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459132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163256582</v>
      </c>
      <c r="D32" s="155"/>
      <c r="E32" s="59">
        <v>69750834</v>
      </c>
      <c r="F32" s="60">
        <v>69750834</v>
      </c>
      <c r="G32" s="60">
        <v>166368435</v>
      </c>
      <c r="H32" s="60">
        <v>169825543</v>
      </c>
      <c r="I32" s="60">
        <v>169825543</v>
      </c>
      <c r="J32" s="60">
        <v>169825543</v>
      </c>
      <c r="K32" s="60">
        <v>169825543</v>
      </c>
      <c r="L32" s="60">
        <v>169825543</v>
      </c>
      <c r="M32" s="60">
        <v>169825543</v>
      </c>
      <c r="N32" s="60">
        <v>169825543</v>
      </c>
      <c r="O32" s="60"/>
      <c r="P32" s="60"/>
      <c r="Q32" s="60"/>
      <c r="R32" s="60"/>
      <c r="S32" s="60"/>
      <c r="T32" s="60"/>
      <c r="U32" s="60"/>
      <c r="V32" s="60"/>
      <c r="W32" s="60">
        <v>169825543</v>
      </c>
      <c r="X32" s="60">
        <v>34875417</v>
      </c>
      <c r="Y32" s="60">
        <v>134950126</v>
      </c>
      <c r="Z32" s="140">
        <v>386.95</v>
      </c>
      <c r="AA32" s="62">
        <v>69750834</v>
      </c>
    </row>
    <row r="33" spans="1:27" ht="12.75">
      <c r="A33" s="249" t="s">
        <v>165</v>
      </c>
      <c r="B33" s="182"/>
      <c r="C33" s="155">
        <v>11992076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175707790</v>
      </c>
      <c r="D34" s="168">
        <f>SUM(D29:D33)</f>
        <v>0</v>
      </c>
      <c r="E34" s="72">
        <f t="shared" si="3"/>
        <v>69750834</v>
      </c>
      <c r="F34" s="73">
        <f t="shared" si="3"/>
        <v>69750834</v>
      </c>
      <c r="G34" s="73">
        <f t="shared" si="3"/>
        <v>166368435</v>
      </c>
      <c r="H34" s="73">
        <f t="shared" si="3"/>
        <v>169825543</v>
      </c>
      <c r="I34" s="73">
        <f t="shared" si="3"/>
        <v>169825543</v>
      </c>
      <c r="J34" s="73">
        <f t="shared" si="3"/>
        <v>169825543</v>
      </c>
      <c r="K34" s="73">
        <f t="shared" si="3"/>
        <v>169825543</v>
      </c>
      <c r="L34" s="73">
        <f t="shared" si="3"/>
        <v>169825543</v>
      </c>
      <c r="M34" s="73">
        <f t="shared" si="3"/>
        <v>169825543</v>
      </c>
      <c r="N34" s="73">
        <f t="shared" si="3"/>
        <v>169825543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169825543</v>
      </c>
      <c r="X34" s="73">
        <f t="shared" si="3"/>
        <v>34875417</v>
      </c>
      <c r="Y34" s="73">
        <f t="shared" si="3"/>
        <v>134950126</v>
      </c>
      <c r="Z34" s="170">
        <f>+IF(X34&lt;&gt;0,+(Y34/X34)*100,0)</f>
        <v>386.9491395615428</v>
      </c>
      <c r="AA34" s="74">
        <f>SUM(AA29:AA33)</f>
        <v>69750834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87812401</v>
      </c>
      <c r="D38" s="155"/>
      <c r="E38" s="59">
        <v>26500456</v>
      </c>
      <c r="F38" s="60">
        <v>26500456</v>
      </c>
      <c r="G38" s="60">
        <v>88383854</v>
      </c>
      <c r="H38" s="60">
        <v>87813377</v>
      </c>
      <c r="I38" s="60">
        <v>87813377</v>
      </c>
      <c r="J38" s="60">
        <v>87813377</v>
      </c>
      <c r="K38" s="60">
        <v>87813377</v>
      </c>
      <c r="L38" s="60">
        <v>87813377</v>
      </c>
      <c r="M38" s="60">
        <v>87813377</v>
      </c>
      <c r="N38" s="60">
        <v>87813377</v>
      </c>
      <c r="O38" s="60"/>
      <c r="P38" s="60"/>
      <c r="Q38" s="60"/>
      <c r="R38" s="60"/>
      <c r="S38" s="60"/>
      <c r="T38" s="60"/>
      <c r="U38" s="60"/>
      <c r="V38" s="60"/>
      <c r="W38" s="60">
        <v>87813377</v>
      </c>
      <c r="X38" s="60">
        <v>13250228</v>
      </c>
      <c r="Y38" s="60">
        <v>74563149</v>
      </c>
      <c r="Z38" s="140">
        <v>562.73</v>
      </c>
      <c r="AA38" s="62">
        <v>26500456</v>
      </c>
    </row>
    <row r="39" spans="1:27" ht="12.75">
      <c r="A39" s="250" t="s">
        <v>59</v>
      </c>
      <c r="B39" s="253"/>
      <c r="C39" s="168">
        <f aca="true" t="shared" si="4" ref="C39:Y39">SUM(C37:C38)</f>
        <v>87812401</v>
      </c>
      <c r="D39" s="168">
        <f>SUM(D37:D38)</f>
        <v>0</v>
      </c>
      <c r="E39" s="76">
        <f t="shared" si="4"/>
        <v>26500456</v>
      </c>
      <c r="F39" s="77">
        <f t="shared" si="4"/>
        <v>26500456</v>
      </c>
      <c r="G39" s="77">
        <f t="shared" si="4"/>
        <v>88383854</v>
      </c>
      <c r="H39" s="77">
        <f t="shared" si="4"/>
        <v>87813377</v>
      </c>
      <c r="I39" s="77">
        <f t="shared" si="4"/>
        <v>87813377</v>
      </c>
      <c r="J39" s="77">
        <f t="shared" si="4"/>
        <v>87813377</v>
      </c>
      <c r="K39" s="77">
        <f t="shared" si="4"/>
        <v>87813377</v>
      </c>
      <c r="L39" s="77">
        <f t="shared" si="4"/>
        <v>87813377</v>
      </c>
      <c r="M39" s="77">
        <f t="shared" si="4"/>
        <v>87813377</v>
      </c>
      <c r="N39" s="77">
        <f t="shared" si="4"/>
        <v>87813377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87813377</v>
      </c>
      <c r="X39" s="77">
        <f t="shared" si="4"/>
        <v>13250228</v>
      </c>
      <c r="Y39" s="77">
        <f t="shared" si="4"/>
        <v>74563149</v>
      </c>
      <c r="Z39" s="212">
        <f>+IF(X39&lt;&gt;0,+(Y39/X39)*100,0)</f>
        <v>562.7310639484845</v>
      </c>
      <c r="AA39" s="79">
        <f>SUM(AA37:AA38)</f>
        <v>26500456</v>
      </c>
    </row>
    <row r="40" spans="1:27" ht="12.75">
      <c r="A40" s="250" t="s">
        <v>167</v>
      </c>
      <c r="B40" s="251"/>
      <c r="C40" s="168">
        <f aca="true" t="shared" si="5" ref="C40:Y40">+C34+C39</f>
        <v>263520191</v>
      </c>
      <c r="D40" s="168">
        <f>+D34+D39</f>
        <v>0</v>
      </c>
      <c r="E40" s="72">
        <f t="shared" si="5"/>
        <v>96251290</v>
      </c>
      <c r="F40" s="73">
        <f t="shared" si="5"/>
        <v>96251290</v>
      </c>
      <c r="G40" s="73">
        <f t="shared" si="5"/>
        <v>254752289</v>
      </c>
      <c r="H40" s="73">
        <f t="shared" si="5"/>
        <v>257638920</v>
      </c>
      <c r="I40" s="73">
        <f t="shared" si="5"/>
        <v>257638920</v>
      </c>
      <c r="J40" s="73">
        <f t="shared" si="5"/>
        <v>257638920</v>
      </c>
      <c r="K40" s="73">
        <f t="shared" si="5"/>
        <v>257638920</v>
      </c>
      <c r="L40" s="73">
        <f t="shared" si="5"/>
        <v>257638920</v>
      </c>
      <c r="M40" s="73">
        <f t="shared" si="5"/>
        <v>257638920</v>
      </c>
      <c r="N40" s="73">
        <f t="shared" si="5"/>
        <v>257638920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257638920</v>
      </c>
      <c r="X40" s="73">
        <f t="shared" si="5"/>
        <v>48125645</v>
      </c>
      <c r="Y40" s="73">
        <f t="shared" si="5"/>
        <v>209513275</v>
      </c>
      <c r="Z40" s="170">
        <f>+IF(X40&lt;&gt;0,+(Y40/X40)*100,0)</f>
        <v>435.34642496739525</v>
      </c>
      <c r="AA40" s="74">
        <f>+AA34+AA39</f>
        <v>96251290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2452792677</v>
      </c>
      <c r="D42" s="257">
        <f>+D25-D40</f>
        <v>0</v>
      </c>
      <c r="E42" s="258">
        <f t="shared" si="6"/>
        <v>278990259</v>
      </c>
      <c r="F42" s="259">
        <f t="shared" si="6"/>
        <v>278990259</v>
      </c>
      <c r="G42" s="259">
        <f t="shared" si="6"/>
        <v>2208495941</v>
      </c>
      <c r="H42" s="259">
        <f t="shared" si="6"/>
        <v>2058727209</v>
      </c>
      <c r="I42" s="259">
        <f t="shared" si="6"/>
        <v>2058727209</v>
      </c>
      <c r="J42" s="259">
        <f t="shared" si="6"/>
        <v>2058727209</v>
      </c>
      <c r="K42" s="259">
        <f t="shared" si="6"/>
        <v>2058727209</v>
      </c>
      <c r="L42" s="259">
        <f t="shared" si="6"/>
        <v>2058727209</v>
      </c>
      <c r="M42" s="259">
        <f t="shared" si="6"/>
        <v>2058727209</v>
      </c>
      <c r="N42" s="259">
        <f t="shared" si="6"/>
        <v>2058727209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2058727209</v>
      </c>
      <c r="X42" s="259">
        <f t="shared" si="6"/>
        <v>139495130</v>
      </c>
      <c r="Y42" s="259">
        <f t="shared" si="6"/>
        <v>1919232079</v>
      </c>
      <c r="Z42" s="260">
        <f>+IF(X42&lt;&gt;0,+(Y42/X42)*100,0)</f>
        <v>1375.8416361918871</v>
      </c>
      <c r="AA42" s="261">
        <f>+AA25-AA40</f>
        <v>278990259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1754357946</v>
      </c>
      <c r="D45" s="155"/>
      <c r="E45" s="59">
        <v>278990259</v>
      </c>
      <c r="F45" s="60">
        <v>278990259</v>
      </c>
      <c r="G45" s="60">
        <v>2208495941</v>
      </c>
      <c r="H45" s="60">
        <v>2058727209</v>
      </c>
      <c r="I45" s="60">
        <v>2058727209</v>
      </c>
      <c r="J45" s="60">
        <v>2058727209</v>
      </c>
      <c r="K45" s="60">
        <v>2058727209</v>
      </c>
      <c r="L45" s="60">
        <v>2058727209</v>
      </c>
      <c r="M45" s="60">
        <v>2058727209</v>
      </c>
      <c r="N45" s="60">
        <v>2058727209</v>
      </c>
      <c r="O45" s="60"/>
      <c r="P45" s="60"/>
      <c r="Q45" s="60"/>
      <c r="R45" s="60"/>
      <c r="S45" s="60"/>
      <c r="T45" s="60"/>
      <c r="U45" s="60"/>
      <c r="V45" s="60"/>
      <c r="W45" s="60">
        <v>2058727209</v>
      </c>
      <c r="X45" s="60">
        <v>139495130</v>
      </c>
      <c r="Y45" s="60">
        <v>1919232079</v>
      </c>
      <c r="Z45" s="139">
        <v>1375.84</v>
      </c>
      <c r="AA45" s="62">
        <v>278990259</v>
      </c>
    </row>
    <row r="46" spans="1:27" ht="12.75">
      <c r="A46" s="249" t="s">
        <v>171</v>
      </c>
      <c r="B46" s="182"/>
      <c r="C46" s="155">
        <v>698434731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2452792677</v>
      </c>
      <c r="D48" s="217">
        <f>SUM(D45:D47)</f>
        <v>0</v>
      </c>
      <c r="E48" s="264">
        <f t="shared" si="7"/>
        <v>278990259</v>
      </c>
      <c r="F48" s="219">
        <f t="shared" si="7"/>
        <v>278990259</v>
      </c>
      <c r="G48" s="219">
        <f t="shared" si="7"/>
        <v>2208495941</v>
      </c>
      <c r="H48" s="219">
        <f t="shared" si="7"/>
        <v>2058727209</v>
      </c>
      <c r="I48" s="219">
        <f t="shared" si="7"/>
        <v>2058727209</v>
      </c>
      <c r="J48" s="219">
        <f t="shared" si="7"/>
        <v>2058727209</v>
      </c>
      <c r="K48" s="219">
        <f t="shared" si="7"/>
        <v>2058727209</v>
      </c>
      <c r="L48" s="219">
        <f t="shared" si="7"/>
        <v>2058727209</v>
      </c>
      <c r="M48" s="219">
        <f t="shared" si="7"/>
        <v>2058727209</v>
      </c>
      <c r="N48" s="219">
        <f t="shared" si="7"/>
        <v>2058727209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2058727209</v>
      </c>
      <c r="X48" s="219">
        <f t="shared" si="7"/>
        <v>139495130</v>
      </c>
      <c r="Y48" s="219">
        <f t="shared" si="7"/>
        <v>1919232079</v>
      </c>
      <c r="Z48" s="265">
        <f>+IF(X48&lt;&gt;0,+(Y48/X48)*100,0)</f>
        <v>1375.8416361918871</v>
      </c>
      <c r="AA48" s="232">
        <f>SUM(AA45:AA47)</f>
        <v>278990259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29947182</v>
      </c>
      <c r="D7" s="155"/>
      <c r="E7" s="59">
        <v>51329104</v>
      </c>
      <c r="F7" s="60">
        <v>51329104</v>
      </c>
      <c r="G7" s="60">
        <v>6781279</v>
      </c>
      <c r="H7" s="60">
        <v>2070277</v>
      </c>
      <c r="I7" s="60">
        <v>4284053</v>
      </c>
      <c r="J7" s="60">
        <v>13135609</v>
      </c>
      <c r="K7" s="60">
        <v>4908965</v>
      </c>
      <c r="L7" s="60">
        <v>2406097</v>
      </c>
      <c r="M7" s="60">
        <v>-3155580</v>
      </c>
      <c r="N7" s="60">
        <v>4159482</v>
      </c>
      <c r="O7" s="60"/>
      <c r="P7" s="60"/>
      <c r="Q7" s="60"/>
      <c r="R7" s="60"/>
      <c r="S7" s="60"/>
      <c r="T7" s="60"/>
      <c r="U7" s="60"/>
      <c r="V7" s="60"/>
      <c r="W7" s="60">
        <v>17295091</v>
      </c>
      <c r="X7" s="60">
        <v>25664550</v>
      </c>
      <c r="Y7" s="60">
        <v>-8369459</v>
      </c>
      <c r="Z7" s="140">
        <v>-32.61</v>
      </c>
      <c r="AA7" s="62">
        <v>51329104</v>
      </c>
    </row>
    <row r="8" spans="1:27" ht="12.75">
      <c r="A8" s="249" t="s">
        <v>178</v>
      </c>
      <c r="B8" s="182"/>
      <c r="C8" s="155">
        <v>1036375</v>
      </c>
      <c r="D8" s="155"/>
      <c r="E8" s="59">
        <v>569412</v>
      </c>
      <c r="F8" s="60">
        <v>569412</v>
      </c>
      <c r="G8" s="60">
        <v>147615</v>
      </c>
      <c r="H8" s="60">
        <v>254607</v>
      </c>
      <c r="I8" s="60">
        <v>567976</v>
      </c>
      <c r="J8" s="60">
        <v>970198</v>
      </c>
      <c r="K8" s="60">
        <v>114964</v>
      </c>
      <c r="L8" s="60">
        <v>165770</v>
      </c>
      <c r="M8" s="60">
        <v>40367</v>
      </c>
      <c r="N8" s="60">
        <v>321101</v>
      </c>
      <c r="O8" s="60"/>
      <c r="P8" s="60"/>
      <c r="Q8" s="60"/>
      <c r="R8" s="60"/>
      <c r="S8" s="60"/>
      <c r="T8" s="60"/>
      <c r="U8" s="60"/>
      <c r="V8" s="60"/>
      <c r="W8" s="60">
        <v>1291299</v>
      </c>
      <c r="X8" s="60">
        <v>284706</v>
      </c>
      <c r="Y8" s="60">
        <v>1006593</v>
      </c>
      <c r="Z8" s="140">
        <v>353.56</v>
      </c>
      <c r="AA8" s="62">
        <v>569412</v>
      </c>
    </row>
    <row r="9" spans="1:27" ht="12.75">
      <c r="A9" s="249" t="s">
        <v>179</v>
      </c>
      <c r="B9" s="182"/>
      <c r="C9" s="155">
        <v>295914965</v>
      </c>
      <c r="D9" s="155"/>
      <c r="E9" s="59">
        <v>331486000</v>
      </c>
      <c r="F9" s="60">
        <v>331486000</v>
      </c>
      <c r="G9" s="60">
        <v>142601275</v>
      </c>
      <c r="H9" s="60">
        <v>1320000</v>
      </c>
      <c r="I9" s="60"/>
      <c r="J9" s="60">
        <v>143921275</v>
      </c>
      <c r="K9" s="60">
        <v>-1210484</v>
      </c>
      <c r="L9" s="60">
        <v>2299000</v>
      </c>
      <c r="M9" s="60">
        <v>72263000</v>
      </c>
      <c r="N9" s="60">
        <v>73351516</v>
      </c>
      <c r="O9" s="60"/>
      <c r="P9" s="60"/>
      <c r="Q9" s="60"/>
      <c r="R9" s="60"/>
      <c r="S9" s="60"/>
      <c r="T9" s="60"/>
      <c r="U9" s="60"/>
      <c r="V9" s="60"/>
      <c r="W9" s="60">
        <v>217272791</v>
      </c>
      <c r="X9" s="60">
        <v>248832001</v>
      </c>
      <c r="Y9" s="60">
        <v>-31559210</v>
      </c>
      <c r="Z9" s="140">
        <v>-12.68</v>
      </c>
      <c r="AA9" s="62">
        <v>331486000</v>
      </c>
    </row>
    <row r="10" spans="1:27" ht="12.75">
      <c r="A10" s="249" t="s">
        <v>180</v>
      </c>
      <c r="B10" s="182"/>
      <c r="C10" s="155">
        <v>320908382</v>
      </c>
      <c r="D10" s="155"/>
      <c r="E10" s="59">
        <v>281950753</v>
      </c>
      <c r="F10" s="60">
        <v>281950753</v>
      </c>
      <c r="G10" s="60">
        <v>66000000</v>
      </c>
      <c r="H10" s="60">
        <v>14000000</v>
      </c>
      <c r="I10" s="60"/>
      <c r="J10" s="60">
        <v>80000000</v>
      </c>
      <c r="K10" s="60">
        <v>-14000000</v>
      </c>
      <c r="L10" s="60">
        <v>36596000</v>
      </c>
      <c r="M10" s="60">
        <v>14000000</v>
      </c>
      <c r="N10" s="60">
        <v>36596000</v>
      </c>
      <c r="O10" s="60"/>
      <c r="P10" s="60"/>
      <c r="Q10" s="60"/>
      <c r="R10" s="60"/>
      <c r="S10" s="60"/>
      <c r="T10" s="60"/>
      <c r="U10" s="60"/>
      <c r="V10" s="60"/>
      <c r="W10" s="60">
        <v>116596000</v>
      </c>
      <c r="X10" s="60">
        <v>187324620</v>
      </c>
      <c r="Y10" s="60">
        <v>-70728620</v>
      </c>
      <c r="Z10" s="140">
        <v>-37.76</v>
      </c>
      <c r="AA10" s="62">
        <v>281950753</v>
      </c>
    </row>
    <row r="11" spans="1:27" ht="12.75">
      <c r="A11" s="249" t="s">
        <v>181</v>
      </c>
      <c r="B11" s="182"/>
      <c r="C11" s="155">
        <v>19711397</v>
      </c>
      <c r="D11" s="155"/>
      <c r="E11" s="59">
        <v>27790211</v>
      </c>
      <c r="F11" s="60">
        <v>27790211</v>
      </c>
      <c r="G11" s="60">
        <v>2237686</v>
      </c>
      <c r="H11" s="60">
        <v>1168803</v>
      </c>
      <c r="I11" s="60">
        <v>11940216</v>
      </c>
      <c r="J11" s="60">
        <v>15346705</v>
      </c>
      <c r="K11" s="60">
        <v>2603667</v>
      </c>
      <c r="L11" s="60">
        <v>975367</v>
      </c>
      <c r="M11" s="60">
        <v>-1849200</v>
      </c>
      <c r="N11" s="60">
        <v>1729834</v>
      </c>
      <c r="O11" s="60"/>
      <c r="P11" s="60"/>
      <c r="Q11" s="60"/>
      <c r="R11" s="60"/>
      <c r="S11" s="60"/>
      <c r="T11" s="60"/>
      <c r="U11" s="60"/>
      <c r="V11" s="60"/>
      <c r="W11" s="60">
        <v>17076539</v>
      </c>
      <c r="X11" s="60">
        <v>13895106</v>
      </c>
      <c r="Y11" s="60">
        <v>3181433</v>
      </c>
      <c r="Z11" s="140">
        <v>22.9</v>
      </c>
      <c r="AA11" s="62">
        <v>27790211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-280629200</v>
      </c>
      <c r="D14" s="155"/>
      <c r="E14" s="59">
        <v>-365786412</v>
      </c>
      <c r="F14" s="60">
        <v>-365786412</v>
      </c>
      <c r="G14" s="60">
        <v>-89453754</v>
      </c>
      <c r="H14" s="60">
        <v>-22748546</v>
      </c>
      <c r="I14" s="60">
        <v>-57274392</v>
      </c>
      <c r="J14" s="60">
        <v>-169476692</v>
      </c>
      <c r="K14" s="60">
        <v>-44246195</v>
      </c>
      <c r="L14" s="60">
        <v>-21342937</v>
      </c>
      <c r="M14" s="60">
        <v>-26534500</v>
      </c>
      <c r="N14" s="60">
        <v>-92123632</v>
      </c>
      <c r="O14" s="60"/>
      <c r="P14" s="60"/>
      <c r="Q14" s="60"/>
      <c r="R14" s="60"/>
      <c r="S14" s="60"/>
      <c r="T14" s="60"/>
      <c r="U14" s="60"/>
      <c r="V14" s="60"/>
      <c r="W14" s="60">
        <v>-261600324</v>
      </c>
      <c r="X14" s="60">
        <v>-187426419</v>
      </c>
      <c r="Y14" s="60">
        <v>-74173905</v>
      </c>
      <c r="Z14" s="140">
        <v>39.57</v>
      </c>
      <c r="AA14" s="62">
        <v>-365786412</v>
      </c>
    </row>
    <row r="15" spans="1:27" ht="12.75">
      <c r="A15" s="249" t="s">
        <v>40</v>
      </c>
      <c r="B15" s="182"/>
      <c r="C15" s="155">
        <v>-86899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386802202</v>
      </c>
      <c r="D17" s="168">
        <f t="shared" si="0"/>
        <v>0</v>
      </c>
      <c r="E17" s="72">
        <f t="shared" si="0"/>
        <v>327339068</v>
      </c>
      <c r="F17" s="73">
        <f t="shared" si="0"/>
        <v>327339068</v>
      </c>
      <c r="G17" s="73">
        <f t="shared" si="0"/>
        <v>128314101</v>
      </c>
      <c r="H17" s="73">
        <f t="shared" si="0"/>
        <v>-3934859</v>
      </c>
      <c r="I17" s="73">
        <f t="shared" si="0"/>
        <v>-40482147</v>
      </c>
      <c r="J17" s="73">
        <f t="shared" si="0"/>
        <v>83897095</v>
      </c>
      <c r="K17" s="73">
        <f t="shared" si="0"/>
        <v>-51829083</v>
      </c>
      <c r="L17" s="73">
        <f t="shared" si="0"/>
        <v>21099297</v>
      </c>
      <c r="M17" s="73">
        <f t="shared" si="0"/>
        <v>54764087</v>
      </c>
      <c r="N17" s="73">
        <f t="shared" si="0"/>
        <v>24034301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107931396</v>
      </c>
      <c r="X17" s="73">
        <f t="shared" si="0"/>
        <v>288574564</v>
      </c>
      <c r="Y17" s="73">
        <f t="shared" si="0"/>
        <v>-180643168</v>
      </c>
      <c r="Z17" s="170">
        <f>+IF(X17&lt;&gt;0,+(Y17/X17)*100,0)</f>
        <v>-62.59843747004674</v>
      </c>
      <c r="AA17" s="74">
        <f>SUM(AA6:AA16)</f>
        <v>327339068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465581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-304608176</v>
      </c>
      <c r="D26" s="155"/>
      <c r="E26" s="59">
        <v>-277114856</v>
      </c>
      <c r="F26" s="60">
        <v>-277114856</v>
      </c>
      <c r="G26" s="60">
        <v>-4412561</v>
      </c>
      <c r="H26" s="60">
        <v>-11373493</v>
      </c>
      <c r="I26" s="60">
        <v>-11299395</v>
      </c>
      <c r="J26" s="60">
        <v>-27085449</v>
      </c>
      <c r="K26" s="60">
        <v>-38177107</v>
      </c>
      <c r="L26" s="60">
        <v>-19246461</v>
      </c>
      <c r="M26" s="60">
        <v>-34544843</v>
      </c>
      <c r="N26" s="60">
        <v>-91968411</v>
      </c>
      <c r="O26" s="60"/>
      <c r="P26" s="60"/>
      <c r="Q26" s="60"/>
      <c r="R26" s="60"/>
      <c r="S26" s="60"/>
      <c r="T26" s="60"/>
      <c r="U26" s="60"/>
      <c r="V26" s="60"/>
      <c r="W26" s="60">
        <v>-119053860</v>
      </c>
      <c r="X26" s="60">
        <v>-138557448</v>
      </c>
      <c r="Y26" s="60">
        <v>19503588</v>
      </c>
      <c r="Z26" s="140">
        <v>-14.08</v>
      </c>
      <c r="AA26" s="62">
        <v>-277114856</v>
      </c>
    </row>
    <row r="27" spans="1:27" ht="12.75">
      <c r="A27" s="250" t="s">
        <v>192</v>
      </c>
      <c r="B27" s="251"/>
      <c r="C27" s="168">
        <f aca="true" t="shared" si="1" ref="C27:Y27">SUM(C21:C26)</f>
        <v>-304142595</v>
      </c>
      <c r="D27" s="168">
        <f>SUM(D21:D26)</f>
        <v>0</v>
      </c>
      <c r="E27" s="72">
        <f t="shared" si="1"/>
        <v>-277114856</v>
      </c>
      <c r="F27" s="73">
        <f t="shared" si="1"/>
        <v>-277114856</v>
      </c>
      <c r="G27" s="73">
        <f t="shared" si="1"/>
        <v>-4412561</v>
      </c>
      <c r="H27" s="73">
        <f t="shared" si="1"/>
        <v>-11373493</v>
      </c>
      <c r="I27" s="73">
        <f t="shared" si="1"/>
        <v>-11299395</v>
      </c>
      <c r="J27" s="73">
        <f t="shared" si="1"/>
        <v>-27085449</v>
      </c>
      <c r="K27" s="73">
        <f t="shared" si="1"/>
        <v>-38177107</v>
      </c>
      <c r="L27" s="73">
        <f t="shared" si="1"/>
        <v>-19246461</v>
      </c>
      <c r="M27" s="73">
        <f t="shared" si="1"/>
        <v>-34544843</v>
      </c>
      <c r="N27" s="73">
        <f t="shared" si="1"/>
        <v>-91968411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-119053860</v>
      </c>
      <c r="X27" s="73">
        <f t="shared" si="1"/>
        <v>-138557448</v>
      </c>
      <c r="Y27" s="73">
        <f t="shared" si="1"/>
        <v>19503588</v>
      </c>
      <c r="Z27" s="170">
        <f>+IF(X27&lt;&gt;0,+(Y27/X27)*100,0)</f>
        <v>-14.076174382195608</v>
      </c>
      <c r="AA27" s="74">
        <f>SUM(AA21:AA26)</f>
        <v>-277114856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-669155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-669155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81990452</v>
      </c>
      <c r="D38" s="153">
        <f>+D17+D27+D36</f>
        <v>0</v>
      </c>
      <c r="E38" s="99">
        <f t="shared" si="3"/>
        <v>50224212</v>
      </c>
      <c r="F38" s="100">
        <f t="shared" si="3"/>
        <v>50224212</v>
      </c>
      <c r="G38" s="100">
        <f t="shared" si="3"/>
        <v>123901540</v>
      </c>
      <c r="H38" s="100">
        <f t="shared" si="3"/>
        <v>-15308352</v>
      </c>
      <c r="I38" s="100">
        <f t="shared" si="3"/>
        <v>-51781542</v>
      </c>
      <c r="J38" s="100">
        <f t="shared" si="3"/>
        <v>56811646</v>
      </c>
      <c r="K38" s="100">
        <f t="shared" si="3"/>
        <v>-90006190</v>
      </c>
      <c r="L38" s="100">
        <f t="shared" si="3"/>
        <v>1852836</v>
      </c>
      <c r="M38" s="100">
        <f t="shared" si="3"/>
        <v>20219244</v>
      </c>
      <c r="N38" s="100">
        <f t="shared" si="3"/>
        <v>-67934110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-11122464</v>
      </c>
      <c r="X38" s="100">
        <f t="shared" si="3"/>
        <v>150017116</v>
      </c>
      <c r="Y38" s="100">
        <f t="shared" si="3"/>
        <v>-161139580</v>
      </c>
      <c r="Z38" s="137">
        <f>+IF(X38&lt;&gt;0,+(Y38/X38)*100,0)</f>
        <v>-107.41412999833966</v>
      </c>
      <c r="AA38" s="102">
        <f>+AA17+AA27+AA36</f>
        <v>50224212</v>
      </c>
    </row>
    <row r="39" spans="1:27" ht="12.75">
      <c r="A39" s="249" t="s">
        <v>200</v>
      </c>
      <c r="B39" s="182"/>
      <c r="C39" s="153">
        <v>68850920</v>
      </c>
      <c r="D39" s="153"/>
      <c r="E39" s="99">
        <v>25000000</v>
      </c>
      <c r="F39" s="100">
        <v>25000000</v>
      </c>
      <c r="G39" s="100">
        <v>150901642</v>
      </c>
      <c r="H39" s="100">
        <v>274803182</v>
      </c>
      <c r="I39" s="100">
        <v>259494830</v>
      </c>
      <c r="J39" s="100">
        <v>150901642</v>
      </c>
      <c r="K39" s="100">
        <v>207713288</v>
      </c>
      <c r="L39" s="100">
        <v>117707098</v>
      </c>
      <c r="M39" s="100">
        <v>119559934</v>
      </c>
      <c r="N39" s="100">
        <v>207713288</v>
      </c>
      <c r="O39" s="100"/>
      <c r="P39" s="100"/>
      <c r="Q39" s="100"/>
      <c r="R39" s="100"/>
      <c r="S39" s="100"/>
      <c r="T39" s="100"/>
      <c r="U39" s="100"/>
      <c r="V39" s="100"/>
      <c r="W39" s="100">
        <v>150901642</v>
      </c>
      <c r="X39" s="100">
        <v>25000000</v>
      </c>
      <c r="Y39" s="100">
        <v>125901642</v>
      </c>
      <c r="Z39" s="137">
        <v>503.61</v>
      </c>
      <c r="AA39" s="102">
        <v>25000000</v>
      </c>
    </row>
    <row r="40" spans="1:27" ht="12.75">
      <c r="A40" s="269" t="s">
        <v>201</v>
      </c>
      <c r="B40" s="256"/>
      <c r="C40" s="257">
        <v>150841372</v>
      </c>
      <c r="D40" s="257"/>
      <c r="E40" s="258">
        <v>75224212</v>
      </c>
      <c r="F40" s="259">
        <v>75224212</v>
      </c>
      <c r="G40" s="259">
        <v>274803182</v>
      </c>
      <c r="H40" s="259">
        <v>259494830</v>
      </c>
      <c r="I40" s="259">
        <v>207713288</v>
      </c>
      <c r="J40" s="259">
        <v>207713288</v>
      </c>
      <c r="K40" s="259">
        <v>117707098</v>
      </c>
      <c r="L40" s="259">
        <v>119559934</v>
      </c>
      <c r="M40" s="259">
        <v>139779178</v>
      </c>
      <c r="N40" s="259">
        <v>139779178</v>
      </c>
      <c r="O40" s="259"/>
      <c r="P40" s="259"/>
      <c r="Q40" s="259"/>
      <c r="R40" s="259"/>
      <c r="S40" s="259"/>
      <c r="T40" s="259"/>
      <c r="U40" s="259"/>
      <c r="V40" s="259"/>
      <c r="W40" s="259">
        <v>139779178</v>
      </c>
      <c r="X40" s="259">
        <v>175017116</v>
      </c>
      <c r="Y40" s="259">
        <v>-35237938</v>
      </c>
      <c r="Z40" s="260">
        <v>-20.13</v>
      </c>
      <c r="AA40" s="261">
        <v>75224212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308664265</v>
      </c>
      <c r="D5" s="200">
        <f t="shared" si="0"/>
        <v>0</v>
      </c>
      <c r="E5" s="106">
        <f t="shared" si="0"/>
        <v>277115000</v>
      </c>
      <c r="F5" s="106">
        <f t="shared" si="0"/>
        <v>277115000</v>
      </c>
      <c r="G5" s="106">
        <f t="shared" si="0"/>
        <v>4412561</v>
      </c>
      <c r="H5" s="106">
        <f t="shared" si="0"/>
        <v>11373493</v>
      </c>
      <c r="I5" s="106">
        <f t="shared" si="0"/>
        <v>11299395</v>
      </c>
      <c r="J5" s="106">
        <f t="shared" si="0"/>
        <v>27085449</v>
      </c>
      <c r="K5" s="106">
        <f t="shared" si="0"/>
        <v>38004767</v>
      </c>
      <c r="L5" s="106">
        <f t="shared" si="0"/>
        <v>19246461</v>
      </c>
      <c r="M5" s="106">
        <f t="shared" si="0"/>
        <v>53552268</v>
      </c>
      <c r="N5" s="106">
        <f t="shared" si="0"/>
        <v>110803496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137888945</v>
      </c>
      <c r="X5" s="106">
        <f t="shared" si="0"/>
        <v>138557500</v>
      </c>
      <c r="Y5" s="106">
        <f t="shared" si="0"/>
        <v>-668555</v>
      </c>
      <c r="Z5" s="201">
        <f>+IF(X5&lt;&gt;0,+(Y5/X5)*100,0)</f>
        <v>-0.48251087093805817</v>
      </c>
      <c r="AA5" s="199">
        <f>SUM(AA11:AA18)</f>
        <v>277115000</v>
      </c>
    </row>
    <row r="6" spans="1:27" ht="12.75">
      <c r="A6" s="291" t="s">
        <v>206</v>
      </c>
      <c r="B6" s="142"/>
      <c r="C6" s="62">
        <v>1525046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270897596</v>
      </c>
      <c r="D8" s="156"/>
      <c r="E8" s="60">
        <v>233280000</v>
      </c>
      <c r="F8" s="60">
        <v>233280000</v>
      </c>
      <c r="G8" s="60">
        <v>4412561</v>
      </c>
      <c r="H8" s="60">
        <v>10102473</v>
      </c>
      <c r="I8" s="60">
        <v>9649040</v>
      </c>
      <c r="J8" s="60">
        <v>24164074</v>
      </c>
      <c r="K8" s="60">
        <v>34727948</v>
      </c>
      <c r="L8" s="60">
        <v>14534563</v>
      </c>
      <c r="M8" s="60">
        <v>45506171</v>
      </c>
      <c r="N8" s="60">
        <v>94768682</v>
      </c>
      <c r="O8" s="60"/>
      <c r="P8" s="60"/>
      <c r="Q8" s="60"/>
      <c r="R8" s="60"/>
      <c r="S8" s="60"/>
      <c r="T8" s="60"/>
      <c r="U8" s="60"/>
      <c r="V8" s="60"/>
      <c r="W8" s="60">
        <v>118932756</v>
      </c>
      <c r="X8" s="60">
        <v>116640000</v>
      </c>
      <c r="Y8" s="60">
        <v>2292756</v>
      </c>
      <c r="Z8" s="140">
        <v>1.97</v>
      </c>
      <c r="AA8" s="155">
        <v>233280000</v>
      </c>
    </row>
    <row r="9" spans="1:27" ht="12.75">
      <c r="A9" s="291" t="s">
        <v>209</v>
      </c>
      <c r="B9" s="142"/>
      <c r="C9" s="62">
        <v>31107954</v>
      </c>
      <c r="D9" s="156"/>
      <c r="E9" s="60">
        <v>39261000</v>
      </c>
      <c r="F9" s="60">
        <v>39261000</v>
      </c>
      <c r="G9" s="60"/>
      <c r="H9" s="60">
        <v>1245920</v>
      </c>
      <c r="I9" s="60">
        <v>1633855</v>
      </c>
      <c r="J9" s="60">
        <v>2879775</v>
      </c>
      <c r="K9" s="60">
        <v>3112008</v>
      </c>
      <c r="L9" s="60">
        <v>4542998</v>
      </c>
      <c r="M9" s="60">
        <v>3191800</v>
      </c>
      <c r="N9" s="60">
        <v>10846806</v>
      </c>
      <c r="O9" s="60"/>
      <c r="P9" s="60"/>
      <c r="Q9" s="60"/>
      <c r="R9" s="60"/>
      <c r="S9" s="60"/>
      <c r="T9" s="60"/>
      <c r="U9" s="60"/>
      <c r="V9" s="60"/>
      <c r="W9" s="60">
        <v>13726581</v>
      </c>
      <c r="X9" s="60">
        <v>19630500</v>
      </c>
      <c r="Y9" s="60">
        <v>-5903919</v>
      </c>
      <c r="Z9" s="140">
        <v>-30.08</v>
      </c>
      <c r="AA9" s="155">
        <v>39261000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303530596</v>
      </c>
      <c r="D11" s="294">
        <f t="shared" si="1"/>
        <v>0</v>
      </c>
      <c r="E11" s="295">
        <f t="shared" si="1"/>
        <v>272541000</v>
      </c>
      <c r="F11" s="295">
        <f t="shared" si="1"/>
        <v>272541000</v>
      </c>
      <c r="G11" s="295">
        <f t="shared" si="1"/>
        <v>4412561</v>
      </c>
      <c r="H11" s="295">
        <f t="shared" si="1"/>
        <v>11348393</v>
      </c>
      <c r="I11" s="295">
        <f t="shared" si="1"/>
        <v>11282895</v>
      </c>
      <c r="J11" s="295">
        <f t="shared" si="1"/>
        <v>27043849</v>
      </c>
      <c r="K11" s="295">
        <f t="shared" si="1"/>
        <v>37839956</v>
      </c>
      <c r="L11" s="295">
        <f t="shared" si="1"/>
        <v>19077561</v>
      </c>
      <c r="M11" s="295">
        <f t="shared" si="1"/>
        <v>48697971</v>
      </c>
      <c r="N11" s="295">
        <f t="shared" si="1"/>
        <v>105615488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132659337</v>
      </c>
      <c r="X11" s="295">
        <f t="shared" si="1"/>
        <v>136270500</v>
      </c>
      <c r="Y11" s="295">
        <f t="shared" si="1"/>
        <v>-3611163</v>
      </c>
      <c r="Z11" s="296">
        <f>+IF(X11&lt;&gt;0,+(Y11/X11)*100,0)</f>
        <v>-2.6499961473686526</v>
      </c>
      <c r="AA11" s="297">
        <f>SUM(AA6:AA10)</f>
        <v>272541000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4585669</v>
      </c>
      <c r="D15" s="156"/>
      <c r="E15" s="60">
        <v>4574000</v>
      </c>
      <c r="F15" s="60">
        <v>4574000</v>
      </c>
      <c r="G15" s="60"/>
      <c r="H15" s="60">
        <v>25100</v>
      </c>
      <c r="I15" s="60">
        <v>16500</v>
      </c>
      <c r="J15" s="60">
        <v>41600</v>
      </c>
      <c r="K15" s="60">
        <v>164811</v>
      </c>
      <c r="L15" s="60">
        <v>168900</v>
      </c>
      <c r="M15" s="60">
        <v>4854297</v>
      </c>
      <c r="N15" s="60">
        <v>5188008</v>
      </c>
      <c r="O15" s="60"/>
      <c r="P15" s="60"/>
      <c r="Q15" s="60"/>
      <c r="R15" s="60"/>
      <c r="S15" s="60"/>
      <c r="T15" s="60"/>
      <c r="U15" s="60"/>
      <c r="V15" s="60"/>
      <c r="W15" s="60">
        <v>5229608</v>
      </c>
      <c r="X15" s="60">
        <v>2287000</v>
      </c>
      <c r="Y15" s="60">
        <v>2942608</v>
      </c>
      <c r="Z15" s="140">
        <v>128.67</v>
      </c>
      <c r="AA15" s="155">
        <v>4574000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548000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151344083</v>
      </c>
      <c r="F20" s="100">
        <f t="shared" si="2"/>
        <v>151344083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75672042</v>
      </c>
      <c r="Y20" s="100">
        <f t="shared" si="2"/>
        <v>-75672042</v>
      </c>
      <c r="Z20" s="137">
        <f>+IF(X20&lt;&gt;0,+(Y20/X20)*100,0)</f>
        <v>-100</v>
      </c>
      <c r="AA20" s="153">
        <f>SUM(AA26:AA33)</f>
        <v>151344083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128328000</v>
      </c>
      <c r="F23" s="60">
        <v>128328000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64164000</v>
      </c>
      <c r="Y23" s="60">
        <v>-64164000</v>
      </c>
      <c r="Z23" s="140">
        <v>-100</v>
      </c>
      <c r="AA23" s="155">
        <v>128328000</v>
      </c>
    </row>
    <row r="24" spans="1:27" ht="12.75">
      <c r="A24" s="291" t="s">
        <v>209</v>
      </c>
      <c r="B24" s="142"/>
      <c r="C24" s="62"/>
      <c r="D24" s="156"/>
      <c r="E24" s="60">
        <v>5000000</v>
      </c>
      <c r="F24" s="60">
        <v>5000000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2500000</v>
      </c>
      <c r="Y24" s="60">
        <v>-2500000</v>
      </c>
      <c r="Z24" s="140">
        <v>-100</v>
      </c>
      <c r="AA24" s="155">
        <v>5000000</v>
      </c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133328000</v>
      </c>
      <c r="F26" s="295">
        <f t="shared" si="3"/>
        <v>133328000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66664000</v>
      </c>
      <c r="Y26" s="295">
        <f t="shared" si="3"/>
        <v>-66664000</v>
      </c>
      <c r="Z26" s="296">
        <f>+IF(X26&lt;&gt;0,+(Y26/X26)*100,0)</f>
        <v>-100</v>
      </c>
      <c r="AA26" s="297">
        <f>SUM(AA21:AA25)</f>
        <v>133328000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18016083</v>
      </c>
      <c r="F30" s="60">
        <v>18016083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9008042</v>
      </c>
      <c r="Y30" s="60">
        <v>-9008042</v>
      </c>
      <c r="Z30" s="140">
        <v>-100</v>
      </c>
      <c r="AA30" s="155">
        <v>18016083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1525046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270897596</v>
      </c>
      <c r="D38" s="156">
        <f t="shared" si="4"/>
        <v>0</v>
      </c>
      <c r="E38" s="60">
        <f t="shared" si="4"/>
        <v>361608000</v>
      </c>
      <c r="F38" s="60">
        <f t="shared" si="4"/>
        <v>361608000</v>
      </c>
      <c r="G38" s="60">
        <f t="shared" si="4"/>
        <v>4412561</v>
      </c>
      <c r="H38" s="60">
        <f t="shared" si="4"/>
        <v>10102473</v>
      </c>
      <c r="I38" s="60">
        <f t="shared" si="4"/>
        <v>9649040</v>
      </c>
      <c r="J38" s="60">
        <f t="shared" si="4"/>
        <v>24164074</v>
      </c>
      <c r="K38" s="60">
        <f t="shared" si="4"/>
        <v>34727948</v>
      </c>
      <c r="L38" s="60">
        <f t="shared" si="4"/>
        <v>14534563</v>
      </c>
      <c r="M38" s="60">
        <f t="shared" si="4"/>
        <v>45506171</v>
      </c>
      <c r="N38" s="60">
        <f t="shared" si="4"/>
        <v>94768682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118932756</v>
      </c>
      <c r="X38" s="60">
        <f t="shared" si="4"/>
        <v>180804000</v>
      </c>
      <c r="Y38" s="60">
        <f t="shared" si="4"/>
        <v>-61871244</v>
      </c>
      <c r="Z38" s="140">
        <f t="shared" si="5"/>
        <v>-34.22006371540453</v>
      </c>
      <c r="AA38" s="155">
        <f>AA8+AA23</f>
        <v>361608000</v>
      </c>
    </row>
    <row r="39" spans="1:27" ht="12.75">
      <c r="A39" s="291" t="s">
        <v>209</v>
      </c>
      <c r="B39" s="142"/>
      <c r="C39" s="62">
        <f t="shared" si="4"/>
        <v>31107954</v>
      </c>
      <c r="D39" s="156">
        <f t="shared" si="4"/>
        <v>0</v>
      </c>
      <c r="E39" s="60">
        <f t="shared" si="4"/>
        <v>44261000</v>
      </c>
      <c r="F39" s="60">
        <f t="shared" si="4"/>
        <v>44261000</v>
      </c>
      <c r="G39" s="60">
        <f t="shared" si="4"/>
        <v>0</v>
      </c>
      <c r="H39" s="60">
        <f t="shared" si="4"/>
        <v>1245920</v>
      </c>
      <c r="I39" s="60">
        <f t="shared" si="4"/>
        <v>1633855</v>
      </c>
      <c r="J39" s="60">
        <f t="shared" si="4"/>
        <v>2879775</v>
      </c>
      <c r="K39" s="60">
        <f t="shared" si="4"/>
        <v>3112008</v>
      </c>
      <c r="L39" s="60">
        <f t="shared" si="4"/>
        <v>4542998</v>
      </c>
      <c r="M39" s="60">
        <f t="shared" si="4"/>
        <v>3191800</v>
      </c>
      <c r="N39" s="60">
        <f t="shared" si="4"/>
        <v>10846806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13726581</v>
      </c>
      <c r="X39" s="60">
        <f t="shared" si="4"/>
        <v>22130500</v>
      </c>
      <c r="Y39" s="60">
        <f t="shared" si="4"/>
        <v>-8403919</v>
      </c>
      <c r="Z39" s="140">
        <f t="shared" si="5"/>
        <v>-37.97437473170511</v>
      </c>
      <c r="AA39" s="155">
        <f>AA9+AA24</f>
        <v>44261000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303530596</v>
      </c>
      <c r="D41" s="294">
        <f t="shared" si="6"/>
        <v>0</v>
      </c>
      <c r="E41" s="295">
        <f t="shared" si="6"/>
        <v>405869000</v>
      </c>
      <c r="F41" s="295">
        <f t="shared" si="6"/>
        <v>405869000</v>
      </c>
      <c r="G41" s="295">
        <f t="shared" si="6"/>
        <v>4412561</v>
      </c>
      <c r="H41" s="295">
        <f t="shared" si="6"/>
        <v>11348393</v>
      </c>
      <c r="I41" s="295">
        <f t="shared" si="6"/>
        <v>11282895</v>
      </c>
      <c r="J41" s="295">
        <f t="shared" si="6"/>
        <v>27043849</v>
      </c>
      <c r="K41" s="295">
        <f t="shared" si="6"/>
        <v>37839956</v>
      </c>
      <c r="L41" s="295">
        <f t="shared" si="6"/>
        <v>19077561</v>
      </c>
      <c r="M41" s="295">
        <f t="shared" si="6"/>
        <v>48697971</v>
      </c>
      <c r="N41" s="295">
        <f t="shared" si="6"/>
        <v>105615488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132659337</v>
      </c>
      <c r="X41" s="295">
        <f t="shared" si="6"/>
        <v>202934500</v>
      </c>
      <c r="Y41" s="295">
        <f t="shared" si="6"/>
        <v>-70275163</v>
      </c>
      <c r="Z41" s="296">
        <f t="shared" si="5"/>
        <v>-34.62948044812489</v>
      </c>
      <c r="AA41" s="297">
        <f>SUM(AA36:AA40)</f>
        <v>405869000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4585669</v>
      </c>
      <c r="D45" s="129">
        <f t="shared" si="7"/>
        <v>0</v>
      </c>
      <c r="E45" s="54">
        <f t="shared" si="7"/>
        <v>22590083</v>
      </c>
      <c r="F45" s="54">
        <f t="shared" si="7"/>
        <v>22590083</v>
      </c>
      <c r="G45" s="54">
        <f t="shared" si="7"/>
        <v>0</v>
      </c>
      <c r="H45" s="54">
        <f t="shared" si="7"/>
        <v>25100</v>
      </c>
      <c r="I45" s="54">
        <f t="shared" si="7"/>
        <v>16500</v>
      </c>
      <c r="J45" s="54">
        <f t="shared" si="7"/>
        <v>41600</v>
      </c>
      <c r="K45" s="54">
        <f t="shared" si="7"/>
        <v>164811</v>
      </c>
      <c r="L45" s="54">
        <f t="shared" si="7"/>
        <v>168900</v>
      </c>
      <c r="M45" s="54">
        <f t="shared" si="7"/>
        <v>4854297</v>
      </c>
      <c r="N45" s="54">
        <f t="shared" si="7"/>
        <v>5188008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5229608</v>
      </c>
      <c r="X45" s="54">
        <f t="shared" si="7"/>
        <v>11295042</v>
      </c>
      <c r="Y45" s="54">
        <f t="shared" si="7"/>
        <v>-6065434</v>
      </c>
      <c r="Z45" s="184">
        <f t="shared" si="5"/>
        <v>-53.69996853486689</v>
      </c>
      <c r="AA45" s="130">
        <f t="shared" si="8"/>
        <v>22590083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548000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308664265</v>
      </c>
      <c r="D49" s="218">
        <f t="shared" si="9"/>
        <v>0</v>
      </c>
      <c r="E49" s="220">
        <f t="shared" si="9"/>
        <v>428459083</v>
      </c>
      <c r="F49" s="220">
        <f t="shared" si="9"/>
        <v>428459083</v>
      </c>
      <c r="G49" s="220">
        <f t="shared" si="9"/>
        <v>4412561</v>
      </c>
      <c r="H49" s="220">
        <f t="shared" si="9"/>
        <v>11373493</v>
      </c>
      <c r="I49" s="220">
        <f t="shared" si="9"/>
        <v>11299395</v>
      </c>
      <c r="J49" s="220">
        <f t="shared" si="9"/>
        <v>27085449</v>
      </c>
      <c r="K49" s="220">
        <f t="shared" si="9"/>
        <v>38004767</v>
      </c>
      <c r="L49" s="220">
        <f t="shared" si="9"/>
        <v>19246461</v>
      </c>
      <c r="M49" s="220">
        <f t="shared" si="9"/>
        <v>53552268</v>
      </c>
      <c r="N49" s="220">
        <f t="shared" si="9"/>
        <v>110803496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137888945</v>
      </c>
      <c r="X49" s="220">
        <f t="shared" si="9"/>
        <v>214229542</v>
      </c>
      <c r="Y49" s="220">
        <f t="shared" si="9"/>
        <v>-76340597</v>
      </c>
      <c r="Z49" s="221">
        <f t="shared" si="5"/>
        <v>-35.634953184934695</v>
      </c>
      <c r="AA49" s="222">
        <f>SUM(AA41:AA48)</f>
        <v>428459083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151344083</v>
      </c>
      <c r="F67" s="60"/>
      <c r="G67" s="60">
        <v>2402178</v>
      </c>
      <c r="H67" s="60">
        <v>7402996</v>
      </c>
      <c r="I67" s="60">
        <v>24565035</v>
      </c>
      <c r="J67" s="60">
        <v>34370209</v>
      </c>
      <c r="K67" s="60">
        <v>15191669</v>
      </c>
      <c r="L67" s="60">
        <v>20108893</v>
      </c>
      <c r="M67" s="60">
        <v>28349370</v>
      </c>
      <c r="N67" s="60">
        <v>63649932</v>
      </c>
      <c r="O67" s="60"/>
      <c r="P67" s="60"/>
      <c r="Q67" s="60"/>
      <c r="R67" s="60"/>
      <c r="S67" s="60"/>
      <c r="T67" s="60"/>
      <c r="U67" s="60"/>
      <c r="V67" s="60"/>
      <c r="W67" s="60">
        <v>98020141</v>
      </c>
      <c r="X67" s="60"/>
      <c r="Y67" s="60">
        <v>98020141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151344083</v>
      </c>
      <c r="F69" s="220">
        <f t="shared" si="12"/>
        <v>0</v>
      </c>
      <c r="G69" s="220">
        <f t="shared" si="12"/>
        <v>2402178</v>
      </c>
      <c r="H69" s="220">
        <f t="shared" si="12"/>
        <v>7402996</v>
      </c>
      <c r="I69" s="220">
        <f t="shared" si="12"/>
        <v>24565035</v>
      </c>
      <c r="J69" s="220">
        <f t="shared" si="12"/>
        <v>34370209</v>
      </c>
      <c r="K69" s="220">
        <f t="shared" si="12"/>
        <v>15191669</v>
      </c>
      <c r="L69" s="220">
        <f t="shared" si="12"/>
        <v>20108893</v>
      </c>
      <c r="M69" s="220">
        <f t="shared" si="12"/>
        <v>28349370</v>
      </c>
      <c r="N69" s="220">
        <f t="shared" si="12"/>
        <v>63649932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98020141</v>
      </c>
      <c r="X69" s="220">
        <f t="shared" si="12"/>
        <v>0</v>
      </c>
      <c r="Y69" s="220">
        <f t="shared" si="12"/>
        <v>98020141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303530596</v>
      </c>
      <c r="D5" s="357">
        <f t="shared" si="0"/>
        <v>0</v>
      </c>
      <c r="E5" s="356">
        <f t="shared" si="0"/>
        <v>272541000</v>
      </c>
      <c r="F5" s="358">
        <f t="shared" si="0"/>
        <v>272541000</v>
      </c>
      <c r="G5" s="358">
        <f t="shared" si="0"/>
        <v>4412561</v>
      </c>
      <c r="H5" s="356">
        <f t="shared" si="0"/>
        <v>11348393</v>
      </c>
      <c r="I5" s="356">
        <f t="shared" si="0"/>
        <v>11282895</v>
      </c>
      <c r="J5" s="358">
        <f t="shared" si="0"/>
        <v>27043849</v>
      </c>
      <c r="K5" s="358">
        <f t="shared" si="0"/>
        <v>37839956</v>
      </c>
      <c r="L5" s="356">
        <f t="shared" si="0"/>
        <v>19077561</v>
      </c>
      <c r="M5" s="356">
        <f t="shared" si="0"/>
        <v>48697971</v>
      </c>
      <c r="N5" s="358">
        <f t="shared" si="0"/>
        <v>105615488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132659337</v>
      </c>
      <c r="X5" s="356">
        <f t="shared" si="0"/>
        <v>136270500</v>
      </c>
      <c r="Y5" s="358">
        <f t="shared" si="0"/>
        <v>-3611163</v>
      </c>
      <c r="Z5" s="359">
        <f>+IF(X5&lt;&gt;0,+(Y5/X5)*100,0)</f>
        <v>-2.6499961473686526</v>
      </c>
      <c r="AA5" s="360">
        <f>+AA6+AA8+AA11+AA13+AA15</f>
        <v>272541000</v>
      </c>
    </row>
    <row r="6" spans="1:27" ht="12.75">
      <c r="A6" s="361" t="s">
        <v>206</v>
      </c>
      <c r="B6" s="142"/>
      <c r="C6" s="60">
        <f>+C7</f>
        <v>1525046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1525046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270897596</v>
      </c>
      <c r="D11" s="363">
        <f aca="true" t="shared" si="3" ref="D11:AA11">+D12</f>
        <v>0</v>
      </c>
      <c r="E11" s="362">
        <f t="shared" si="3"/>
        <v>233280000</v>
      </c>
      <c r="F11" s="364">
        <f t="shared" si="3"/>
        <v>233280000</v>
      </c>
      <c r="G11" s="364">
        <f t="shared" si="3"/>
        <v>4412561</v>
      </c>
      <c r="H11" s="362">
        <f t="shared" si="3"/>
        <v>10102473</v>
      </c>
      <c r="I11" s="362">
        <f t="shared" si="3"/>
        <v>9649040</v>
      </c>
      <c r="J11" s="364">
        <f t="shared" si="3"/>
        <v>24164074</v>
      </c>
      <c r="K11" s="364">
        <f t="shared" si="3"/>
        <v>34727948</v>
      </c>
      <c r="L11" s="362">
        <f t="shared" si="3"/>
        <v>14534563</v>
      </c>
      <c r="M11" s="362">
        <f t="shared" si="3"/>
        <v>45506171</v>
      </c>
      <c r="N11" s="364">
        <f t="shared" si="3"/>
        <v>94768682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118932756</v>
      </c>
      <c r="X11" s="362">
        <f t="shared" si="3"/>
        <v>116640000</v>
      </c>
      <c r="Y11" s="364">
        <f t="shared" si="3"/>
        <v>2292756</v>
      </c>
      <c r="Z11" s="365">
        <f>+IF(X11&lt;&gt;0,+(Y11/X11)*100,0)</f>
        <v>1.9656687242798354</v>
      </c>
      <c r="AA11" s="366">
        <f t="shared" si="3"/>
        <v>233280000</v>
      </c>
    </row>
    <row r="12" spans="1:27" ht="12.75">
      <c r="A12" s="291" t="s">
        <v>233</v>
      </c>
      <c r="B12" s="136"/>
      <c r="C12" s="60">
        <v>270897596</v>
      </c>
      <c r="D12" s="340"/>
      <c r="E12" s="60">
        <v>233280000</v>
      </c>
      <c r="F12" s="59">
        <v>233280000</v>
      </c>
      <c r="G12" s="59">
        <v>4412561</v>
      </c>
      <c r="H12" s="60">
        <v>10102473</v>
      </c>
      <c r="I12" s="60">
        <v>9649040</v>
      </c>
      <c r="J12" s="59">
        <v>24164074</v>
      </c>
      <c r="K12" s="59">
        <v>34727948</v>
      </c>
      <c r="L12" s="60">
        <v>14534563</v>
      </c>
      <c r="M12" s="60">
        <v>45506171</v>
      </c>
      <c r="N12" s="59">
        <v>94768682</v>
      </c>
      <c r="O12" s="59"/>
      <c r="P12" s="60"/>
      <c r="Q12" s="60"/>
      <c r="R12" s="59"/>
      <c r="S12" s="59"/>
      <c r="T12" s="60"/>
      <c r="U12" s="60"/>
      <c r="V12" s="59"/>
      <c r="W12" s="59">
        <v>118932756</v>
      </c>
      <c r="X12" s="60">
        <v>116640000</v>
      </c>
      <c r="Y12" s="59">
        <v>2292756</v>
      </c>
      <c r="Z12" s="61">
        <v>1.97</v>
      </c>
      <c r="AA12" s="62">
        <v>233280000</v>
      </c>
    </row>
    <row r="13" spans="1:27" ht="12.75">
      <c r="A13" s="361" t="s">
        <v>209</v>
      </c>
      <c r="B13" s="136"/>
      <c r="C13" s="275">
        <f>+C14</f>
        <v>31107954</v>
      </c>
      <c r="D13" s="341">
        <f aca="true" t="shared" si="4" ref="D13:AA13">+D14</f>
        <v>0</v>
      </c>
      <c r="E13" s="275">
        <f t="shared" si="4"/>
        <v>39261000</v>
      </c>
      <c r="F13" s="342">
        <f t="shared" si="4"/>
        <v>39261000</v>
      </c>
      <c r="G13" s="342">
        <f t="shared" si="4"/>
        <v>0</v>
      </c>
      <c r="H13" s="275">
        <f t="shared" si="4"/>
        <v>1245920</v>
      </c>
      <c r="I13" s="275">
        <f t="shared" si="4"/>
        <v>1633855</v>
      </c>
      <c r="J13" s="342">
        <f t="shared" si="4"/>
        <v>2879775</v>
      </c>
      <c r="K13" s="342">
        <f t="shared" si="4"/>
        <v>3112008</v>
      </c>
      <c r="L13" s="275">
        <f t="shared" si="4"/>
        <v>4542998</v>
      </c>
      <c r="M13" s="275">
        <f t="shared" si="4"/>
        <v>3191800</v>
      </c>
      <c r="N13" s="342">
        <f t="shared" si="4"/>
        <v>10846806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13726581</v>
      </c>
      <c r="X13" s="275">
        <f t="shared" si="4"/>
        <v>19630500</v>
      </c>
      <c r="Y13" s="342">
        <f t="shared" si="4"/>
        <v>-5903919</v>
      </c>
      <c r="Z13" s="335">
        <f>+IF(X13&lt;&gt;0,+(Y13/X13)*100,0)</f>
        <v>-30.07523496599679</v>
      </c>
      <c r="AA13" s="273">
        <f t="shared" si="4"/>
        <v>39261000</v>
      </c>
    </row>
    <row r="14" spans="1:27" ht="12.75">
      <c r="A14" s="291" t="s">
        <v>234</v>
      </c>
      <c r="B14" s="136"/>
      <c r="C14" s="60">
        <v>31107954</v>
      </c>
      <c r="D14" s="340"/>
      <c r="E14" s="60">
        <v>39261000</v>
      </c>
      <c r="F14" s="59">
        <v>39261000</v>
      </c>
      <c r="G14" s="59"/>
      <c r="H14" s="60">
        <v>1245920</v>
      </c>
      <c r="I14" s="60">
        <v>1633855</v>
      </c>
      <c r="J14" s="59">
        <v>2879775</v>
      </c>
      <c r="K14" s="59">
        <v>3112008</v>
      </c>
      <c r="L14" s="60">
        <v>4542998</v>
      </c>
      <c r="M14" s="60">
        <v>3191800</v>
      </c>
      <c r="N14" s="59">
        <v>10846806</v>
      </c>
      <c r="O14" s="59"/>
      <c r="P14" s="60"/>
      <c r="Q14" s="60"/>
      <c r="R14" s="59"/>
      <c r="S14" s="59"/>
      <c r="T14" s="60"/>
      <c r="U14" s="60"/>
      <c r="V14" s="59"/>
      <c r="W14" s="59">
        <v>13726581</v>
      </c>
      <c r="X14" s="60">
        <v>19630500</v>
      </c>
      <c r="Y14" s="59">
        <v>-5903919</v>
      </c>
      <c r="Z14" s="61">
        <v>-30.08</v>
      </c>
      <c r="AA14" s="62">
        <v>39261000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4585669</v>
      </c>
      <c r="D40" s="344">
        <f t="shared" si="9"/>
        <v>0</v>
      </c>
      <c r="E40" s="343">
        <f t="shared" si="9"/>
        <v>4574000</v>
      </c>
      <c r="F40" s="345">
        <f t="shared" si="9"/>
        <v>4574000</v>
      </c>
      <c r="G40" s="345">
        <f t="shared" si="9"/>
        <v>0</v>
      </c>
      <c r="H40" s="343">
        <f t="shared" si="9"/>
        <v>25100</v>
      </c>
      <c r="I40" s="343">
        <f t="shared" si="9"/>
        <v>16500</v>
      </c>
      <c r="J40" s="345">
        <f t="shared" si="9"/>
        <v>41600</v>
      </c>
      <c r="K40" s="345">
        <f t="shared" si="9"/>
        <v>164811</v>
      </c>
      <c r="L40" s="343">
        <f t="shared" si="9"/>
        <v>168900</v>
      </c>
      <c r="M40" s="343">
        <f t="shared" si="9"/>
        <v>4854297</v>
      </c>
      <c r="N40" s="345">
        <f t="shared" si="9"/>
        <v>5188008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5229608</v>
      </c>
      <c r="X40" s="343">
        <f t="shared" si="9"/>
        <v>2287000</v>
      </c>
      <c r="Y40" s="345">
        <f t="shared" si="9"/>
        <v>2942608</v>
      </c>
      <c r="Z40" s="336">
        <f>+IF(X40&lt;&gt;0,+(Y40/X40)*100,0)</f>
        <v>128.66672496720594</v>
      </c>
      <c r="AA40" s="350">
        <f>SUM(AA41:AA49)</f>
        <v>4574000</v>
      </c>
    </row>
    <row r="41" spans="1:27" ht="12.75">
      <c r="A41" s="361" t="s">
        <v>249</v>
      </c>
      <c r="B41" s="142"/>
      <c r="C41" s="362">
        <v>4585669</v>
      </c>
      <c r="D41" s="363"/>
      <c r="E41" s="362">
        <v>3000000</v>
      </c>
      <c r="F41" s="364">
        <v>3000000</v>
      </c>
      <c r="G41" s="364"/>
      <c r="H41" s="362"/>
      <c r="I41" s="362"/>
      <c r="J41" s="364"/>
      <c r="K41" s="364"/>
      <c r="L41" s="362"/>
      <c r="M41" s="362">
        <v>4606128</v>
      </c>
      <c r="N41" s="364">
        <v>4606128</v>
      </c>
      <c r="O41" s="364"/>
      <c r="P41" s="362"/>
      <c r="Q41" s="362"/>
      <c r="R41" s="364"/>
      <c r="S41" s="364"/>
      <c r="T41" s="362"/>
      <c r="U41" s="362"/>
      <c r="V41" s="364"/>
      <c r="W41" s="364">
        <v>4606128</v>
      </c>
      <c r="X41" s="362">
        <v>1500000</v>
      </c>
      <c r="Y41" s="364">
        <v>3106128</v>
      </c>
      <c r="Z41" s="365">
        <v>207.08</v>
      </c>
      <c r="AA41" s="366">
        <v>3000000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1574000</v>
      </c>
      <c r="F44" s="53">
        <v>1574000</v>
      </c>
      <c r="G44" s="53"/>
      <c r="H44" s="54">
        <v>25100</v>
      </c>
      <c r="I44" s="54">
        <v>16500</v>
      </c>
      <c r="J44" s="53">
        <v>41600</v>
      </c>
      <c r="K44" s="53">
        <v>164811</v>
      </c>
      <c r="L44" s="54">
        <v>168900</v>
      </c>
      <c r="M44" s="54">
        <v>248169</v>
      </c>
      <c r="N44" s="53">
        <v>581880</v>
      </c>
      <c r="O44" s="53"/>
      <c r="P44" s="54"/>
      <c r="Q44" s="54"/>
      <c r="R44" s="53"/>
      <c r="S44" s="53"/>
      <c r="T44" s="54"/>
      <c r="U44" s="54"/>
      <c r="V44" s="53"/>
      <c r="W44" s="53">
        <v>623480</v>
      </c>
      <c r="X44" s="54">
        <v>787000</v>
      </c>
      <c r="Y44" s="53">
        <v>-163520</v>
      </c>
      <c r="Z44" s="94">
        <v>-20.78</v>
      </c>
      <c r="AA44" s="95">
        <v>1574000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548000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548000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308664265</v>
      </c>
      <c r="D60" s="346">
        <f t="shared" si="14"/>
        <v>0</v>
      </c>
      <c r="E60" s="219">
        <f t="shared" si="14"/>
        <v>277115000</v>
      </c>
      <c r="F60" s="264">
        <f t="shared" si="14"/>
        <v>277115000</v>
      </c>
      <c r="G60" s="264">
        <f t="shared" si="14"/>
        <v>4412561</v>
      </c>
      <c r="H60" s="219">
        <f t="shared" si="14"/>
        <v>11373493</v>
      </c>
      <c r="I60" s="219">
        <f t="shared" si="14"/>
        <v>11299395</v>
      </c>
      <c r="J60" s="264">
        <f t="shared" si="14"/>
        <v>27085449</v>
      </c>
      <c r="K60" s="264">
        <f t="shared" si="14"/>
        <v>38004767</v>
      </c>
      <c r="L60" s="219">
        <f t="shared" si="14"/>
        <v>19246461</v>
      </c>
      <c r="M60" s="219">
        <f t="shared" si="14"/>
        <v>53552268</v>
      </c>
      <c r="N60" s="264">
        <f t="shared" si="14"/>
        <v>110803496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137888945</v>
      </c>
      <c r="X60" s="219">
        <f t="shared" si="14"/>
        <v>138557500</v>
      </c>
      <c r="Y60" s="264">
        <f t="shared" si="14"/>
        <v>-668555</v>
      </c>
      <c r="Z60" s="337">
        <f>+IF(X60&lt;&gt;0,+(Y60/X60)*100,0)</f>
        <v>-0.48251087093805817</v>
      </c>
      <c r="AA60" s="232">
        <f>+AA57+AA54+AA51+AA40+AA37+AA34+AA22+AA5</f>
        <v>277115000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133328000</v>
      </c>
      <c r="F5" s="358">
        <f t="shared" si="0"/>
        <v>133328000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66664000</v>
      </c>
      <c r="Y5" s="358">
        <f t="shared" si="0"/>
        <v>-66664000</v>
      </c>
      <c r="Z5" s="359">
        <f>+IF(X5&lt;&gt;0,+(Y5/X5)*100,0)</f>
        <v>-100</v>
      </c>
      <c r="AA5" s="360">
        <f>+AA6+AA8+AA11+AA13+AA15</f>
        <v>133328000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128328000</v>
      </c>
      <c r="F11" s="364">
        <f t="shared" si="3"/>
        <v>128328000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64164000</v>
      </c>
      <c r="Y11" s="364">
        <f t="shared" si="3"/>
        <v>-64164000</v>
      </c>
      <c r="Z11" s="365">
        <f>+IF(X11&lt;&gt;0,+(Y11/X11)*100,0)</f>
        <v>-100</v>
      </c>
      <c r="AA11" s="366">
        <f t="shared" si="3"/>
        <v>128328000</v>
      </c>
    </row>
    <row r="12" spans="1:27" ht="12.75">
      <c r="A12" s="291" t="s">
        <v>233</v>
      </c>
      <c r="B12" s="136"/>
      <c r="C12" s="60"/>
      <c r="D12" s="340"/>
      <c r="E12" s="60">
        <v>128328000</v>
      </c>
      <c r="F12" s="59">
        <v>128328000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64164000</v>
      </c>
      <c r="Y12" s="59">
        <v>-64164000</v>
      </c>
      <c r="Z12" s="61">
        <v>-100</v>
      </c>
      <c r="AA12" s="62">
        <v>128328000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5000000</v>
      </c>
      <c r="F13" s="342">
        <f t="shared" si="4"/>
        <v>5000000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2500000</v>
      </c>
      <c r="Y13" s="342">
        <f t="shared" si="4"/>
        <v>-2500000</v>
      </c>
      <c r="Z13" s="335">
        <f>+IF(X13&lt;&gt;0,+(Y13/X13)*100,0)</f>
        <v>-100</v>
      </c>
      <c r="AA13" s="273">
        <f t="shared" si="4"/>
        <v>5000000</v>
      </c>
    </row>
    <row r="14" spans="1:27" ht="12.75">
      <c r="A14" s="291" t="s">
        <v>234</v>
      </c>
      <c r="B14" s="136"/>
      <c r="C14" s="60"/>
      <c r="D14" s="340"/>
      <c r="E14" s="60">
        <v>5000000</v>
      </c>
      <c r="F14" s="59">
        <v>5000000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2500000</v>
      </c>
      <c r="Y14" s="59">
        <v>-2500000</v>
      </c>
      <c r="Z14" s="61">
        <v>-100</v>
      </c>
      <c r="AA14" s="62">
        <v>5000000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18016083</v>
      </c>
      <c r="F40" s="345">
        <f t="shared" si="9"/>
        <v>18016083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9008042</v>
      </c>
      <c r="Y40" s="345">
        <f t="shared" si="9"/>
        <v>-9008042</v>
      </c>
      <c r="Z40" s="336">
        <f>+IF(X40&lt;&gt;0,+(Y40/X40)*100,0)</f>
        <v>-100</v>
      </c>
      <c r="AA40" s="350">
        <f>SUM(AA41:AA49)</f>
        <v>18016083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18016083</v>
      </c>
      <c r="F49" s="53">
        <v>18016083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9008042</v>
      </c>
      <c r="Y49" s="53">
        <v>-9008042</v>
      </c>
      <c r="Z49" s="94">
        <v>-100</v>
      </c>
      <c r="AA49" s="95">
        <v>18016083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151344083</v>
      </c>
      <c r="F60" s="264">
        <f t="shared" si="14"/>
        <v>151344083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75672042</v>
      </c>
      <c r="Y60" s="264">
        <f t="shared" si="14"/>
        <v>-75672042</v>
      </c>
      <c r="Z60" s="337">
        <f>+IF(X60&lt;&gt;0,+(Y60/X60)*100,0)</f>
        <v>-100</v>
      </c>
      <c r="AA60" s="232">
        <f>+AA57+AA54+AA51+AA40+AA37+AA34+AA22+AA5</f>
        <v>151344083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2019-01-31T14:05:36Z</dcterms:created>
  <dcterms:modified xsi:type="dcterms:W3CDTF">2019-01-31T14:05:39Z</dcterms:modified>
  <cp:category/>
  <cp:version/>
  <cp:contentType/>
  <cp:contentStatus/>
</cp:coreProperties>
</file>