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<sst xmlns="http://schemas.openxmlformats.org/spreadsheetml/2006/main" count="859" uniqueCount="304">
  <si>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Amajuba(DC25)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</si>
  <si>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</si>
  <si>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</si>
  <si>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</si>
  <si>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</si>
  <si>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</si>
  <si>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</si>
  <si>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</si>
  <si>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</si>
  <si>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</si>
  <si>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</si>
  <si>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</si>
  <si>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</si>
  <si>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</si>
  <si>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</si>
  <si>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</si>
  <si>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</si>
  <si>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</si>
  <si>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</si>
  <si>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</si>
  <si>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</si>
  <si>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</si>
  <si>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</si>
  <si>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</si>
  <si>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</si>
  <si>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</si>
  <si>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</si>
  <si>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</si>
  <si>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</si>
  <si>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</si>
  <si>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</si>
  <si>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</si>
  <si>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</si>
  <si>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</si>
  <si>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</si>
  <si>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</si>
  <si>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</si>
  <si>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</si>
  <si>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</si>
  <si>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</si>
  <si>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</si>
  <si>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</si>
  <si>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</si>
  <si>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</si>
  <si>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</si>
  <si>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</si>
  <si>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</si>
  <si>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</si>
  <si>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</si>
  <si>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</si>
  <si>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</si>
  <si>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</si>
  <si>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</si>
  <si>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</si>
  <si>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</si>
  <si>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</si>
  <si>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</si>
  <si>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</si>
  <si>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</si>
  <si>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</si>
  <si>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</si>
  <si>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</si>
  <si>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</si>
  <si>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</si>
  <si>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</si>
  <si>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</si>
  <si>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</si>
  <si>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</si>
  <si>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</si>
  <si>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</si>
  <si>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Amajuba(DC25)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</si>
  <si>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</si>
  <si>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</si>
  <si>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</si>
  <si>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</si>
  <si>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</si>
  <si>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</si>
  <si>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</si>
  <si>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</si>
  <si>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</si>
  <si>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</si>
  <si>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</si>
  <si>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</si>
  <si>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</si>
  <si>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</si>
  <si>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</si>
  <si>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</si>
  <si>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</si>
  <si>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</si>
  <si>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</si>
  <si>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</si>
  <si>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</si>
  <si>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</si>
  <si>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</si>
  <si>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</si>
  <si>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</si>
  <si>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</si>
  <si>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</si>
  <si>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</si>
  <si>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</si>
  <si>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Amajuba(DC25)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</si>
  <si>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</si>
  <si>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</si>
  <si>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</si>
  <si>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</si>
  <si>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</si>
  <si>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</si>
  <si>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</si>
  <si>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</si>
  <si>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</si>
  <si>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</si>
  <si>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</si>
  <si>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</si>
  <si>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</si>
  <si>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</si>
  <si>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</si>
  <si>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</si>
  <si>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</si>
  <si>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</si>
  <si>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</si>
  <si>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</si>
  <si>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</si>
  <si>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</si>
  <si>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</si>
  <si>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</si>
  <si>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</si>
  <si>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</si>
  <si>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</si>
  <si>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</si>
  <si>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Amajuba(DC25)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</si>
  <si>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</si>
  <si>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</si>
  <si>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</si>
  <si>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</si>
  <si>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</si>
  <si>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</si>
  <si>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</si>
  <si>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</si>
  <si>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</si>
  <si>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</si>
  <si>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Amajuba(DC25)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</si>
  <si>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</si>
  <si>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</si>
  <si>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</si>
  <si>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</si>
  <si>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</si>
  <si>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</si>
  <si>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</si>
  <si>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</si>
  <si>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</si>
  <si>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</si>
  <si>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</si>
  <si>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</si>
  <si>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</si>
  <si>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</si>
  <si>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</si>
  <si>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</si>
  <si>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</si>
  <si>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</si>
  <si>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</si>
  <si>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</si>
  <si>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</si>
  <si>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</si>
  <si>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</si>
  <si>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</si>
  <si>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</si>
  <si>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</si>
  <si>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</si>
  <si>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</si>
  <si>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</si>
  <si>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</si>
  <si>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</si>
  <si>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</si>
  <si>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</si>
  <si>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Amajuba(DC25)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</si>
  <si>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</si>
  <si>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</si>
  <si>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</si>
  <si>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</si>
  <si>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</si>
  <si>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</si>
  <si>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</si>
  <si>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</si>
  <si>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</si>
  <si>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</si>
  <si>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</si>
  <si>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</si>
  <si>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</si>
  <si>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</si>
  <si>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</si>
  <si>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</si>
  <si>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</si>
  <si>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</si>
  <si>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</si>
  <si>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</si>
  <si>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</si>
  <si>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</si>
  <si>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</si>
  <si>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</si>
  <si>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</si>
  <si>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</si>
  <si>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</si>
  <si>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Amajuba(DC25)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</si>
  <si>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</si>
  <si>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</si>
  <si>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</si>
  <si>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</si>
  <si>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</si>
  <si>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</si>
  <si>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</si>
  <si>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</si>
  <si>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</si>
  <si>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</si>
  <si>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</si>
  <si>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</si>
  <si>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</si>
  <si>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</si>
  <si>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</si>
  <si>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</si>
  <si>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</si>
  <si>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</si>
  <si>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</si>
  <si>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</si>
  <si>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</si>
  <si>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</si>
  <si>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</si>
  <si>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</si>
  <si>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</si>
  <si>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Amajuba(DC25)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</si>
  <si>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</si>
  <si>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</si>
  <si>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</si>
  <si>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</si>
  <si>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</si>
  <si>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</si>
  <si>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</si>
  <si>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</si>
  <si>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</si>
  <si>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</si>
  <si>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</si>
  <si>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</si>
  <si>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</si>
  <si>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</si>
  <si>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</si>
  <si>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</si>
  <si>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</si>
  <si>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</si>
  <si>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</si>
  <si>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</si>
  <si>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</si>
  <si>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</si>
  <si>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</si>
  <si>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</si>
  <si>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</si>
  <si>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</si>
  <si>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</si>
  <si>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</si>
  <si>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</si>
  <si>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</si>
  <si>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</si>
  <si>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</si>
  <si>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</si>
  <si>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</si>
  <si>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</si>
  <si>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Amajuba(DC25)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</si>
  <si>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</si>
  <si>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</si>
  <si>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Amajuba(DC25)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</si>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</sst>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28972090</v>
      </c>
      <c r="C6" s="19">
        <v>0</v>
      </c>
      <c r="D6" s="59">
        <v>28277706</v>
      </c>
      <c r="E6" s="60">
        <v>28277706</v>
      </c>
      <c r="F6" s="60">
        <v>1817548</v>
      </c>
      <c r="G6" s="60">
        <v>2123509</v>
      </c>
      <c r="H6" s="60">
        <v>2095120</v>
      </c>
      <c r="I6" s="60">
        <v>6036177</v>
      </c>
      <c r="J6" s="60">
        <v>2412537</v>
      </c>
      <c r="K6" s="60">
        <v>2404259</v>
      </c>
      <c r="L6" s="60">
        <v>2333402</v>
      </c>
      <c r="M6" s="60">
        <v>7150198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13186375</v>
      </c>
      <c r="W6" s="60">
        <v>14232846</v>
      </c>
      <c r="X6" s="60">
        <v>-1046471</v>
      </c>
      <c r="Y6" s="61">
        <v>-7.35</v>
      </c>
      <c r="Z6" s="62">
        <v>28277706</v>
      </c>
    </row>
    <row r="7" spans="1:26" ht="12.75">
      <c r="A7" s="58" t="s">
        <v>33</v>
      </c>
      <c r="B7" s="19">
        <v>4708643</v>
      </c>
      <c r="C7" s="19">
        <v>0</v>
      </c>
      <c r="D7" s="59">
        <v>4551860</v>
      </c>
      <c r="E7" s="60">
        <v>4551860</v>
      </c>
      <c r="F7" s="60">
        <v>18910</v>
      </c>
      <c r="G7" s="60">
        <v>471889</v>
      </c>
      <c r="H7" s="60">
        <v>488679</v>
      </c>
      <c r="I7" s="60">
        <v>979478</v>
      </c>
      <c r="J7" s="60">
        <v>418246</v>
      </c>
      <c r="K7" s="60">
        <v>403611</v>
      </c>
      <c r="L7" s="60">
        <v>414287</v>
      </c>
      <c r="M7" s="60">
        <v>1236144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2215622</v>
      </c>
      <c r="W7" s="60">
        <v>2275932</v>
      </c>
      <c r="X7" s="60">
        <v>-60310</v>
      </c>
      <c r="Y7" s="61">
        <v>-2.65</v>
      </c>
      <c r="Z7" s="62">
        <v>4551860</v>
      </c>
    </row>
    <row r="8" spans="1:26" ht="12.75">
      <c r="A8" s="58" t="s">
        <v>34</v>
      </c>
      <c r="B8" s="19">
        <v>226903024</v>
      </c>
      <c r="C8" s="19">
        <v>0</v>
      </c>
      <c r="D8" s="59">
        <v>151894999</v>
      </c>
      <c r="E8" s="60">
        <v>151894999</v>
      </c>
      <c r="F8" s="60">
        <v>61960000</v>
      </c>
      <c r="G8" s="60">
        <v>10529859</v>
      </c>
      <c r="H8" s="60">
        <v>3903762</v>
      </c>
      <c r="I8" s="60">
        <v>76393621</v>
      </c>
      <c r="J8" s="60">
        <v>399871</v>
      </c>
      <c r="K8" s="60">
        <v>14596218</v>
      </c>
      <c r="L8" s="60">
        <v>50932090</v>
      </c>
      <c r="M8" s="60">
        <v>65928179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142321800</v>
      </c>
      <c r="W8" s="60">
        <v>76147500</v>
      </c>
      <c r="X8" s="60">
        <v>66174300</v>
      </c>
      <c r="Y8" s="61">
        <v>86.9</v>
      </c>
      <c r="Z8" s="62">
        <v>151894999</v>
      </c>
    </row>
    <row r="9" spans="1:26" ht="12.75">
      <c r="A9" s="58" t="s">
        <v>35</v>
      </c>
      <c r="B9" s="19">
        <v>6400203</v>
      </c>
      <c r="C9" s="19">
        <v>0</v>
      </c>
      <c r="D9" s="59">
        <v>4593687</v>
      </c>
      <c r="E9" s="60">
        <v>4593687</v>
      </c>
      <c r="F9" s="60">
        <v>461952</v>
      </c>
      <c r="G9" s="60">
        <v>462491</v>
      </c>
      <c r="H9" s="60">
        <v>482040</v>
      </c>
      <c r="I9" s="60">
        <v>1406483</v>
      </c>
      <c r="J9" s="60">
        <v>482730</v>
      </c>
      <c r="K9" s="60">
        <v>724026</v>
      </c>
      <c r="L9" s="60">
        <v>14970798</v>
      </c>
      <c r="M9" s="60">
        <v>16177554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17584037</v>
      </c>
      <c r="W9" s="60">
        <v>2310330</v>
      </c>
      <c r="X9" s="60">
        <v>15273707</v>
      </c>
      <c r="Y9" s="61">
        <v>661.1</v>
      </c>
      <c r="Z9" s="62">
        <v>4593687</v>
      </c>
    </row>
    <row r="10" spans="1:26" ht="22.5">
      <c r="A10" s="63" t="s">
        <v>279</v>
      </c>
      <c r="B10" s="64">
        <f>SUM(B5:B9)</f>
        <v>266983960</v>
      </c>
      <c r="C10" s="64">
        <f>SUM(C5:C9)</f>
        <v>0</v>
      </c>
      <c r="D10" s="65">
        <f aca="true" t="shared" si="0" ref="D10:Z10">SUM(D5:D9)</f>
        <v>189318252</v>
      </c>
      <c r="E10" s="66">
        <f t="shared" si="0"/>
        <v>189318252</v>
      </c>
      <c r="F10" s="66">
        <f t="shared" si="0"/>
        <v>64258410</v>
      </c>
      <c r="G10" s="66">
        <f t="shared" si="0"/>
        <v>13587748</v>
      </c>
      <c r="H10" s="66">
        <f t="shared" si="0"/>
        <v>6969601</v>
      </c>
      <c r="I10" s="66">
        <f t="shared" si="0"/>
        <v>84815759</v>
      </c>
      <c r="J10" s="66">
        <f t="shared" si="0"/>
        <v>3713384</v>
      </c>
      <c r="K10" s="66">
        <f t="shared" si="0"/>
        <v>18128114</v>
      </c>
      <c r="L10" s="66">
        <f t="shared" si="0"/>
        <v>68650577</v>
      </c>
      <c r="M10" s="66">
        <f t="shared" si="0"/>
        <v>90492075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175307834</v>
      </c>
      <c r="W10" s="66">
        <f t="shared" si="0"/>
        <v>94966608</v>
      </c>
      <c r="X10" s="66">
        <f t="shared" si="0"/>
        <v>80341226</v>
      </c>
      <c r="Y10" s="67">
        <f>+IF(W10&lt;&gt;0,(X10/W10)*100,0)</f>
        <v>84.59944783960273</v>
      </c>
      <c r="Z10" s="68">
        <f t="shared" si="0"/>
        <v>189318252</v>
      </c>
    </row>
    <row r="11" spans="1:26" ht="12.75">
      <c r="A11" s="58" t="s">
        <v>37</v>
      </c>
      <c r="B11" s="19">
        <v>98231739</v>
      </c>
      <c r="C11" s="19">
        <v>0</v>
      </c>
      <c r="D11" s="59">
        <v>86018367</v>
      </c>
      <c r="E11" s="60">
        <v>86018367</v>
      </c>
      <c r="F11" s="60">
        <v>6493125</v>
      </c>
      <c r="G11" s="60">
        <v>7105340</v>
      </c>
      <c r="H11" s="60">
        <v>6986925</v>
      </c>
      <c r="I11" s="60">
        <v>20585390</v>
      </c>
      <c r="J11" s="60">
        <v>6791777</v>
      </c>
      <c r="K11" s="60">
        <v>6838402</v>
      </c>
      <c r="L11" s="60">
        <v>7037673</v>
      </c>
      <c r="M11" s="60">
        <v>20667852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41253242</v>
      </c>
      <c r="W11" s="60">
        <v>43412292</v>
      </c>
      <c r="X11" s="60">
        <v>-2159050</v>
      </c>
      <c r="Y11" s="61">
        <v>-4.97</v>
      </c>
      <c r="Z11" s="62">
        <v>86018367</v>
      </c>
    </row>
    <row r="12" spans="1:26" ht="12.75">
      <c r="A12" s="58" t="s">
        <v>38</v>
      </c>
      <c r="B12" s="19">
        <v>5134400</v>
      </c>
      <c r="C12" s="19">
        <v>0</v>
      </c>
      <c r="D12" s="59">
        <v>5944070</v>
      </c>
      <c r="E12" s="60">
        <v>5944070</v>
      </c>
      <c r="F12" s="60">
        <v>412226</v>
      </c>
      <c r="G12" s="60">
        <v>385915</v>
      </c>
      <c r="H12" s="60">
        <v>1051624</v>
      </c>
      <c r="I12" s="60">
        <v>1849765</v>
      </c>
      <c r="J12" s="60">
        <v>483908</v>
      </c>
      <c r="K12" s="60">
        <v>466568</v>
      </c>
      <c r="L12" s="60">
        <v>460448</v>
      </c>
      <c r="M12" s="60">
        <v>1410924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3260689</v>
      </c>
      <c r="W12" s="60">
        <v>2842728</v>
      </c>
      <c r="X12" s="60">
        <v>417961</v>
      </c>
      <c r="Y12" s="61">
        <v>14.7</v>
      </c>
      <c r="Z12" s="62">
        <v>5944070</v>
      </c>
    </row>
    <row r="13" spans="1:26" ht="12.75">
      <c r="A13" s="58" t="s">
        <v>280</v>
      </c>
      <c r="B13" s="19">
        <v>22378748</v>
      </c>
      <c r="C13" s="19">
        <v>0</v>
      </c>
      <c r="D13" s="59">
        <v>33178216</v>
      </c>
      <c r="E13" s="60">
        <v>33178216</v>
      </c>
      <c r="F13" s="60">
        <v>2764851</v>
      </c>
      <c r="G13" s="60">
        <v>2764851</v>
      </c>
      <c r="H13" s="60">
        <v>2764851</v>
      </c>
      <c r="I13" s="60">
        <v>8294553</v>
      </c>
      <c r="J13" s="60">
        <v>2764851</v>
      </c>
      <c r="K13" s="60">
        <v>2764851</v>
      </c>
      <c r="L13" s="60">
        <v>2764851</v>
      </c>
      <c r="M13" s="60">
        <v>8294553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16589106</v>
      </c>
      <c r="W13" s="60">
        <v>16589106</v>
      </c>
      <c r="X13" s="60">
        <v>0</v>
      </c>
      <c r="Y13" s="61">
        <v>0</v>
      </c>
      <c r="Z13" s="62">
        <v>33178216</v>
      </c>
    </row>
    <row r="14" spans="1:26" ht="12.75">
      <c r="A14" s="58" t="s">
        <v>40</v>
      </c>
      <c r="B14" s="19">
        <v>0</v>
      </c>
      <c r="C14" s="19">
        <v>0</v>
      </c>
      <c r="D14" s="59">
        <v>764000</v>
      </c>
      <c r="E14" s="60">
        <v>764000</v>
      </c>
      <c r="F14" s="60">
        <v>765952</v>
      </c>
      <c r="G14" s="60">
        <v>5735</v>
      </c>
      <c r="H14" s="60">
        <v>5089</v>
      </c>
      <c r="I14" s="60">
        <v>776776</v>
      </c>
      <c r="J14" s="60">
        <v>6705</v>
      </c>
      <c r="K14" s="60">
        <v>59559</v>
      </c>
      <c r="L14" s="60">
        <v>4090</v>
      </c>
      <c r="M14" s="60">
        <v>70354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847130</v>
      </c>
      <c r="W14" s="60">
        <v>382002</v>
      </c>
      <c r="X14" s="60">
        <v>465128</v>
      </c>
      <c r="Y14" s="61">
        <v>121.76</v>
      </c>
      <c r="Z14" s="62">
        <v>764000</v>
      </c>
    </row>
    <row r="15" spans="1:26" ht="12.75">
      <c r="A15" s="58" t="s">
        <v>41</v>
      </c>
      <c r="B15" s="19">
        <v>18052392</v>
      </c>
      <c r="C15" s="19">
        <v>0</v>
      </c>
      <c r="D15" s="59">
        <v>17263000</v>
      </c>
      <c r="E15" s="60">
        <v>17263000</v>
      </c>
      <c r="F15" s="60">
        <v>0</v>
      </c>
      <c r="G15" s="60">
        <v>1409396</v>
      </c>
      <c r="H15" s="60">
        <v>0</v>
      </c>
      <c r="I15" s="60">
        <v>1409396</v>
      </c>
      <c r="J15" s="60">
        <v>1421209</v>
      </c>
      <c r="K15" s="60">
        <v>2898677</v>
      </c>
      <c r="L15" s="60">
        <v>1429486</v>
      </c>
      <c r="M15" s="60">
        <v>5749372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7158768</v>
      </c>
      <c r="W15" s="60">
        <v>8631498</v>
      </c>
      <c r="X15" s="60">
        <v>-1472730</v>
      </c>
      <c r="Y15" s="61">
        <v>-17.06</v>
      </c>
      <c r="Z15" s="62">
        <v>17263000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91916776</v>
      </c>
      <c r="C17" s="19">
        <v>0</v>
      </c>
      <c r="D17" s="59">
        <v>88483347</v>
      </c>
      <c r="E17" s="60">
        <v>88483347</v>
      </c>
      <c r="F17" s="60">
        <v>2954721</v>
      </c>
      <c r="G17" s="60">
        <v>6575649</v>
      </c>
      <c r="H17" s="60">
        <v>3744409</v>
      </c>
      <c r="I17" s="60">
        <v>13274779</v>
      </c>
      <c r="J17" s="60">
        <v>8507075</v>
      </c>
      <c r="K17" s="60">
        <v>5920847</v>
      </c>
      <c r="L17" s="60">
        <v>7228740</v>
      </c>
      <c r="M17" s="60">
        <v>21656662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34931441</v>
      </c>
      <c r="W17" s="60">
        <v>39872244</v>
      </c>
      <c r="X17" s="60">
        <v>-4940803</v>
      </c>
      <c r="Y17" s="61">
        <v>-12.39</v>
      </c>
      <c r="Z17" s="62">
        <v>88483347</v>
      </c>
    </row>
    <row r="18" spans="1:26" ht="12.75">
      <c r="A18" s="70" t="s">
        <v>44</v>
      </c>
      <c r="B18" s="71">
        <f>SUM(B11:B17)</f>
        <v>235714055</v>
      </c>
      <c r="C18" s="71">
        <f>SUM(C11:C17)</f>
        <v>0</v>
      </c>
      <c r="D18" s="72">
        <f aca="true" t="shared" si="1" ref="D18:Z18">SUM(D11:D17)</f>
        <v>231651000</v>
      </c>
      <c r="E18" s="73">
        <f t="shared" si="1"/>
        <v>231651000</v>
      </c>
      <c r="F18" s="73">
        <f t="shared" si="1"/>
        <v>13390875</v>
      </c>
      <c r="G18" s="73">
        <f t="shared" si="1"/>
        <v>18246886</v>
      </c>
      <c r="H18" s="73">
        <f t="shared" si="1"/>
        <v>14552898</v>
      </c>
      <c r="I18" s="73">
        <f t="shared" si="1"/>
        <v>46190659</v>
      </c>
      <c r="J18" s="73">
        <f t="shared" si="1"/>
        <v>19975525</v>
      </c>
      <c r="K18" s="73">
        <f t="shared" si="1"/>
        <v>18948904</v>
      </c>
      <c r="L18" s="73">
        <f t="shared" si="1"/>
        <v>18925288</v>
      </c>
      <c r="M18" s="73">
        <f t="shared" si="1"/>
        <v>57849717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104040376</v>
      </c>
      <c r="W18" s="73">
        <f t="shared" si="1"/>
        <v>111729870</v>
      </c>
      <c r="X18" s="73">
        <f t="shared" si="1"/>
        <v>-7689494</v>
      </c>
      <c r="Y18" s="67">
        <f>+IF(W18&lt;&gt;0,(X18/W18)*100,0)</f>
        <v>-6.882218694069903</v>
      </c>
      <c r="Z18" s="74">
        <f t="shared" si="1"/>
        <v>231651000</v>
      </c>
    </row>
    <row r="19" spans="1:26" ht="12.75">
      <c r="A19" s="70" t="s">
        <v>45</v>
      </c>
      <c r="B19" s="75">
        <f>+B10-B18</f>
        <v>31269905</v>
      </c>
      <c r="C19" s="75">
        <f>+C10-C18</f>
        <v>0</v>
      </c>
      <c r="D19" s="76">
        <f aca="true" t="shared" si="2" ref="D19:Z19">+D10-D18</f>
        <v>-42332748</v>
      </c>
      <c r="E19" s="77">
        <f t="shared" si="2"/>
        <v>-42332748</v>
      </c>
      <c r="F19" s="77">
        <f t="shared" si="2"/>
        <v>50867535</v>
      </c>
      <c r="G19" s="77">
        <f t="shared" si="2"/>
        <v>-4659138</v>
      </c>
      <c r="H19" s="77">
        <f t="shared" si="2"/>
        <v>-7583297</v>
      </c>
      <c r="I19" s="77">
        <f t="shared" si="2"/>
        <v>38625100</v>
      </c>
      <c r="J19" s="77">
        <f t="shared" si="2"/>
        <v>-16262141</v>
      </c>
      <c r="K19" s="77">
        <f t="shared" si="2"/>
        <v>-820790</v>
      </c>
      <c r="L19" s="77">
        <f t="shared" si="2"/>
        <v>49725289</v>
      </c>
      <c r="M19" s="77">
        <f t="shared" si="2"/>
        <v>32642358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71267458</v>
      </c>
      <c r="W19" s="77">
        <f>IF(E10=E18,0,W10-W18)</f>
        <v>-16763262</v>
      </c>
      <c r="X19" s="77">
        <f t="shared" si="2"/>
        <v>88030720</v>
      </c>
      <c r="Y19" s="78">
        <f>+IF(W19&lt;&gt;0,(X19/W19)*100,0)</f>
        <v>-525.1407512451932</v>
      </c>
      <c r="Z19" s="79">
        <f t="shared" si="2"/>
        <v>-42332748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12586020</v>
      </c>
      <c r="K20" s="60">
        <v>0</v>
      </c>
      <c r="L20" s="60">
        <v>0</v>
      </c>
      <c r="M20" s="60">
        <v>12586020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12586020</v>
      </c>
      <c r="W20" s="60"/>
      <c r="X20" s="60">
        <v>12586020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348000</v>
      </c>
      <c r="E21" s="82">
        <v>348000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348000</v>
      </c>
    </row>
    <row r="22" spans="1:26" ht="22.5">
      <c r="A22" s="85" t="s">
        <v>282</v>
      </c>
      <c r="B22" s="86">
        <f>SUM(B19:B21)</f>
        <v>31269905</v>
      </c>
      <c r="C22" s="86">
        <f>SUM(C19:C21)</f>
        <v>0</v>
      </c>
      <c r="D22" s="87">
        <f aca="true" t="shared" si="3" ref="D22:Z22">SUM(D19:D21)</f>
        <v>-41984748</v>
      </c>
      <c r="E22" s="88">
        <f t="shared" si="3"/>
        <v>-41984748</v>
      </c>
      <c r="F22" s="88">
        <f t="shared" si="3"/>
        <v>50867535</v>
      </c>
      <c r="G22" s="88">
        <f t="shared" si="3"/>
        <v>-4659138</v>
      </c>
      <c r="H22" s="88">
        <f t="shared" si="3"/>
        <v>-7583297</v>
      </c>
      <c r="I22" s="88">
        <f t="shared" si="3"/>
        <v>38625100</v>
      </c>
      <c r="J22" s="88">
        <f t="shared" si="3"/>
        <v>-3676121</v>
      </c>
      <c r="K22" s="88">
        <f t="shared" si="3"/>
        <v>-820790</v>
      </c>
      <c r="L22" s="88">
        <f t="shared" si="3"/>
        <v>49725289</v>
      </c>
      <c r="M22" s="88">
        <f t="shared" si="3"/>
        <v>45228378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83853478</v>
      </c>
      <c r="W22" s="88">
        <f t="shared" si="3"/>
        <v>-16763262</v>
      </c>
      <c r="X22" s="88">
        <f t="shared" si="3"/>
        <v>100616740</v>
      </c>
      <c r="Y22" s="89">
        <f>+IF(W22&lt;&gt;0,(X22/W22)*100,0)</f>
        <v>-600.2217229558305</v>
      </c>
      <c r="Z22" s="90">
        <f t="shared" si="3"/>
        <v>-41984748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31269905</v>
      </c>
      <c r="C24" s="75">
        <f>SUM(C22:C23)</f>
        <v>0</v>
      </c>
      <c r="D24" s="76">
        <f aca="true" t="shared" si="4" ref="D24:Z24">SUM(D22:D23)</f>
        <v>-41984748</v>
      </c>
      <c r="E24" s="77">
        <f t="shared" si="4"/>
        <v>-41984748</v>
      </c>
      <c r="F24" s="77">
        <f t="shared" si="4"/>
        <v>50867535</v>
      </c>
      <c r="G24" s="77">
        <f t="shared" si="4"/>
        <v>-4659138</v>
      </c>
      <c r="H24" s="77">
        <f t="shared" si="4"/>
        <v>-7583297</v>
      </c>
      <c r="I24" s="77">
        <f t="shared" si="4"/>
        <v>38625100</v>
      </c>
      <c r="J24" s="77">
        <f t="shared" si="4"/>
        <v>-3676121</v>
      </c>
      <c r="K24" s="77">
        <f t="shared" si="4"/>
        <v>-820790</v>
      </c>
      <c r="L24" s="77">
        <f t="shared" si="4"/>
        <v>49725289</v>
      </c>
      <c r="M24" s="77">
        <f t="shared" si="4"/>
        <v>45228378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83853478</v>
      </c>
      <c r="W24" s="77">
        <f t="shared" si="4"/>
        <v>-16763262</v>
      </c>
      <c r="X24" s="77">
        <f t="shared" si="4"/>
        <v>100616740</v>
      </c>
      <c r="Y24" s="78">
        <f>+IF(W24&lt;&gt;0,(X24/W24)*100,0)</f>
        <v>-600.2217229558305</v>
      </c>
      <c r="Z24" s="79">
        <f t="shared" si="4"/>
        <v>-41984748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50054465</v>
      </c>
      <c r="C27" s="22">
        <v>0</v>
      </c>
      <c r="D27" s="99">
        <v>127206000</v>
      </c>
      <c r="E27" s="100">
        <v>127206000</v>
      </c>
      <c r="F27" s="100">
        <v>9884</v>
      </c>
      <c r="G27" s="100">
        <v>10383930</v>
      </c>
      <c r="H27" s="100">
        <v>3870634</v>
      </c>
      <c r="I27" s="100">
        <v>14264448</v>
      </c>
      <c r="J27" s="100">
        <v>19756530</v>
      </c>
      <c r="K27" s="100">
        <v>13613297</v>
      </c>
      <c r="L27" s="100">
        <v>15214457</v>
      </c>
      <c r="M27" s="100">
        <v>48584284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62848732</v>
      </c>
      <c r="W27" s="100">
        <v>63603000</v>
      </c>
      <c r="X27" s="100">
        <v>-754268</v>
      </c>
      <c r="Y27" s="101">
        <v>-1.19</v>
      </c>
      <c r="Z27" s="102">
        <v>127206000</v>
      </c>
    </row>
    <row r="28" spans="1:26" ht="12.75">
      <c r="A28" s="103" t="s">
        <v>46</v>
      </c>
      <c r="B28" s="19">
        <v>49914058</v>
      </c>
      <c r="C28" s="19">
        <v>0</v>
      </c>
      <c r="D28" s="59">
        <v>126858000</v>
      </c>
      <c r="E28" s="60">
        <v>126858000</v>
      </c>
      <c r="F28" s="60">
        <v>0</v>
      </c>
      <c r="G28" s="60">
        <v>10383930</v>
      </c>
      <c r="H28" s="60">
        <v>3794522</v>
      </c>
      <c r="I28" s="60">
        <v>14178452</v>
      </c>
      <c r="J28" s="60">
        <v>19746646</v>
      </c>
      <c r="K28" s="60">
        <v>13613297</v>
      </c>
      <c r="L28" s="60">
        <v>15205761</v>
      </c>
      <c r="M28" s="60">
        <v>48565704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62744156</v>
      </c>
      <c r="W28" s="60">
        <v>63429000</v>
      </c>
      <c r="X28" s="60">
        <v>-684844</v>
      </c>
      <c r="Y28" s="61">
        <v>-1.08</v>
      </c>
      <c r="Z28" s="62">
        <v>126858000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140407</v>
      </c>
      <c r="C31" s="19">
        <v>0</v>
      </c>
      <c r="D31" s="59">
        <v>348000</v>
      </c>
      <c r="E31" s="60">
        <v>348000</v>
      </c>
      <c r="F31" s="60">
        <v>9884</v>
      </c>
      <c r="G31" s="60">
        <v>0</v>
      </c>
      <c r="H31" s="60">
        <v>76112</v>
      </c>
      <c r="I31" s="60">
        <v>85996</v>
      </c>
      <c r="J31" s="60">
        <v>9884</v>
      </c>
      <c r="K31" s="60">
        <v>0</v>
      </c>
      <c r="L31" s="60">
        <v>8696</v>
      </c>
      <c r="M31" s="60">
        <v>18580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104576</v>
      </c>
      <c r="W31" s="60">
        <v>174000</v>
      </c>
      <c r="X31" s="60">
        <v>-69424</v>
      </c>
      <c r="Y31" s="61">
        <v>-39.9</v>
      </c>
      <c r="Z31" s="62">
        <v>348000</v>
      </c>
    </row>
    <row r="32" spans="1:26" ht="12.75">
      <c r="A32" s="70" t="s">
        <v>54</v>
      </c>
      <c r="B32" s="22">
        <f>SUM(B28:B31)</f>
        <v>50054465</v>
      </c>
      <c r="C32" s="22">
        <f>SUM(C28:C31)</f>
        <v>0</v>
      </c>
      <c r="D32" s="99">
        <f aca="true" t="shared" si="5" ref="D32:Z32">SUM(D28:D31)</f>
        <v>127206000</v>
      </c>
      <c r="E32" s="100">
        <f t="shared" si="5"/>
        <v>127206000</v>
      </c>
      <c r="F32" s="100">
        <f t="shared" si="5"/>
        <v>9884</v>
      </c>
      <c r="G32" s="100">
        <f t="shared" si="5"/>
        <v>10383930</v>
      </c>
      <c r="H32" s="100">
        <f t="shared" si="5"/>
        <v>3870634</v>
      </c>
      <c r="I32" s="100">
        <f t="shared" si="5"/>
        <v>14264448</v>
      </c>
      <c r="J32" s="100">
        <f t="shared" si="5"/>
        <v>19756530</v>
      </c>
      <c r="K32" s="100">
        <f t="shared" si="5"/>
        <v>13613297</v>
      </c>
      <c r="L32" s="100">
        <f t="shared" si="5"/>
        <v>15214457</v>
      </c>
      <c r="M32" s="100">
        <f t="shared" si="5"/>
        <v>48584284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62848732</v>
      </c>
      <c r="W32" s="100">
        <f t="shared" si="5"/>
        <v>63603000</v>
      </c>
      <c r="X32" s="100">
        <f t="shared" si="5"/>
        <v>-754268</v>
      </c>
      <c r="Y32" s="101">
        <f>+IF(W32&lt;&gt;0,(X32/W32)*100,0)</f>
        <v>-1.1859000361618162</v>
      </c>
      <c r="Z32" s="102">
        <f t="shared" si="5"/>
        <v>127206000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82281823</v>
      </c>
      <c r="C35" s="19">
        <v>0</v>
      </c>
      <c r="D35" s="59">
        <v>76650000</v>
      </c>
      <c r="E35" s="60">
        <v>76650000</v>
      </c>
      <c r="F35" s="60">
        <v>144785307</v>
      </c>
      <c r="G35" s="60">
        <v>160573012</v>
      </c>
      <c r="H35" s="60">
        <v>151735909</v>
      </c>
      <c r="I35" s="60">
        <v>151735909</v>
      </c>
      <c r="J35" s="60">
        <v>163834661</v>
      </c>
      <c r="K35" s="60">
        <v>147721359</v>
      </c>
      <c r="L35" s="60">
        <v>172477923</v>
      </c>
      <c r="M35" s="60">
        <v>172477923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172477923</v>
      </c>
      <c r="W35" s="60">
        <v>38325000</v>
      </c>
      <c r="X35" s="60">
        <v>134152923</v>
      </c>
      <c r="Y35" s="61">
        <v>350.04</v>
      </c>
      <c r="Z35" s="62">
        <v>76650000</v>
      </c>
    </row>
    <row r="36" spans="1:26" ht="12.75">
      <c r="A36" s="58" t="s">
        <v>57</v>
      </c>
      <c r="B36" s="19">
        <v>663082586</v>
      </c>
      <c r="C36" s="19">
        <v>0</v>
      </c>
      <c r="D36" s="59">
        <v>785447011</v>
      </c>
      <c r="E36" s="60">
        <v>785447011</v>
      </c>
      <c r="F36" s="60">
        <v>687153284</v>
      </c>
      <c r="G36" s="60">
        <v>687153284</v>
      </c>
      <c r="H36" s="60">
        <v>687153284</v>
      </c>
      <c r="I36" s="60">
        <v>687153284</v>
      </c>
      <c r="J36" s="60">
        <v>687153284</v>
      </c>
      <c r="K36" s="60">
        <v>687153284</v>
      </c>
      <c r="L36" s="60">
        <v>687153284</v>
      </c>
      <c r="M36" s="60">
        <v>687153284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687153284</v>
      </c>
      <c r="W36" s="60">
        <v>392723506</v>
      </c>
      <c r="X36" s="60">
        <v>294429778</v>
      </c>
      <c r="Y36" s="61">
        <v>74.97</v>
      </c>
      <c r="Z36" s="62">
        <v>785447011</v>
      </c>
    </row>
    <row r="37" spans="1:26" ht="12.75">
      <c r="A37" s="58" t="s">
        <v>58</v>
      </c>
      <c r="B37" s="19">
        <v>115924204</v>
      </c>
      <c r="C37" s="19">
        <v>0</v>
      </c>
      <c r="D37" s="59">
        <v>32436592</v>
      </c>
      <c r="E37" s="60">
        <v>32436592</v>
      </c>
      <c r="F37" s="60">
        <v>61357762</v>
      </c>
      <c r="G37" s="60">
        <v>67898175</v>
      </c>
      <c r="H37" s="60">
        <v>67197112</v>
      </c>
      <c r="I37" s="60">
        <v>67197112</v>
      </c>
      <c r="J37" s="60">
        <v>69048302</v>
      </c>
      <c r="K37" s="60">
        <v>75670643</v>
      </c>
      <c r="L37" s="60">
        <v>59809694</v>
      </c>
      <c r="M37" s="60">
        <v>59809694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59809694</v>
      </c>
      <c r="W37" s="60">
        <v>16218296</v>
      </c>
      <c r="X37" s="60">
        <v>43591398</v>
      </c>
      <c r="Y37" s="61">
        <v>268.78</v>
      </c>
      <c r="Z37" s="62">
        <v>32436592</v>
      </c>
    </row>
    <row r="38" spans="1:26" ht="12.75">
      <c r="A38" s="58" t="s">
        <v>59</v>
      </c>
      <c r="B38" s="19">
        <v>24211840</v>
      </c>
      <c r="C38" s="19">
        <v>0</v>
      </c>
      <c r="D38" s="59">
        <v>13092617</v>
      </c>
      <c r="E38" s="60">
        <v>13092617</v>
      </c>
      <c r="F38" s="60">
        <v>7527763</v>
      </c>
      <c r="G38" s="60">
        <v>7527763</v>
      </c>
      <c r="H38" s="60">
        <v>7527763</v>
      </c>
      <c r="I38" s="60">
        <v>7527763</v>
      </c>
      <c r="J38" s="60">
        <v>7527763</v>
      </c>
      <c r="K38" s="60">
        <v>7527763</v>
      </c>
      <c r="L38" s="60">
        <v>7527763</v>
      </c>
      <c r="M38" s="60">
        <v>7527763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7527763</v>
      </c>
      <c r="W38" s="60">
        <v>6546309</v>
      </c>
      <c r="X38" s="60">
        <v>981454</v>
      </c>
      <c r="Y38" s="61">
        <v>14.99</v>
      </c>
      <c r="Z38" s="62">
        <v>13092617</v>
      </c>
    </row>
    <row r="39" spans="1:26" ht="12.75">
      <c r="A39" s="58" t="s">
        <v>60</v>
      </c>
      <c r="B39" s="19">
        <v>605228365</v>
      </c>
      <c r="C39" s="19">
        <v>0</v>
      </c>
      <c r="D39" s="59">
        <v>816567802</v>
      </c>
      <c r="E39" s="60">
        <v>816567802</v>
      </c>
      <c r="F39" s="60">
        <v>763053066</v>
      </c>
      <c r="G39" s="60">
        <v>772300358</v>
      </c>
      <c r="H39" s="60">
        <v>764164318</v>
      </c>
      <c r="I39" s="60">
        <v>764164318</v>
      </c>
      <c r="J39" s="60">
        <v>774411880</v>
      </c>
      <c r="K39" s="60">
        <v>751676237</v>
      </c>
      <c r="L39" s="60">
        <v>792293750</v>
      </c>
      <c r="M39" s="60">
        <v>792293750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792293750</v>
      </c>
      <c r="W39" s="60">
        <v>408283901</v>
      </c>
      <c r="X39" s="60">
        <v>384009849</v>
      </c>
      <c r="Y39" s="61">
        <v>94.05</v>
      </c>
      <c r="Z39" s="62">
        <v>816567802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86743285</v>
      </c>
      <c r="C42" s="19">
        <v>0</v>
      </c>
      <c r="D42" s="59">
        <v>80311740</v>
      </c>
      <c r="E42" s="60">
        <v>80311740</v>
      </c>
      <c r="F42" s="60">
        <v>43913227</v>
      </c>
      <c r="G42" s="60">
        <v>-12378266</v>
      </c>
      <c r="H42" s="60">
        <v>-7164666</v>
      </c>
      <c r="I42" s="60">
        <v>24370295</v>
      </c>
      <c r="J42" s="60">
        <v>24795018</v>
      </c>
      <c r="K42" s="60">
        <v>-5954070</v>
      </c>
      <c r="L42" s="60">
        <v>39506619</v>
      </c>
      <c r="M42" s="60">
        <v>58347567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82717862</v>
      </c>
      <c r="W42" s="60">
        <v>40155870</v>
      </c>
      <c r="X42" s="60">
        <v>42561992</v>
      </c>
      <c r="Y42" s="61">
        <v>105.99</v>
      </c>
      <c r="Z42" s="62">
        <v>80311740</v>
      </c>
    </row>
    <row r="43" spans="1:26" ht="12.75">
      <c r="A43" s="58" t="s">
        <v>63</v>
      </c>
      <c r="B43" s="19">
        <v>-52886797</v>
      </c>
      <c r="C43" s="19">
        <v>0</v>
      </c>
      <c r="D43" s="59">
        <v>-127206000</v>
      </c>
      <c r="E43" s="60">
        <v>-127206000</v>
      </c>
      <c r="F43" s="60">
        <v>-9884</v>
      </c>
      <c r="G43" s="60">
        <v>0</v>
      </c>
      <c r="H43" s="60">
        <v>-3870634</v>
      </c>
      <c r="I43" s="60">
        <v>-3880518</v>
      </c>
      <c r="J43" s="60">
        <v>-14043206</v>
      </c>
      <c r="K43" s="60">
        <v>-10613297</v>
      </c>
      <c r="L43" s="60">
        <v>-16678729</v>
      </c>
      <c r="M43" s="60">
        <v>-41335232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-45215750</v>
      </c>
      <c r="W43" s="60">
        <v>-63603000</v>
      </c>
      <c r="X43" s="60">
        <v>18387250</v>
      </c>
      <c r="Y43" s="61">
        <v>-28.91</v>
      </c>
      <c r="Z43" s="62">
        <v>-127206000</v>
      </c>
    </row>
    <row r="44" spans="1:26" ht="12.75">
      <c r="A44" s="58" t="s">
        <v>64</v>
      </c>
      <c r="B44" s="19">
        <v>-785955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54079120</v>
      </c>
      <c r="C45" s="22">
        <v>0</v>
      </c>
      <c r="D45" s="99">
        <v>-25885676</v>
      </c>
      <c r="E45" s="100">
        <v>-25885676</v>
      </c>
      <c r="F45" s="100">
        <v>97982463</v>
      </c>
      <c r="G45" s="100">
        <v>85604197</v>
      </c>
      <c r="H45" s="100">
        <v>74568897</v>
      </c>
      <c r="I45" s="100">
        <v>74568897</v>
      </c>
      <c r="J45" s="100">
        <v>85320709</v>
      </c>
      <c r="K45" s="100">
        <v>68753342</v>
      </c>
      <c r="L45" s="100">
        <v>91581232</v>
      </c>
      <c r="M45" s="100">
        <v>91581232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91581232</v>
      </c>
      <c r="W45" s="100">
        <v>-2438546</v>
      </c>
      <c r="X45" s="100">
        <v>94019778</v>
      </c>
      <c r="Y45" s="101">
        <v>-3855.57</v>
      </c>
      <c r="Z45" s="102">
        <v>-25885676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3297046</v>
      </c>
      <c r="C49" s="52">
        <v>0</v>
      </c>
      <c r="D49" s="129">
        <v>2224744</v>
      </c>
      <c r="E49" s="54">
        <v>2090583</v>
      </c>
      <c r="F49" s="54">
        <v>0</v>
      </c>
      <c r="G49" s="54">
        <v>0</v>
      </c>
      <c r="H49" s="54">
        <v>0</v>
      </c>
      <c r="I49" s="54">
        <v>1998077</v>
      </c>
      <c r="J49" s="54">
        <v>0</v>
      </c>
      <c r="K49" s="54">
        <v>0</v>
      </c>
      <c r="L49" s="54">
        <v>0</v>
      </c>
      <c r="M49" s="54">
        <v>1678576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1519010</v>
      </c>
      <c r="W49" s="54">
        <v>12792798</v>
      </c>
      <c r="X49" s="54">
        <v>43472102</v>
      </c>
      <c r="Y49" s="54">
        <v>69072936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1151296</v>
      </c>
      <c r="E51" s="54">
        <v>4497093</v>
      </c>
      <c r="F51" s="54">
        <v>0</v>
      </c>
      <c r="G51" s="54">
        <v>0</v>
      </c>
      <c r="H51" s="54">
        <v>0</v>
      </c>
      <c r="I51" s="54">
        <v>671176</v>
      </c>
      <c r="J51" s="54">
        <v>0</v>
      </c>
      <c r="K51" s="54">
        <v>0</v>
      </c>
      <c r="L51" s="54">
        <v>0</v>
      </c>
      <c r="M51" s="54">
        <v>1471185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813401</v>
      </c>
      <c r="W51" s="54">
        <v>814757</v>
      </c>
      <c r="X51" s="54">
        <v>23240737</v>
      </c>
      <c r="Y51" s="54">
        <v>32659645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49.3422868411801</v>
      </c>
      <c r="C58" s="5">
        <f>IF(C67=0,0,+(C76/C67)*100)</f>
        <v>0</v>
      </c>
      <c r="D58" s="6">
        <f aca="true" t="shared" si="6" ref="D58:Z58">IF(D67=0,0,+(D76/D67)*100)</f>
        <v>60.39889476199538</v>
      </c>
      <c r="E58" s="7">
        <f t="shared" si="6"/>
        <v>60.39889476199538</v>
      </c>
      <c r="F58" s="7">
        <f t="shared" si="6"/>
        <v>116.82181423399145</v>
      </c>
      <c r="G58" s="7">
        <f t="shared" si="6"/>
        <v>58.144842172071435</v>
      </c>
      <c r="H58" s="7">
        <f t="shared" si="6"/>
        <v>15.24051466957472</v>
      </c>
      <c r="I58" s="7">
        <f t="shared" si="6"/>
        <v>61.26120685550611</v>
      </c>
      <c r="J58" s="7">
        <f t="shared" si="6"/>
        <v>86.68867708271748</v>
      </c>
      <c r="K58" s="7">
        <f t="shared" si="6"/>
        <v>51.344631564109925</v>
      </c>
      <c r="L58" s="7">
        <f t="shared" si="6"/>
        <v>50.16086524848517</v>
      </c>
      <c r="M58" s="7">
        <f t="shared" si="6"/>
        <v>62.76179596438196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62.068497315000506</v>
      </c>
      <c r="W58" s="7">
        <f t="shared" si="6"/>
        <v>60.00001474683736</v>
      </c>
      <c r="X58" s="7">
        <f t="shared" si="6"/>
        <v>0</v>
      </c>
      <c r="Y58" s="7">
        <f t="shared" si="6"/>
        <v>0</v>
      </c>
      <c r="Z58" s="8">
        <f t="shared" si="6"/>
        <v>60.39889476199538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56.43698124643407</v>
      </c>
      <c r="C60" s="12">
        <f t="shared" si="7"/>
        <v>0</v>
      </c>
      <c r="D60" s="3">
        <f t="shared" si="7"/>
        <v>60.398888085193335</v>
      </c>
      <c r="E60" s="13">
        <f t="shared" si="7"/>
        <v>60.398888085193335</v>
      </c>
      <c r="F60" s="13">
        <f t="shared" si="7"/>
        <v>143.04986718370023</v>
      </c>
      <c r="G60" s="13">
        <f t="shared" si="7"/>
        <v>63.678044218319776</v>
      </c>
      <c r="H60" s="13">
        <f t="shared" si="7"/>
        <v>18.61468555500401</v>
      </c>
      <c r="I60" s="13">
        <f t="shared" si="7"/>
        <v>71.93640941940569</v>
      </c>
      <c r="J60" s="13">
        <f t="shared" si="7"/>
        <v>88.33762964049879</v>
      </c>
      <c r="K60" s="13">
        <f t="shared" si="7"/>
        <v>54.324346919362675</v>
      </c>
      <c r="L60" s="13">
        <f t="shared" si="7"/>
        <v>53.700476814539456</v>
      </c>
      <c r="M60" s="13">
        <f t="shared" si="7"/>
        <v>65.5971205272917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68.498984747514</v>
      </c>
      <c r="W60" s="13">
        <f t="shared" si="7"/>
        <v>60.000016862404046</v>
      </c>
      <c r="X60" s="13">
        <f t="shared" si="7"/>
        <v>0</v>
      </c>
      <c r="Y60" s="13">
        <f t="shared" si="7"/>
        <v>0</v>
      </c>
      <c r="Z60" s="14">
        <f t="shared" si="7"/>
        <v>60.398888085193335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49.279655146000884</v>
      </c>
      <c r="E62" s="13">
        <f t="shared" si="7"/>
        <v>49.279655146000884</v>
      </c>
      <c r="F62" s="13">
        <f t="shared" si="7"/>
        <v>110.03835937207711</v>
      </c>
      <c r="G62" s="13">
        <f t="shared" si="7"/>
        <v>63.06909418994032</v>
      </c>
      <c r="H62" s="13">
        <f t="shared" si="7"/>
        <v>14.318988888464624</v>
      </c>
      <c r="I62" s="13">
        <f t="shared" si="7"/>
        <v>60.126926866157426</v>
      </c>
      <c r="J62" s="13">
        <f t="shared" si="7"/>
        <v>87.83175237549831</v>
      </c>
      <c r="K62" s="13">
        <f t="shared" si="7"/>
        <v>54.15053304470665</v>
      </c>
      <c r="L62" s="13">
        <f t="shared" si="7"/>
        <v>55.27883378544459</v>
      </c>
      <c r="M62" s="13">
        <f t="shared" si="7"/>
        <v>65.97482367256985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63.073214626488536</v>
      </c>
      <c r="W62" s="13">
        <f t="shared" si="7"/>
        <v>60.00001033357824</v>
      </c>
      <c r="X62" s="13">
        <f t="shared" si="7"/>
        <v>0</v>
      </c>
      <c r="Y62" s="13">
        <f t="shared" si="7"/>
        <v>0</v>
      </c>
      <c r="Z62" s="14">
        <f t="shared" si="7"/>
        <v>49.279655146000884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66.90813224396732</v>
      </c>
      <c r="H63" s="13">
        <f t="shared" si="7"/>
        <v>0</v>
      </c>
      <c r="I63" s="13">
        <f t="shared" si="7"/>
        <v>271.75802774083223</v>
      </c>
      <c r="J63" s="13">
        <f t="shared" si="7"/>
        <v>90.58767740405786</v>
      </c>
      <c r="K63" s="13">
        <f t="shared" si="7"/>
        <v>55.108303786908195</v>
      </c>
      <c r="L63" s="13">
        <f t="shared" si="7"/>
        <v>47.66836594473179</v>
      </c>
      <c r="M63" s="13">
        <f t="shared" si="7"/>
        <v>63.99355877616747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105.16104515076236</v>
      </c>
      <c r="W63" s="13">
        <f t="shared" si="7"/>
        <v>60.00004579771607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60.398941303580976</v>
      </c>
      <c r="E66" s="16">
        <f t="shared" si="7"/>
        <v>60.398941303580976</v>
      </c>
      <c r="F66" s="16">
        <f t="shared" si="7"/>
        <v>13.059831441108866</v>
      </c>
      <c r="G66" s="16">
        <f t="shared" si="7"/>
        <v>32.62819343461983</v>
      </c>
      <c r="H66" s="16">
        <f t="shared" si="7"/>
        <v>0.4784069528755578</v>
      </c>
      <c r="I66" s="16">
        <f t="shared" si="7"/>
        <v>15.194372814615011</v>
      </c>
      <c r="J66" s="16">
        <f t="shared" si="7"/>
        <v>78.39618118525003</v>
      </c>
      <c r="K66" s="16">
        <f t="shared" si="7"/>
        <v>37.143179980018076</v>
      </c>
      <c r="L66" s="16">
        <f t="shared" si="7"/>
        <v>34.36941949348598</v>
      </c>
      <c r="M66" s="16">
        <f t="shared" si="7"/>
        <v>49.3110458250067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32.889205170143214</v>
      </c>
      <c r="W66" s="16">
        <f t="shared" si="7"/>
        <v>60</v>
      </c>
      <c r="X66" s="16">
        <f t="shared" si="7"/>
        <v>0</v>
      </c>
      <c r="Y66" s="16">
        <f t="shared" si="7"/>
        <v>0</v>
      </c>
      <c r="Z66" s="17">
        <f t="shared" si="7"/>
        <v>60.398941303580976</v>
      </c>
    </row>
    <row r="67" spans="1:26" ht="12.75" hidden="1">
      <c r="A67" s="41" t="s">
        <v>287</v>
      </c>
      <c r="B67" s="24">
        <v>33137850</v>
      </c>
      <c r="C67" s="24"/>
      <c r="D67" s="25">
        <v>32334393</v>
      </c>
      <c r="E67" s="26">
        <v>32334393</v>
      </c>
      <c r="F67" s="26">
        <v>2276972</v>
      </c>
      <c r="G67" s="26">
        <v>2583985</v>
      </c>
      <c r="H67" s="26">
        <v>2574001</v>
      </c>
      <c r="I67" s="26">
        <v>7434958</v>
      </c>
      <c r="J67" s="26">
        <v>2892267</v>
      </c>
      <c r="K67" s="26">
        <v>2908715</v>
      </c>
      <c r="L67" s="26">
        <v>2856428</v>
      </c>
      <c r="M67" s="26">
        <v>8657410</v>
      </c>
      <c r="N67" s="26"/>
      <c r="O67" s="26"/>
      <c r="P67" s="26"/>
      <c r="Q67" s="26"/>
      <c r="R67" s="26"/>
      <c r="S67" s="26"/>
      <c r="T67" s="26"/>
      <c r="U67" s="26"/>
      <c r="V67" s="26">
        <v>16092368</v>
      </c>
      <c r="W67" s="26">
        <v>16274676</v>
      </c>
      <c r="X67" s="26"/>
      <c r="Y67" s="25"/>
      <c r="Z67" s="27">
        <v>32334393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28972090</v>
      </c>
      <c r="C69" s="19"/>
      <c r="D69" s="20">
        <v>28277706</v>
      </c>
      <c r="E69" s="21">
        <v>28277706</v>
      </c>
      <c r="F69" s="21">
        <v>1817548</v>
      </c>
      <c r="G69" s="21">
        <v>2123509</v>
      </c>
      <c r="H69" s="21">
        <v>2095120</v>
      </c>
      <c r="I69" s="21">
        <v>6036177</v>
      </c>
      <c r="J69" s="21">
        <v>2412537</v>
      </c>
      <c r="K69" s="21">
        <v>2404259</v>
      </c>
      <c r="L69" s="21">
        <v>2333402</v>
      </c>
      <c r="M69" s="21">
        <v>7150198</v>
      </c>
      <c r="N69" s="21"/>
      <c r="O69" s="21"/>
      <c r="P69" s="21"/>
      <c r="Q69" s="21"/>
      <c r="R69" s="21"/>
      <c r="S69" s="21"/>
      <c r="T69" s="21"/>
      <c r="U69" s="21"/>
      <c r="V69" s="21">
        <v>13186375</v>
      </c>
      <c r="W69" s="21">
        <v>14232846</v>
      </c>
      <c r="X69" s="21"/>
      <c r="Y69" s="20"/>
      <c r="Z69" s="23">
        <v>28277706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28972090</v>
      </c>
      <c r="C71" s="19"/>
      <c r="D71" s="20">
        <v>28277706</v>
      </c>
      <c r="E71" s="21">
        <v>28277706</v>
      </c>
      <c r="F71" s="21">
        <v>1817548</v>
      </c>
      <c r="G71" s="21">
        <v>1786677</v>
      </c>
      <c r="H71" s="21">
        <v>2095120</v>
      </c>
      <c r="I71" s="21">
        <v>5699345</v>
      </c>
      <c r="J71" s="21">
        <v>1969692</v>
      </c>
      <c r="K71" s="21">
        <v>1967940</v>
      </c>
      <c r="L71" s="21">
        <v>1849471</v>
      </c>
      <c r="M71" s="21">
        <v>5787103</v>
      </c>
      <c r="N71" s="21"/>
      <c r="O71" s="21"/>
      <c r="P71" s="21"/>
      <c r="Q71" s="21"/>
      <c r="R71" s="21"/>
      <c r="S71" s="21"/>
      <c r="T71" s="21"/>
      <c r="U71" s="21"/>
      <c r="V71" s="21">
        <v>11486448</v>
      </c>
      <c r="W71" s="21">
        <v>11612628</v>
      </c>
      <c r="X71" s="21"/>
      <c r="Y71" s="20"/>
      <c r="Z71" s="23">
        <v>28277706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>
        <v>336832</v>
      </c>
      <c r="H72" s="21"/>
      <c r="I72" s="21">
        <v>336832</v>
      </c>
      <c r="J72" s="21">
        <v>442845</v>
      </c>
      <c r="K72" s="21">
        <v>436319</v>
      </c>
      <c r="L72" s="21">
        <v>483931</v>
      </c>
      <c r="M72" s="21">
        <v>1363095</v>
      </c>
      <c r="N72" s="21"/>
      <c r="O72" s="21"/>
      <c r="P72" s="21"/>
      <c r="Q72" s="21"/>
      <c r="R72" s="21"/>
      <c r="S72" s="21"/>
      <c r="T72" s="21"/>
      <c r="U72" s="21"/>
      <c r="V72" s="21">
        <v>1699927</v>
      </c>
      <c r="W72" s="21">
        <v>2620218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4165760</v>
      </c>
      <c r="C75" s="28"/>
      <c r="D75" s="29">
        <v>4056687</v>
      </c>
      <c r="E75" s="30">
        <v>4056687</v>
      </c>
      <c r="F75" s="30">
        <v>459424</v>
      </c>
      <c r="G75" s="30">
        <v>460476</v>
      </c>
      <c r="H75" s="30">
        <v>478881</v>
      </c>
      <c r="I75" s="30">
        <v>1398781</v>
      </c>
      <c r="J75" s="30">
        <v>479730</v>
      </c>
      <c r="K75" s="30">
        <v>504456</v>
      </c>
      <c r="L75" s="30">
        <v>523026</v>
      </c>
      <c r="M75" s="30">
        <v>1507212</v>
      </c>
      <c r="N75" s="30"/>
      <c r="O75" s="30"/>
      <c r="P75" s="30"/>
      <c r="Q75" s="30"/>
      <c r="R75" s="30"/>
      <c r="S75" s="30"/>
      <c r="T75" s="30"/>
      <c r="U75" s="30"/>
      <c r="V75" s="30">
        <v>2905993</v>
      </c>
      <c r="W75" s="30">
        <v>2041830</v>
      </c>
      <c r="X75" s="30"/>
      <c r="Y75" s="29"/>
      <c r="Z75" s="31">
        <v>4056687</v>
      </c>
    </row>
    <row r="76" spans="1:26" ht="12.75" hidden="1">
      <c r="A76" s="42" t="s">
        <v>288</v>
      </c>
      <c r="B76" s="32">
        <v>16350973</v>
      </c>
      <c r="C76" s="32"/>
      <c r="D76" s="33">
        <v>19529616</v>
      </c>
      <c r="E76" s="34">
        <v>19529616</v>
      </c>
      <c r="F76" s="34">
        <v>2660000</v>
      </c>
      <c r="G76" s="34">
        <v>1502454</v>
      </c>
      <c r="H76" s="34">
        <v>392291</v>
      </c>
      <c r="I76" s="34">
        <v>4554745</v>
      </c>
      <c r="J76" s="34">
        <v>2507268</v>
      </c>
      <c r="K76" s="34">
        <v>1493469</v>
      </c>
      <c r="L76" s="34">
        <v>1432809</v>
      </c>
      <c r="M76" s="34">
        <v>5433546</v>
      </c>
      <c r="N76" s="34"/>
      <c r="O76" s="34"/>
      <c r="P76" s="34"/>
      <c r="Q76" s="34"/>
      <c r="R76" s="34"/>
      <c r="S76" s="34"/>
      <c r="T76" s="34"/>
      <c r="U76" s="34"/>
      <c r="V76" s="34">
        <v>9988291</v>
      </c>
      <c r="W76" s="34">
        <v>9764808</v>
      </c>
      <c r="X76" s="34"/>
      <c r="Y76" s="33"/>
      <c r="Z76" s="35">
        <v>19529616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16350973</v>
      </c>
      <c r="C78" s="19"/>
      <c r="D78" s="20">
        <v>17079420</v>
      </c>
      <c r="E78" s="21">
        <v>17079420</v>
      </c>
      <c r="F78" s="21">
        <v>2600000</v>
      </c>
      <c r="G78" s="21">
        <v>1352209</v>
      </c>
      <c r="H78" s="21">
        <v>390000</v>
      </c>
      <c r="I78" s="21">
        <v>4342209</v>
      </c>
      <c r="J78" s="21">
        <v>2131178</v>
      </c>
      <c r="K78" s="21">
        <v>1306098</v>
      </c>
      <c r="L78" s="21">
        <v>1253048</v>
      </c>
      <c r="M78" s="21">
        <v>4690324</v>
      </c>
      <c r="N78" s="21"/>
      <c r="O78" s="21"/>
      <c r="P78" s="21"/>
      <c r="Q78" s="21"/>
      <c r="R78" s="21"/>
      <c r="S78" s="21"/>
      <c r="T78" s="21"/>
      <c r="U78" s="21"/>
      <c r="V78" s="21">
        <v>9032533</v>
      </c>
      <c r="W78" s="21">
        <v>8539710</v>
      </c>
      <c r="X78" s="21"/>
      <c r="Y78" s="20"/>
      <c r="Z78" s="23">
        <v>17079420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13935156</v>
      </c>
      <c r="E80" s="21">
        <v>13935156</v>
      </c>
      <c r="F80" s="21">
        <v>2000000</v>
      </c>
      <c r="G80" s="21">
        <v>1126841</v>
      </c>
      <c r="H80" s="21">
        <v>300000</v>
      </c>
      <c r="I80" s="21">
        <v>3426841</v>
      </c>
      <c r="J80" s="21">
        <v>1730015</v>
      </c>
      <c r="K80" s="21">
        <v>1065650</v>
      </c>
      <c r="L80" s="21">
        <v>1022366</v>
      </c>
      <c r="M80" s="21">
        <v>3818031</v>
      </c>
      <c r="N80" s="21"/>
      <c r="O80" s="21"/>
      <c r="P80" s="21"/>
      <c r="Q80" s="21"/>
      <c r="R80" s="21"/>
      <c r="S80" s="21"/>
      <c r="T80" s="21"/>
      <c r="U80" s="21"/>
      <c r="V80" s="21">
        <v>7244872</v>
      </c>
      <c r="W80" s="21">
        <v>6967578</v>
      </c>
      <c r="X80" s="21"/>
      <c r="Y80" s="20"/>
      <c r="Z80" s="23">
        <v>13935156</v>
      </c>
    </row>
    <row r="81" spans="1:26" ht="12.75" hidden="1">
      <c r="A81" s="39" t="s">
        <v>105</v>
      </c>
      <c r="B81" s="19"/>
      <c r="C81" s="19"/>
      <c r="D81" s="20">
        <v>3144264</v>
      </c>
      <c r="E81" s="21">
        <v>3144264</v>
      </c>
      <c r="F81" s="21">
        <v>600000</v>
      </c>
      <c r="G81" s="21">
        <v>225368</v>
      </c>
      <c r="H81" s="21">
        <v>90000</v>
      </c>
      <c r="I81" s="21">
        <v>915368</v>
      </c>
      <c r="J81" s="21">
        <v>401163</v>
      </c>
      <c r="K81" s="21">
        <v>240448</v>
      </c>
      <c r="L81" s="21">
        <v>230682</v>
      </c>
      <c r="M81" s="21">
        <v>872293</v>
      </c>
      <c r="N81" s="21"/>
      <c r="O81" s="21"/>
      <c r="P81" s="21"/>
      <c r="Q81" s="21"/>
      <c r="R81" s="21"/>
      <c r="S81" s="21"/>
      <c r="T81" s="21"/>
      <c r="U81" s="21"/>
      <c r="V81" s="21">
        <v>1787661</v>
      </c>
      <c r="W81" s="21">
        <v>1572132</v>
      </c>
      <c r="X81" s="21"/>
      <c r="Y81" s="20"/>
      <c r="Z81" s="23">
        <v>3144264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16350973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2450196</v>
      </c>
      <c r="E84" s="30">
        <v>2450196</v>
      </c>
      <c r="F84" s="30">
        <v>60000</v>
      </c>
      <c r="G84" s="30">
        <v>150245</v>
      </c>
      <c r="H84" s="30">
        <v>2291</v>
      </c>
      <c r="I84" s="30">
        <v>212536</v>
      </c>
      <c r="J84" s="30">
        <v>376090</v>
      </c>
      <c r="K84" s="30">
        <v>187371</v>
      </c>
      <c r="L84" s="30">
        <v>179761</v>
      </c>
      <c r="M84" s="30">
        <v>743222</v>
      </c>
      <c r="N84" s="30"/>
      <c r="O84" s="30"/>
      <c r="P84" s="30"/>
      <c r="Q84" s="30"/>
      <c r="R84" s="30"/>
      <c r="S84" s="30"/>
      <c r="T84" s="30"/>
      <c r="U84" s="30"/>
      <c r="V84" s="30">
        <v>955758</v>
      </c>
      <c r="W84" s="30">
        <v>1225098</v>
      </c>
      <c r="X84" s="30"/>
      <c r="Y84" s="29"/>
      <c r="Z84" s="31">
        <v>2450196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35706068</v>
      </c>
      <c r="D5" s="153">
        <f>SUM(D6:D8)</f>
        <v>0</v>
      </c>
      <c r="E5" s="154">
        <f t="shared" si="0"/>
        <v>72917651</v>
      </c>
      <c r="F5" s="100">
        <f t="shared" si="0"/>
        <v>72917651</v>
      </c>
      <c r="G5" s="100">
        <f t="shared" si="0"/>
        <v>53386991</v>
      </c>
      <c r="H5" s="100">
        <f t="shared" si="0"/>
        <v>574092</v>
      </c>
      <c r="I5" s="100">
        <f t="shared" si="0"/>
        <v>551459</v>
      </c>
      <c r="J5" s="100">
        <f t="shared" si="0"/>
        <v>54512542</v>
      </c>
      <c r="K5" s="100">
        <f t="shared" si="0"/>
        <v>462255</v>
      </c>
      <c r="L5" s="100">
        <f t="shared" si="0"/>
        <v>1251192</v>
      </c>
      <c r="M5" s="100">
        <f t="shared" si="0"/>
        <v>804983</v>
      </c>
      <c r="N5" s="100">
        <f t="shared" si="0"/>
        <v>2518430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57030972</v>
      </c>
      <c r="X5" s="100">
        <f t="shared" si="0"/>
        <v>36603342</v>
      </c>
      <c r="Y5" s="100">
        <f t="shared" si="0"/>
        <v>20427630</v>
      </c>
      <c r="Z5" s="137">
        <f>+IF(X5&lt;&gt;0,+(Y5/X5)*100,0)</f>
        <v>55.80810080128749</v>
      </c>
      <c r="AA5" s="153">
        <f>SUM(AA6:AA8)</f>
        <v>72917651</v>
      </c>
    </row>
    <row r="6" spans="1:27" ht="12.75">
      <c r="A6" s="138" t="s">
        <v>75</v>
      </c>
      <c r="B6" s="136"/>
      <c r="C6" s="155">
        <v>17369099</v>
      </c>
      <c r="D6" s="155"/>
      <c r="E6" s="156">
        <v>19704262</v>
      </c>
      <c r="F6" s="60">
        <v>19704262</v>
      </c>
      <c r="G6" s="60">
        <v>6090910</v>
      </c>
      <c r="H6" s="60"/>
      <c r="I6" s="60"/>
      <c r="J6" s="60">
        <v>6090910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6090910</v>
      </c>
      <c r="X6" s="60">
        <v>9760692</v>
      </c>
      <c r="Y6" s="60">
        <v>-3669782</v>
      </c>
      <c r="Z6" s="140">
        <v>-37.6</v>
      </c>
      <c r="AA6" s="155">
        <v>19704262</v>
      </c>
    </row>
    <row r="7" spans="1:27" ht="12.75">
      <c r="A7" s="138" t="s">
        <v>76</v>
      </c>
      <c r="B7" s="136"/>
      <c r="C7" s="157">
        <v>18336969</v>
      </c>
      <c r="D7" s="157"/>
      <c r="E7" s="158">
        <v>19279599</v>
      </c>
      <c r="F7" s="159">
        <v>19279599</v>
      </c>
      <c r="G7" s="159">
        <v>12937583</v>
      </c>
      <c r="H7" s="159">
        <v>574092</v>
      </c>
      <c r="I7" s="159">
        <v>551459</v>
      </c>
      <c r="J7" s="159">
        <v>14063134</v>
      </c>
      <c r="K7" s="159">
        <v>462255</v>
      </c>
      <c r="L7" s="159">
        <v>1162057</v>
      </c>
      <c r="M7" s="159">
        <v>804983</v>
      </c>
      <c r="N7" s="159">
        <v>2429295</v>
      </c>
      <c r="O7" s="159"/>
      <c r="P7" s="159"/>
      <c r="Q7" s="159"/>
      <c r="R7" s="159"/>
      <c r="S7" s="159"/>
      <c r="T7" s="159"/>
      <c r="U7" s="159"/>
      <c r="V7" s="159"/>
      <c r="W7" s="159">
        <v>16492429</v>
      </c>
      <c r="X7" s="159">
        <v>26842650</v>
      </c>
      <c r="Y7" s="159">
        <v>-10350221</v>
      </c>
      <c r="Z7" s="141">
        <v>-38.56</v>
      </c>
      <c r="AA7" s="157">
        <v>19279599</v>
      </c>
    </row>
    <row r="8" spans="1:27" ht="12.75">
      <c r="A8" s="138" t="s">
        <v>77</v>
      </c>
      <c r="B8" s="136"/>
      <c r="C8" s="155"/>
      <c r="D8" s="155"/>
      <c r="E8" s="156">
        <v>33933790</v>
      </c>
      <c r="F8" s="60">
        <v>33933790</v>
      </c>
      <c r="G8" s="60">
        <v>34358498</v>
      </c>
      <c r="H8" s="60"/>
      <c r="I8" s="60"/>
      <c r="J8" s="60">
        <v>34358498</v>
      </c>
      <c r="K8" s="60"/>
      <c r="L8" s="60">
        <v>89135</v>
      </c>
      <c r="M8" s="60"/>
      <c r="N8" s="60">
        <v>89135</v>
      </c>
      <c r="O8" s="60"/>
      <c r="P8" s="60"/>
      <c r="Q8" s="60"/>
      <c r="R8" s="60"/>
      <c r="S8" s="60"/>
      <c r="T8" s="60"/>
      <c r="U8" s="60"/>
      <c r="V8" s="60"/>
      <c r="W8" s="60">
        <v>34447633</v>
      </c>
      <c r="X8" s="60"/>
      <c r="Y8" s="60">
        <v>34447633</v>
      </c>
      <c r="Z8" s="140">
        <v>0</v>
      </c>
      <c r="AA8" s="155">
        <v>33933790</v>
      </c>
    </row>
    <row r="9" spans="1:27" ht="12.75">
      <c r="A9" s="135" t="s">
        <v>78</v>
      </c>
      <c r="B9" s="136"/>
      <c r="C9" s="153">
        <f aca="true" t="shared" si="1" ref="C9:Y9">SUM(C10:C14)</f>
        <v>6665992</v>
      </c>
      <c r="D9" s="153">
        <f>SUM(D10:D14)</f>
        <v>0</v>
      </c>
      <c r="E9" s="154">
        <f t="shared" si="1"/>
        <v>18413584</v>
      </c>
      <c r="F9" s="100">
        <f t="shared" si="1"/>
        <v>18413584</v>
      </c>
      <c r="G9" s="100">
        <f t="shared" si="1"/>
        <v>6632318</v>
      </c>
      <c r="H9" s="100">
        <f t="shared" si="1"/>
        <v>1300</v>
      </c>
      <c r="I9" s="100">
        <f t="shared" si="1"/>
        <v>2800</v>
      </c>
      <c r="J9" s="100">
        <f t="shared" si="1"/>
        <v>6636418</v>
      </c>
      <c r="K9" s="100">
        <f t="shared" si="1"/>
        <v>3000</v>
      </c>
      <c r="L9" s="100">
        <f t="shared" si="1"/>
        <v>0</v>
      </c>
      <c r="M9" s="100">
        <f t="shared" si="1"/>
        <v>6552954</v>
      </c>
      <c r="N9" s="100">
        <f t="shared" si="1"/>
        <v>6555954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13192372</v>
      </c>
      <c r="X9" s="100">
        <f t="shared" si="1"/>
        <v>8665740</v>
      </c>
      <c r="Y9" s="100">
        <f t="shared" si="1"/>
        <v>4526632</v>
      </c>
      <c r="Z9" s="137">
        <f>+IF(X9&lt;&gt;0,+(Y9/X9)*100,0)</f>
        <v>52.23595445974608</v>
      </c>
      <c r="AA9" s="153">
        <f>SUM(AA10:AA14)</f>
        <v>18413584</v>
      </c>
    </row>
    <row r="10" spans="1:27" ht="12.75">
      <c r="A10" s="138" t="s">
        <v>79</v>
      </c>
      <c r="B10" s="136"/>
      <c r="C10" s="155">
        <v>6665992</v>
      </c>
      <c r="D10" s="155"/>
      <c r="E10" s="156">
        <v>9478374</v>
      </c>
      <c r="F10" s="60">
        <v>9478374</v>
      </c>
      <c r="G10" s="60">
        <v>6632318</v>
      </c>
      <c r="H10" s="60">
        <v>1300</v>
      </c>
      <c r="I10" s="60">
        <v>2800</v>
      </c>
      <c r="J10" s="60">
        <v>6636418</v>
      </c>
      <c r="K10" s="60">
        <v>3000</v>
      </c>
      <c r="L10" s="60"/>
      <c r="M10" s="60">
        <v>856776</v>
      </c>
      <c r="N10" s="60">
        <v>859776</v>
      </c>
      <c r="O10" s="60"/>
      <c r="P10" s="60"/>
      <c r="Q10" s="60"/>
      <c r="R10" s="60"/>
      <c r="S10" s="60"/>
      <c r="T10" s="60"/>
      <c r="U10" s="60"/>
      <c r="V10" s="60"/>
      <c r="W10" s="60">
        <v>7496194</v>
      </c>
      <c r="X10" s="60">
        <v>3868644</v>
      </c>
      <c r="Y10" s="60">
        <v>3627550</v>
      </c>
      <c r="Z10" s="140">
        <v>93.77</v>
      </c>
      <c r="AA10" s="155">
        <v>9478374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5057671</v>
      </c>
      <c r="F12" s="60">
        <v>5057671</v>
      </c>
      <c r="G12" s="60"/>
      <c r="H12" s="60"/>
      <c r="I12" s="60"/>
      <c r="J12" s="60"/>
      <c r="K12" s="60"/>
      <c r="L12" s="60"/>
      <c r="M12" s="60">
        <v>5696178</v>
      </c>
      <c r="N12" s="60">
        <v>5696178</v>
      </c>
      <c r="O12" s="60"/>
      <c r="P12" s="60"/>
      <c r="Q12" s="60"/>
      <c r="R12" s="60"/>
      <c r="S12" s="60"/>
      <c r="T12" s="60"/>
      <c r="U12" s="60"/>
      <c r="V12" s="60"/>
      <c r="W12" s="60">
        <v>5696178</v>
      </c>
      <c r="X12" s="60">
        <v>2848086</v>
      </c>
      <c r="Y12" s="60">
        <v>2848092</v>
      </c>
      <c r="Z12" s="140">
        <v>100</v>
      </c>
      <c r="AA12" s="155">
        <v>5057671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3877539</v>
      </c>
      <c r="F14" s="159">
        <v>3877539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1949010</v>
      </c>
      <c r="Y14" s="159">
        <v>-1949010</v>
      </c>
      <c r="Z14" s="141">
        <v>-100</v>
      </c>
      <c r="AA14" s="157">
        <v>3877539</v>
      </c>
    </row>
    <row r="15" spans="1:27" ht="12.75">
      <c r="A15" s="135" t="s">
        <v>84</v>
      </c>
      <c r="B15" s="142"/>
      <c r="C15" s="153">
        <f aca="true" t="shared" si="2" ref="C15:Y15">SUM(C16:C18)</f>
        <v>109984980</v>
      </c>
      <c r="D15" s="153">
        <f>SUM(D16:D18)</f>
        <v>0</v>
      </c>
      <c r="E15" s="154">
        <f t="shared" si="2"/>
        <v>26955634</v>
      </c>
      <c r="F15" s="100">
        <f t="shared" si="2"/>
        <v>26955634</v>
      </c>
      <c r="G15" s="100">
        <f t="shared" si="2"/>
        <v>1962129</v>
      </c>
      <c r="H15" s="100">
        <f t="shared" si="2"/>
        <v>10428371</v>
      </c>
      <c r="I15" s="100">
        <f t="shared" si="2"/>
        <v>3840982</v>
      </c>
      <c r="J15" s="100">
        <f t="shared" si="2"/>
        <v>16231482</v>
      </c>
      <c r="K15" s="100">
        <f t="shared" si="2"/>
        <v>0</v>
      </c>
      <c r="L15" s="100">
        <f t="shared" si="2"/>
        <v>13968207</v>
      </c>
      <c r="M15" s="100">
        <f t="shared" si="2"/>
        <v>37177496</v>
      </c>
      <c r="N15" s="100">
        <f t="shared" si="2"/>
        <v>51145703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67377185</v>
      </c>
      <c r="X15" s="100">
        <f t="shared" si="2"/>
        <v>12869232</v>
      </c>
      <c r="Y15" s="100">
        <f t="shared" si="2"/>
        <v>54507953</v>
      </c>
      <c r="Z15" s="137">
        <f>+IF(X15&lt;&gt;0,+(Y15/X15)*100,0)</f>
        <v>423.5524932645553</v>
      </c>
      <c r="AA15" s="153">
        <f>SUM(AA16:AA18)</f>
        <v>26955634</v>
      </c>
    </row>
    <row r="16" spans="1:27" ht="12.75">
      <c r="A16" s="138" t="s">
        <v>85</v>
      </c>
      <c r="B16" s="136"/>
      <c r="C16" s="155">
        <v>13342911</v>
      </c>
      <c r="D16" s="155"/>
      <c r="E16" s="156">
        <v>15946627</v>
      </c>
      <c r="F16" s="60">
        <v>15946627</v>
      </c>
      <c r="G16" s="60"/>
      <c r="H16" s="60"/>
      <c r="I16" s="60"/>
      <c r="J16" s="60"/>
      <c r="K16" s="60"/>
      <c r="L16" s="60">
        <v>130435</v>
      </c>
      <c r="M16" s="60">
        <v>14444502</v>
      </c>
      <c r="N16" s="60">
        <v>14574937</v>
      </c>
      <c r="O16" s="60"/>
      <c r="P16" s="60"/>
      <c r="Q16" s="60"/>
      <c r="R16" s="60"/>
      <c r="S16" s="60"/>
      <c r="T16" s="60"/>
      <c r="U16" s="60"/>
      <c r="V16" s="60"/>
      <c r="W16" s="60">
        <v>14574937</v>
      </c>
      <c r="X16" s="60">
        <v>7422252</v>
      </c>
      <c r="Y16" s="60">
        <v>7152685</v>
      </c>
      <c r="Z16" s="140">
        <v>96.37</v>
      </c>
      <c r="AA16" s="155">
        <v>15946627</v>
      </c>
    </row>
    <row r="17" spans="1:27" ht="12.75">
      <c r="A17" s="138" t="s">
        <v>86</v>
      </c>
      <c r="B17" s="136"/>
      <c r="C17" s="155">
        <v>93134074</v>
      </c>
      <c r="D17" s="155"/>
      <c r="E17" s="156">
        <v>11009007</v>
      </c>
      <c r="F17" s="60">
        <v>11009007</v>
      </c>
      <c r="G17" s="60">
        <v>1962129</v>
      </c>
      <c r="H17" s="60">
        <v>10428371</v>
      </c>
      <c r="I17" s="60">
        <v>3840982</v>
      </c>
      <c r="J17" s="60">
        <v>16231482</v>
      </c>
      <c r="K17" s="60"/>
      <c r="L17" s="60">
        <v>13837772</v>
      </c>
      <c r="M17" s="60">
        <v>22732994</v>
      </c>
      <c r="N17" s="60">
        <v>36570766</v>
      </c>
      <c r="O17" s="60"/>
      <c r="P17" s="60"/>
      <c r="Q17" s="60"/>
      <c r="R17" s="60"/>
      <c r="S17" s="60"/>
      <c r="T17" s="60"/>
      <c r="U17" s="60"/>
      <c r="V17" s="60"/>
      <c r="W17" s="60">
        <v>52802248</v>
      </c>
      <c r="X17" s="60">
        <v>5446980</v>
      </c>
      <c r="Y17" s="60">
        <v>47355268</v>
      </c>
      <c r="Z17" s="140">
        <v>869.39</v>
      </c>
      <c r="AA17" s="155">
        <v>11009007</v>
      </c>
    </row>
    <row r="18" spans="1:27" ht="12.75">
      <c r="A18" s="138" t="s">
        <v>87</v>
      </c>
      <c r="B18" s="136"/>
      <c r="C18" s="155">
        <v>3507995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114626920</v>
      </c>
      <c r="D19" s="153">
        <f>SUM(D20:D23)</f>
        <v>0</v>
      </c>
      <c r="E19" s="154">
        <f t="shared" si="3"/>
        <v>71379383</v>
      </c>
      <c r="F19" s="100">
        <f t="shared" si="3"/>
        <v>71379383</v>
      </c>
      <c r="G19" s="100">
        <f t="shared" si="3"/>
        <v>2276972</v>
      </c>
      <c r="H19" s="100">
        <f t="shared" si="3"/>
        <v>2583985</v>
      </c>
      <c r="I19" s="100">
        <f t="shared" si="3"/>
        <v>2574360</v>
      </c>
      <c r="J19" s="100">
        <f t="shared" si="3"/>
        <v>7435317</v>
      </c>
      <c r="K19" s="100">
        <f t="shared" si="3"/>
        <v>15834149</v>
      </c>
      <c r="L19" s="100">
        <f t="shared" si="3"/>
        <v>2908715</v>
      </c>
      <c r="M19" s="100">
        <f t="shared" si="3"/>
        <v>24115144</v>
      </c>
      <c r="N19" s="100">
        <f t="shared" si="3"/>
        <v>42858008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50293325</v>
      </c>
      <c r="X19" s="100">
        <f t="shared" si="3"/>
        <v>36828282</v>
      </c>
      <c r="Y19" s="100">
        <f t="shared" si="3"/>
        <v>13465043</v>
      </c>
      <c r="Z19" s="137">
        <f>+IF(X19&lt;&gt;0,+(Y19/X19)*100,0)</f>
        <v>36.56169190840887</v>
      </c>
      <c r="AA19" s="153">
        <f>SUM(AA20:AA23)</f>
        <v>71379383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114626920</v>
      </c>
      <c r="D21" s="155"/>
      <c r="E21" s="156">
        <v>71379383</v>
      </c>
      <c r="F21" s="60">
        <v>71379383</v>
      </c>
      <c r="G21" s="60">
        <v>2276972</v>
      </c>
      <c r="H21" s="60">
        <v>2247153</v>
      </c>
      <c r="I21" s="60">
        <v>2574360</v>
      </c>
      <c r="J21" s="60">
        <v>7098485</v>
      </c>
      <c r="K21" s="60">
        <v>15391304</v>
      </c>
      <c r="L21" s="60">
        <v>2472396</v>
      </c>
      <c r="M21" s="60">
        <v>23631213</v>
      </c>
      <c r="N21" s="60">
        <v>41494913</v>
      </c>
      <c r="O21" s="60"/>
      <c r="P21" s="60"/>
      <c r="Q21" s="60"/>
      <c r="R21" s="60"/>
      <c r="S21" s="60"/>
      <c r="T21" s="60"/>
      <c r="U21" s="60"/>
      <c r="V21" s="60"/>
      <c r="W21" s="60">
        <v>48593398</v>
      </c>
      <c r="X21" s="60">
        <v>36828282</v>
      </c>
      <c r="Y21" s="60">
        <v>11765116</v>
      </c>
      <c r="Z21" s="140">
        <v>31.95</v>
      </c>
      <c r="AA21" s="155">
        <v>71379383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>
        <v>336832</v>
      </c>
      <c r="I22" s="159"/>
      <c r="J22" s="159">
        <v>336832</v>
      </c>
      <c r="K22" s="159">
        <v>442845</v>
      </c>
      <c r="L22" s="159">
        <v>436319</v>
      </c>
      <c r="M22" s="159">
        <v>483931</v>
      </c>
      <c r="N22" s="159">
        <v>1363095</v>
      </c>
      <c r="O22" s="159"/>
      <c r="P22" s="159"/>
      <c r="Q22" s="159"/>
      <c r="R22" s="159"/>
      <c r="S22" s="159"/>
      <c r="T22" s="159"/>
      <c r="U22" s="159"/>
      <c r="V22" s="159"/>
      <c r="W22" s="159">
        <v>1699927</v>
      </c>
      <c r="X22" s="159"/>
      <c r="Y22" s="159">
        <v>1699927</v>
      </c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266983960</v>
      </c>
      <c r="D25" s="168">
        <f>+D5+D9+D15+D19+D24</f>
        <v>0</v>
      </c>
      <c r="E25" s="169">
        <f t="shared" si="4"/>
        <v>189666252</v>
      </c>
      <c r="F25" s="73">
        <f t="shared" si="4"/>
        <v>189666252</v>
      </c>
      <c r="G25" s="73">
        <f t="shared" si="4"/>
        <v>64258410</v>
      </c>
      <c r="H25" s="73">
        <f t="shared" si="4"/>
        <v>13587748</v>
      </c>
      <c r="I25" s="73">
        <f t="shared" si="4"/>
        <v>6969601</v>
      </c>
      <c r="J25" s="73">
        <f t="shared" si="4"/>
        <v>84815759</v>
      </c>
      <c r="K25" s="73">
        <f t="shared" si="4"/>
        <v>16299404</v>
      </c>
      <c r="L25" s="73">
        <f t="shared" si="4"/>
        <v>18128114</v>
      </c>
      <c r="M25" s="73">
        <f t="shared" si="4"/>
        <v>68650577</v>
      </c>
      <c r="N25" s="73">
        <f t="shared" si="4"/>
        <v>103078095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187893854</v>
      </c>
      <c r="X25" s="73">
        <f t="shared" si="4"/>
        <v>94966596</v>
      </c>
      <c r="Y25" s="73">
        <f t="shared" si="4"/>
        <v>92927258</v>
      </c>
      <c r="Z25" s="170">
        <f>+IF(X25&lt;&gt;0,+(Y25/X25)*100,0)</f>
        <v>97.85257334063022</v>
      </c>
      <c r="AA25" s="168">
        <f>+AA5+AA9+AA15+AA19+AA24</f>
        <v>189666252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72555996</v>
      </c>
      <c r="D28" s="153">
        <f>SUM(D29:D31)</f>
        <v>0</v>
      </c>
      <c r="E28" s="154">
        <f t="shared" si="5"/>
        <v>72617652</v>
      </c>
      <c r="F28" s="100">
        <f t="shared" si="5"/>
        <v>72617652</v>
      </c>
      <c r="G28" s="100">
        <f t="shared" si="5"/>
        <v>5778620</v>
      </c>
      <c r="H28" s="100">
        <f t="shared" si="5"/>
        <v>4660437</v>
      </c>
      <c r="I28" s="100">
        <f t="shared" si="5"/>
        <v>5651597</v>
      </c>
      <c r="J28" s="100">
        <f t="shared" si="5"/>
        <v>16090654</v>
      </c>
      <c r="K28" s="100">
        <f t="shared" si="5"/>
        <v>6328434</v>
      </c>
      <c r="L28" s="100">
        <f t="shared" si="5"/>
        <v>6284365</v>
      </c>
      <c r="M28" s="100">
        <f t="shared" si="5"/>
        <v>4682202</v>
      </c>
      <c r="N28" s="100">
        <f t="shared" si="5"/>
        <v>17295001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33385655</v>
      </c>
      <c r="X28" s="100">
        <f t="shared" si="5"/>
        <v>36603342</v>
      </c>
      <c r="Y28" s="100">
        <f t="shared" si="5"/>
        <v>-3217687</v>
      </c>
      <c r="Z28" s="137">
        <f>+IF(X28&lt;&gt;0,+(Y28/X28)*100,0)</f>
        <v>-8.790691844476934</v>
      </c>
      <c r="AA28" s="153">
        <f>SUM(AA29:AA31)</f>
        <v>72617652</v>
      </c>
    </row>
    <row r="29" spans="1:27" ht="12.75">
      <c r="A29" s="138" t="s">
        <v>75</v>
      </c>
      <c r="B29" s="136"/>
      <c r="C29" s="155">
        <v>15559746</v>
      </c>
      <c r="D29" s="155"/>
      <c r="E29" s="156">
        <v>19704262</v>
      </c>
      <c r="F29" s="60">
        <v>19704262</v>
      </c>
      <c r="G29" s="60">
        <v>1140352</v>
      </c>
      <c r="H29" s="60">
        <v>1274047</v>
      </c>
      <c r="I29" s="60">
        <v>2017324</v>
      </c>
      <c r="J29" s="60">
        <v>4431723</v>
      </c>
      <c r="K29" s="60">
        <v>1305005</v>
      </c>
      <c r="L29" s="60">
        <v>1361009</v>
      </c>
      <c r="M29" s="60">
        <v>1279938</v>
      </c>
      <c r="N29" s="60">
        <v>3945952</v>
      </c>
      <c r="O29" s="60"/>
      <c r="P29" s="60"/>
      <c r="Q29" s="60"/>
      <c r="R29" s="60"/>
      <c r="S29" s="60"/>
      <c r="T29" s="60"/>
      <c r="U29" s="60"/>
      <c r="V29" s="60"/>
      <c r="W29" s="60">
        <v>8377675</v>
      </c>
      <c r="X29" s="60">
        <v>9760692</v>
      </c>
      <c r="Y29" s="60">
        <v>-1383017</v>
      </c>
      <c r="Z29" s="140">
        <v>-14.17</v>
      </c>
      <c r="AA29" s="155">
        <v>19704262</v>
      </c>
    </row>
    <row r="30" spans="1:27" ht="12.75">
      <c r="A30" s="138" t="s">
        <v>76</v>
      </c>
      <c r="B30" s="136"/>
      <c r="C30" s="157">
        <v>18687896</v>
      </c>
      <c r="D30" s="157"/>
      <c r="E30" s="158">
        <v>18979600</v>
      </c>
      <c r="F30" s="159">
        <v>18979600</v>
      </c>
      <c r="G30" s="159">
        <v>3177942</v>
      </c>
      <c r="H30" s="159">
        <v>1024289</v>
      </c>
      <c r="I30" s="159">
        <v>1611222</v>
      </c>
      <c r="J30" s="159">
        <v>5813453</v>
      </c>
      <c r="K30" s="159">
        <v>3139595</v>
      </c>
      <c r="L30" s="159">
        <v>2570537</v>
      </c>
      <c r="M30" s="159">
        <v>1376216</v>
      </c>
      <c r="N30" s="159">
        <v>7086348</v>
      </c>
      <c r="O30" s="159"/>
      <c r="P30" s="159"/>
      <c r="Q30" s="159"/>
      <c r="R30" s="159"/>
      <c r="S30" s="159"/>
      <c r="T30" s="159"/>
      <c r="U30" s="159"/>
      <c r="V30" s="159"/>
      <c r="W30" s="159">
        <v>12899801</v>
      </c>
      <c r="X30" s="159">
        <v>26842650</v>
      </c>
      <c r="Y30" s="159">
        <v>-13942849</v>
      </c>
      <c r="Z30" s="141">
        <v>-51.94</v>
      </c>
      <c r="AA30" s="157">
        <v>18979600</v>
      </c>
    </row>
    <row r="31" spans="1:27" ht="12.75">
      <c r="A31" s="138" t="s">
        <v>77</v>
      </c>
      <c r="B31" s="136"/>
      <c r="C31" s="155">
        <v>38308354</v>
      </c>
      <c r="D31" s="155"/>
      <c r="E31" s="156">
        <v>33933790</v>
      </c>
      <c r="F31" s="60">
        <v>33933790</v>
      </c>
      <c r="G31" s="60">
        <v>1460326</v>
      </c>
      <c r="H31" s="60">
        <v>2362101</v>
      </c>
      <c r="I31" s="60">
        <v>2023051</v>
      </c>
      <c r="J31" s="60">
        <v>5845478</v>
      </c>
      <c r="K31" s="60">
        <v>1883834</v>
      </c>
      <c r="L31" s="60">
        <v>2352819</v>
      </c>
      <c r="M31" s="60">
        <v>2026048</v>
      </c>
      <c r="N31" s="60">
        <v>6262701</v>
      </c>
      <c r="O31" s="60"/>
      <c r="P31" s="60"/>
      <c r="Q31" s="60"/>
      <c r="R31" s="60"/>
      <c r="S31" s="60"/>
      <c r="T31" s="60"/>
      <c r="U31" s="60"/>
      <c r="V31" s="60"/>
      <c r="W31" s="60">
        <v>12108179</v>
      </c>
      <c r="X31" s="60"/>
      <c r="Y31" s="60">
        <v>12108179</v>
      </c>
      <c r="Z31" s="140">
        <v>0</v>
      </c>
      <c r="AA31" s="155">
        <v>33933790</v>
      </c>
    </row>
    <row r="32" spans="1:27" ht="12.75">
      <c r="A32" s="135" t="s">
        <v>78</v>
      </c>
      <c r="B32" s="136"/>
      <c r="C32" s="153">
        <f aca="true" t="shared" si="6" ref="C32:Y32">SUM(C33:C37)</f>
        <v>7109513</v>
      </c>
      <c r="D32" s="153">
        <f>SUM(D33:D37)</f>
        <v>0</v>
      </c>
      <c r="E32" s="154">
        <f t="shared" si="6"/>
        <v>18413585</v>
      </c>
      <c r="F32" s="100">
        <f t="shared" si="6"/>
        <v>18413585</v>
      </c>
      <c r="G32" s="100">
        <f t="shared" si="6"/>
        <v>972873</v>
      </c>
      <c r="H32" s="100">
        <f t="shared" si="6"/>
        <v>979043</v>
      </c>
      <c r="I32" s="100">
        <f t="shared" si="6"/>
        <v>1186670</v>
      </c>
      <c r="J32" s="100">
        <f t="shared" si="6"/>
        <v>3138586</v>
      </c>
      <c r="K32" s="100">
        <f t="shared" si="6"/>
        <v>1033802</v>
      </c>
      <c r="L32" s="100">
        <f t="shared" si="6"/>
        <v>994229</v>
      </c>
      <c r="M32" s="100">
        <f t="shared" si="6"/>
        <v>1408959</v>
      </c>
      <c r="N32" s="100">
        <f t="shared" si="6"/>
        <v>3436990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6575576</v>
      </c>
      <c r="X32" s="100">
        <f t="shared" si="6"/>
        <v>8665740</v>
      </c>
      <c r="Y32" s="100">
        <f t="shared" si="6"/>
        <v>-2090164</v>
      </c>
      <c r="Z32" s="137">
        <f>+IF(X32&lt;&gt;0,+(Y32/X32)*100,0)</f>
        <v>-24.119855892283866</v>
      </c>
      <c r="AA32" s="153">
        <f>SUM(AA33:AA37)</f>
        <v>18413585</v>
      </c>
    </row>
    <row r="33" spans="1:27" ht="12.75">
      <c r="A33" s="138" t="s">
        <v>79</v>
      </c>
      <c r="B33" s="136"/>
      <c r="C33" s="155">
        <v>7109513</v>
      </c>
      <c r="D33" s="155"/>
      <c r="E33" s="156">
        <v>9478374</v>
      </c>
      <c r="F33" s="60">
        <v>9478374</v>
      </c>
      <c r="G33" s="60">
        <v>559521</v>
      </c>
      <c r="H33" s="60">
        <v>574279</v>
      </c>
      <c r="I33" s="60">
        <v>778945</v>
      </c>
      <c r="J33" s="60">
        <v>1912745</v>
      </c>
      <c r="K33" s="60">
        <v>635017</v>
      </c>
      <c r="L33" s="60">
        <v>576731</v>
      </c>
      <c r="M33" s="60">
        <v>971419</v>
      </c>
      <c r="N33" s="60">
        <v>2183167</v>
      </c>
      <c r="O33" s="60"/>
      <c r="P33" s="60"/>
      <c r="Q33" s="60"/>
      <c r="R33" s="60"/>
      <c r="S33" s="60"/>
      <c r="T33" s="60"/>
      <c r="U33" s="60"/>
      <c r="V33" s="60"/>
      <c r="W33" s="60">
        <v>4095912</v>
      </c>
      <c r="X33" s="60">
        <v>3868644</v>
      </c>
      <c r="Y33" s="60">
        <v>227268</v>
      </c>
      <c r="Z33" s="140">
        <v>5.87</v>
      </c>
      <c r="AA33" s="155">
        <v>9478374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5057672</v>
      </c>
      <c r="F35" s="60">
        <v>5057672</v>
      </c>
      <c r="G35" s="60">
        <v>413352</v>
      </c>
      <c r="H35" s="60">
        <v>404764</v>
      </c>
      <c r="I35" s="60">
        <v>407725</v>
      </c>
      <c r="J35" s="60">
        <v>1225841</v>
      </c>
      <c r="K35" s="60">
        <v>398785</v>
      </c>
      <c r="L35" s="60">
        <v>417498</v>
      </c>
      <c r="M35" s="60">
        <v>437540</v>
      </c>
      <c r="N35" s="60">
        <v>1253823</v>
      </c>
      <c r="O35" s="60"/>
      <c r="P35" s="60"/>
      <c r="Q35" s="60"/>
      <c r="R35" s="60"/>
      <c r="S35" s="60"/>
      <c r="T35" s="60"/>
      <c r="U35" s="60"/>
      <c r="V35" s="60"/>
      <c r="W35" s="60">
        <v>2479664</v>
      </c>
      <c r="X35" s="60">
        <v>2848086</v>
      </c>
      <c r="Y35" s="60">
        <v>-368422</v>
      </c>
      <c r="Z35" s="140">
        <v>-12.94</v>
      </c>
      <c r="AA35" s="155">
        <v>5057672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3877539</v>
      </c>
      <c r="F37" s="159">
        <v>3877539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1949010</v>
      </c>
      <c r="Y37" s="159">
        <v>-1949010</v>
      </c>
      <c r="Z37" s="141">
        <v>-100</v>
      </c>
      <c r="AA37" s="157">
        <v>3877539</v>
      </c>
    </row>
    <row r="38" spans="1:27" ht="12.75">
      <c r="A38" s="135" t="s">
        <v>84</v>
      </c>
      <c r="B38" s="142"/>
      <c r="C38" s="153">
        <f aca="true" t="shared" si="7" ref="C38:Y38">SUM(C39:C41)</f>
        <v>51073694</v>
      </c>
      <c r="D38" s="153">
        <f>SUM(D39:D41)</f>
        <v>0</v>
      </c>
      <c r="E38" s="154">
        <f t="shared" si="7"/>
        <v>26955633</v>
      </c>
      <c r="F38" s="100">
        <f t="shared" si="7"/>
        <v>26955633</v>
      </c>
      <c r="G38" s="100">
        <f t="shared" si="7"/>
        <v>1943248</v>
      </c>
      <c r="H38" s="100">
        <f t="shared" si="7"/>
        <v>2045558</v>
      </c>
      <c r="I38" s="100">
        <f t="shared" si="7"/>
        <v>2228293</v>
      </c>
      <c r="J38" s="100">
        <f t="shared" si="7"/>
        <v>6217099</v>
      </c>
      <c r="K38" s="100">
        <f t="shared" si="7"/>
        <v>2499132</v>
      </c>
      <c r="L38" s="100">
        <f t="shared" si="7"/>
        <v>3536640</v>
      </c>
      <c r="M38" s="100">
        <f t="shared" si="7"/>
        <v>2594372</v>
      </c>
      <c r="N38" s="100">
        <f t="shared" si="7"/>
        <v>8630144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14847243</v>
      </c>
      <c r="X38" s="100">
        <f t="shared" si="7"/>
        <v>12869232</v>
      </c>
      <c r="Y38" s="100">
        <f t="shared" si="7"/>
        <v>1978011</v>
      </c>
      <c r="Z38" s="137">
        <f>+IF(X38&lt;&gt;0,+(Y38/X38)*100,0)</f>
        <v>15.370078027966239</v>
      </c>
      <c r="AA38" s="153">
        <f>SUM(AA39:AA41)</f>
        <v>26955633</v>
      </c>
    </row>
    <row r="39" spans="1:27" ht="12.75">
      <c r="A39" s="138" t="s">
        <v>85</v>
      </c>
      <c r="B39" s="136"/>
      <c r="C39" s="155">
        <v>15619173</v>
      </c>
      <c r="D39" s="155"/>
      <c r="E39" s="156">
        <v>15946627</v>
      </c>
      <c r="F39" s="60">
        <v>15946627</v>
      </c>
      <c r="G39" s="60">
        <v>986960</v>
      </c>
      <c r="H39" s="60">
        <v>1096897</v>
      </c>
      <c r="I39" s="60">
        <v>1224187</v>
      </c>
      <c r="J39" s="60">
        <v>3308044</v>
      </c>
      <c r="K39" s="60">
        <v>2236182</v>
      </c>
      <c r="L39" s="60">
        <v>2361046</v>
      </c>
      <c r="M39" s="60">
        <v>1473385</v>
      </c>
      <c r="N39" s="60">
        <v>6070613</v>
      </c>
      <c r="O39" s="60"/>
      <c r="P39" s="60"/>
      <c r="Q39" s="60"/>
      <c r="R39" s="60"/>
      <c r="S39" s="60"/>
      <c r="T39" s="60"/>
      <c r="U39" s="60"/>
      <c r="V39" s="60"/>
      <c r="W39" s="60">
        <v>9378657</v>
      </c>
      <c r="X39" s="60">
        <v>7422252</v>
      </c>
      <c r="Y39" s="60">
        <v>1956405</v>
      </c>
      <c r="Z39" s="140">
        <v>26.36</v>
      </c>
      <c r="AA39" s="155">
        <v>15946627</v>
      </c>
    </row>
    <row r="40" spans="1:27" ht="12.75">
      <c r="A40" s="138" t="s">
        <v>86</v>
      </c>
      <c r="B40" s="136"/>
      <c r="C40" s="155">
        <v>32119328</v>
      </c>
      <c r="D40" s="155"/>
      <c r="E40" s="156">
        <v>11009006</v>
      </c>
      <c r="F40" s="60">
        <v>11009006</v>
      </c>
      <c r="G40" s="60">
        <v>703453</v>
      </c>
      <c r="H40" s="60">
        <v>669770</v>
      </c>
      <c r="I40" s="60">
        <v>762977</v>
      </c>
      <c r="J40" s="60">
        <v>2136200</v>
      </c>
      <c r="K40" s="60"/>
      <c r="L40" s="60">
        <v>908014</v>
      </c>
      <c r="M40" s="60">
        <v>886226</v>
      </c>
      <c r="N40" s="60">
        <v>1794240</v>
      </c>
      <c r="O40" s="60"/>
      <c r="P40" s="60"/>
      <c r="Q40" s="60"/>
      <c r="R40" s="60"/>
      <c r="S40" s="60"/>
      <c r="T40" s="60"/>
      <c r="U40" s="60"/>
      <c r="V40" s="60"/>
      <c r="W40" s="60">
        <v>3930440</v>
      </c>
      <c r="X40" s="60">
        <v>5446980</v>
      </c>
      <c r="Y40" s="60">
        <v>-1516540</v>
      </c>
      <c r="Z40" s="140">
        <v>-27.84</v>
      </c>
      <c r="AA40" s="155">
        <v>11009006</v>
      </c>
    </row>
    <row r="41" spans="1:27" ht="12.75">
      <c r="A41" s="138" t="s">
        <v>87</v>
      </c>
      <c r="B41" s="136"/>
      <c r="C41" s="155">
        <v>3335193</v>
      </c>
      <c r="D41" s="155"/>
      <c r="E41" s="156"/>
      <c r="F41" s="60"/>
      <c r="G41" s="60">
        <v>252835</v>
      </c>
      <c r="H41" s="60">
        <v>278891</v>
      </c>
      <c r="I41" s="60">
        <v>241129</v>
      </c>
      <c r="J41" s="60">
        <v>772855</v>
      </c>
      <c r="K41" s="60">
        <v>262950</v>
      </c>
      <c r="L41" s="60">
        <v>267580</v>
      </c>
      <c r="M41" s="60">
        <v>234761</v>
      </c>
      <c r="N41" s="60">
        <v>765291</v>
      </c>
      <c r="O41" s="60"/>
      <c r="P41" s="60"/>
      <c r="Q41" s="60"/>
      <c r="R41" s="60"/>
      <c r="S41" s="60"/>
      <c r="T41" s="60"/>
      <c r="U41" s="60"/>
      <c r="V41" s="60"/>
      <c r="W41" s="60">
        <v>1538146</v>
      </c>
      <c r="X41" s="60"/>
      <c r="Y41" s="60">
        <v>1538146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104974852</v>
      </c>
      <c r="D42" s="153">
        <f>SUM(D43:D46)</f>
        <v>0</v>
      </c>
      <c r="E42" s="154">
        <f t="shared" si="8"/>
        <v>113664130</v>
      </c>
      <c r="F42" s="100">
        <f t="shared" si="8"/>
        <v>113664130</v>
      </c>
      <c r="G42" s="100">
        <f t="shared" si="8"/>
        <v>4696134</v>
      </c>
      <c r="H42" s="100">
        <f t="shared" si="8"/>
        <v>10561848</v>
      </c>
      <c r="I42" s="100">
        <f t="shared" si="8"/>
        <v>5486338</v>
      </c>
      <c r="J42" s="100">
        <f t="shared" si="8"/>
        <v>20744320</v>
      </c>
      <c r="K42" s="100">
        <f t="shared" si="8"/>
        <v>10114157</v>
      </c>
      <c r="L42" s="100">
        <f t="shared" si="8"/>
        <v>8133670</v>
      </c>
      <c r="M42" s="100">
        <f t="shared" si="8"/>
        <v>10239755</v>
      </c>
      <c r="N42" s="100">
        <f t="shared" si="8"/>
        <v>28487582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49231902</v>
      </c>
      <c r="X42" s="100">
        <f t="shared" si="8"/>
        <v>53591556</v>
      </c>
      <c r="Y42" s="100">
        <f t="shared" si="8"/>
        <v>-4359654</v>
      </c>
      <c r="Z42" s="137">
        <f>+IF(X42&lt;&gt;0,+(Y42/X42)*100,0)</f>
        <v>-8.134964396256754</v>
      </c>
      <c r="AA42" s="153">
        <f>SUM(AA43:AA46)</f>
        <v>113664130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104974852</v>
      </c>
      <c r="D44" s="155"/>
      <c r="E44" s="156">
        <v>113664130</v>
      </c>
      <c r="F44" s="60">
        <v>113664130</v>
      </c>
      <c r="G44" s="60">
        <v>4696134</v>
      </c>
      <c r="H44" s="60">
        <v>10561848</v>
      </c>
      <c r="I44" s="60">
        <v>5486338</v>
      </c>
      <c r="J44" s="60">
        <v>20744320</v>
      </c>
      <c r="K44" s="60">
        <v>10114157</v>
      </c>
      <c r="L44" s="60">
        <v>8133670</v>
      </c>
      <c r="M44" s="60">
        <v>10239755</v>
      </c>
      <c r="N44" s="60">
        <v>28487582</v>
      </c>
      <c r="O44" s="60"/>
      <c r="P44" s="60"/>
      <c r="Q44" s="60"/>
      <c r="R44" s="60"/>
      <c r="S44" s="60"/>
      <c r="T44" s="60"/>
      <c r="U44" s="60"/>
      <c r="V44" s="60"/>
      <c r="W44" s="60">
        <v>49231902</v>
      </c>
      <c r="X44" s="60">
        <v>53591556</v>
      </c>
      <c r="Y44" s="60">
        <v>-4359654</v>
      </c>
      <c r="Z44" s="140">
        <v>-8.13</v>
      </c>
      <c r="AA44" s="155">
        <v>113664130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235714055</v>
      </c>
      <c r="D48" s="168">
        <f>+D28+D32+D38+D42+D47</f>
        <v>0</v>
      </c>
      <c r="E48" s="169">
        <f t="shared" si="9"/>
        <v>231651000</v>
      </c>
      <c r="F48" s="73">
        <f t="shared" si="9"/>
        <v>231651000</v>
      </c>
      <c r="G48" s="73">
        <f t="shared" si="9"/>
        <v>13390875</v>
      </c>
      <c r="H48" s="73">
        <f t="shared" si="9"/>
        <v>18246886</v>
      </c>
      <c r="I48" s="73">
        <f t="shared" si="9"/>
        <v>14552898</v>
      </c>
      <c r="J48" s="73">
        <f t="shared" si="9"/>
        <v>46190659</v>
      </c>
      <c r="K48" s="73">
        <f t="shared" si="9"/>
        <v>19975525</v>
      </c>
      <c r="L48" s="73">
        <f t="shared" si="9"/>
        <v>18948904</v>
      </c>
      <c r="M48" s="73">
        <f t="shared" si="9"/>
        <v>18925288</v>
      </c>
      <c r="N48" s="73">
        <f t="shared" si="9"/>
        <v>57849717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104040376</v>
      </c>
      <c r="X48" s="73">
        <f t="shared" si="9"/>
        <v>111729870</v>
      </c>
      <c r="Y48" s="73">
        <f t="shared" si="9"/>
        <v>-7689494</v>
      </c>
      <c r="Z48" s="170">
        <f>+IF(X48&lt;&gt;0,+(Y48/X48)*100,0)</f>
        <v>-6.882218694069903</v>
      </c>
      <c r="AA48" s="168">
        <f>+AA28+AA32+AA38+AA42+AA47</f>
        <v>231651000</v>
      </c>
    </row>
    <row r="49" spans="1:27" ht="12.75">
      <c r="A49" s="148" t="s">
        <v>49</v>
      </c>
      <c r="B49" s="149"/>
      <c r="C49" s="171">
        <f aca="true" t="shared" si="10" ref="C49:Y49">+C25-C48</f>
        <v>31269905</v>
      </c>
      <c r="D49" s="171">
        <f>+D25-D48</f>
        <v>0</v>
      </c>
      <c r="E49" s="172">
        <f t="shared" si="10"/>
        <v>-41984748</v>
      </c>
      <c r="F49" s="173">
        <f t="shared" si="10"/>
        <v>-41984748</v>
      </c>
      <c r="G49" s="173">
        <f t="shared" si="10"/>
        <v>50867535</v>
      </c>
      <c r="H49" s="173">
        <f t="shared" si="10"/>
        <v>-4659138</v>
      </c>
      <c r="I49" s="173">
        <f t="shared" si="10"/>
        <v>-7583297</v>
      </c>
      <c r="J49" s="173">
        <f t="shared" si="10"/>
        <v>38625100</v>
      </c>
      <c r="K49" s="173">
        <f t="shared" si="10"/>
        <v>-3676121</v>
      </c>
      <c r="L49" s="173">
        <f t="shared" si="10"/>
        <v>-820790</v>
      </c>
      <c r="M49" s="173">
        <f t="shared" si="10"/>
        <v>49725289</v>
      </c>
      <c r="N49" s="173">
        <f t="shared" si="10"/>
        <v>45228378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83853478</v>
      </c>
      <c r="X49" s="173">
        <f>IF(F25=F48,0,X25-X48)</f>
        <v>-16763274</v>
      </c>
      <c r="Y49" s="173">
        <f t="shared" si="10"/>
        <v>100616752</v>
      </c>
      <c r="Z49" s="174">
        <f>+IF(X49&lt;&gt;0,+(Y49/X49)*100,0)</f>
        <v>-600.2213648718025</v>
      </c>
      <c r="AA49" s="171">
        <f>+AA25-AA48</f>
        <v>-41984748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28972090</v>
      </c>
      <c r="D8" s="155">
        <v>0</v>
      </c>
      <c r="E8" s="156">
        <v>28277706</v>
      </c>
      <c r="F8" s="60">
        <v>28277706</v>
      </c>
      <c r="G8" s="60">
        <v>1817548</v>
      </c>
      <c r="H8" s="60">
        <v>1786677</v>
      </c>
      <c r="I8" s="60">
        <v>2095120</v>
      </c>
      <c r="J8" s="60">
        <v>5699345</v>
      </c>
      <c r="K8" s="60">
        <v>1969692</v>
      </c>
      <c r="L8" s="60">
        <v>1967940</v>
      </c>
      <c r="M8" s="60">
        <v>1849471</v>
      </c>
      <c r="N8" s="60">
        <v>5787103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11486448</v>
      </c>
      <c r="X8" s="60">
        <v>11612628</v>
      </c>
      <c r="Y8" s="60">
        <v>-126180</v>
      </c>
      <c r="Z8" s="140">
        <v>-1.09</v>
      </c>
      <c r="AA8" s="155">
        <v>28277706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336832</v>
      </c>
      <c r="I9" s="60">
        <v>0</v>
      </c>
      <c r="J9" s="60">
        <v>336832</v>
      </c>
      <c r="K9" s="60">
        <v>442845</v>
      </c>
      <c r="L9" s="60">
        <v>436319</v>
      </c>
      <c r="M9" s="60">
        <v>483931</v>
      </c>
      <c r="N9" s="60">
        <v>1363095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1699927</v>
      </c>
      <c r="X9" s="60">
        <v>2620218</v>
      </c>
      <c r="Y9" s="60">
        <v>-920291</v>
      </c>
      <c r="Z9" s="140">
        <v>-35.12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1800</v>
      </c>
      <c r="H12" s="60">
        <v>1300</v>
      </c>
      <c r="I12" s="60">
        <v>2800</v>
      </c>
      <c r="J12" s="60">
        <v>5900</v>
      </c>
      <c r="K12" s="60">
        <v>3000</v>
      </c>
      <c r="L12" s="60">
        <v>0</v>
      </c>
      <c r="M12" s="60">
        <v>0</v>
      </c>
      <c r="N12" s="60">
        <v>3000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8900</v>
      </c>
      <c r="X12" s="60">
        <v>124998</v>
      </c>
      <c r="Y12" s="60">
        <v>-116098</v>
      </c>
      <c r="Z12" s="140">
        <v>-92.88</v>
      </c>
      <c r="AA12" s="155">
        <v>0</v>
      </c>
    </row>
    <row r="13" spans="1:27" ht="12.75">
      <c r="A13" s="181" t="s">
        <v>109</v>
      </c>
      <c r="B13" s="185"/>
      <c r="C13" s="155">
        <v>4708643</v>
      </c>
      <c r="D13" s="155">
        <v>0</v>
      </c>
      <c r="E13" s="156">
        <v>4551860</v>
      </c>
      <c r="F13" s="60">
        <v>4551860</v>
      </c>
      <c r="G13" s="60">
        <v>18910</v>
      </c>
      <c r="H13" s="60">
        <v>471889</v>
      </c>
      <c r="I13" s="60">
        <v>488679</v>
      </c>
      <c r="J13" s="60">
        <v>979478</v>
      </c>
      <c r="K13" s="60">
        <v>418246</v>
      </c>
      <c r="L13" s="60">
        <v>403611</v>
      </c>
      <c r="M13" s="60">
        <v>414287</v>
      </c>
      <c r="N13" s="60">
        <v>1236144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2215622</v>
      </c>
      <c r="X13" s="60">
        <v>2275932</v>
      </c>
      <c r="Y13" s="60">
        <v>-60310</v>
      </c>
      <c r="Z13" s="140">
        <v>-2.65</v>
      </c>
      <c r="AA13" s="155">
        <v>4551860</v>
      </c>
    </row>
    <row r="14" spans="1:27" ht="12.75">
      <c r="A14" s="181" t="s">
        <v>110</v>
      </c>
      <c r="B14" s="185"/>
      <c r="C14" s="155">
        <v>4165760</v>
      </c>
      <c r="D14" s="155">
        <v>0</v>
      </c>
      <c r="E14" s="156">
        <v>4056687</v>
      </c>
      <c r="F14" s="60">
        <v>4056687</v>
      </c>
      <c r="G14" s="60">
        <v>459424</v>
      </c>
      <c r="H14" s="60">
        <v>460476</v>
      </c>
      <c r="I14" s="60">
        <v>478881</v>
      </c>
      <c r="J14" s="60">
        <v>1398781</v>
      </c>
      <c r="K14" s="60">
        <v>479730</v>
      </c>
      <c r="L14" s="60">
        <v>504456</v>
      </c>
      <c r="M14" s="60">
        <v>523026</v>
      </c>
      <c r="N14" s="60">
        <v>1507212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2905993</v>
      </c>
      <c r="X14" s="60">
        <v>2041830</v>
      </c>
      <c r="Y14" s="60">
        <v>864163</v>
      </c>
      <c r="Z14" s="140">
        <v>42.32</v>
      </c>
      <c r="AA14" s="155">
        <v>4056687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226903024</v>
      </c>
      <c r="D19" s="155">
        <v>0</v>
      </c>
      <c r="E19" s="156">
        <v>151894999</v>
      </c>
      <c r="F19" s="60">
        <v>151894999</v>
      </c>
      <c r="G19" s="60">
        <v>61960000</v>
      </c>
      <c r="H19" s="60">
        <v>10529859</v>
      </c>
      <c r="I19" s="60">
        <v>3903762</v>
      </c>
      <c r="J19" s="60">
        <v>76393621</v>
      </c>
      <c r="K19" s="60">
        <v>399871</v>
      </c>
      <c r="L19" s="60">
        <v>14596218</v>
      </c>
      <c r="M19" s="60">
        <v>50932090</v>
      </c>
      <c r="N19" s="60">
        <v>65928179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142321800</v>
      </c>
      <c r="X19" s="60">
        <v>76147500</v>
      </c>
      <c r="Y19" s="60">
        <v>66174300</v>
      </c>
      <c r="Z19" s="140">
        <v>86.9</v>
      </c>
      <c r="AA19" s="155">
        <v>151894999</v>
      </c>
    </row>
    <row r="20" spans="1:27" ht="12.75">
      <c r="A20" s="181" t="s">
        <v>35</v>
      </c>
      <c r="B20" s="185"/>
      <c r="C20" s="155">
        <v>2234443</v>
      </c>
      <c r="D20" s="155">
        <v>0</v>
      </c>
      <c r="E20" s="156">
        <v>537000</v>
      </c>
      <c r="F20" s="54">
        <v>537000</v>
      </c>
      <c r="G20" s="54">
        <v>728</v>
      </c>
      <c r="H20" s="54">
        <v>715</v>
      </c>
      <c r="I20" s="54">
        <v>359</v>
      </c>
      <c r="J20" s="54">
        <v>1802</v>
      </c>
      <c r="K20" s="54">
        <v>0</v>
      </c>
      <c r="L20" s="54">
        <v>219570</v>
      </c>
      <c r="M20" s="54">
        <v>14447772</v>
      </c>
      <c r="N20" s="54">
        <v>14667342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14669144</v>
      </c>
      <c r="X20" s="54">
        <v>143502</v>
      </c>
      <c r="Y20" s="54">
        <v>14525642</v>
      </c>
      <c r="Z20" s="184">
        <v>10122.26</v>
      </c>
      <c r="AA20" s="130">
        <v>537000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266983960</v>
      </c>
      <c r="D22" s="188">
        <f>SUM(D5:D21)</f>
        <v>0</v>
      </c>
      <c r="E22" s="189">
        <f t="shared" si="0"/>
        <v>189318252</v>
      </c>
      <c r="F22" s="190">
        <f t="shared" si="0"/>
        <v>189318252</v>
      </c>
      <c r="G22" s="190">
        <f t="shared" si="0"/>
        <v>64258410</v>
      </c>
      <c r="H22" s="190">
        <f t="shared" si="0"/>
        <v>13587748</v>
      </c>
      <c r="I22" s="190">
        <f t="shared" si="0"/>
        <v>6969601</v>
      </c>
      <c r="J22" s="190">
        <f t="shared" si="0"/>
        <v>84815759</v>
      </c>
      <c r="K22" s="190">
        <f t="shared" si="0"/>
        <v>3713384</v>
      </c>
      <c r="L22" s="190">
        <f t="shared" si="0"/>
        <v>18128114</v>
      </c>
      <c r="M22" s="190">
        <f t="shared" si="0"/>
        <v>68650577</v>
      </c>
      <c r="N22" s="190">
        <f t="shared" si="0"/>
        <v>90492075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175307834</v>
      </c>
      <c r="X22" s="190">
        <f t="shared" si="0"/>
        <v>94966608</v>
      </c>
      <c r="Y22" s="190">
        <f t="shared" si="0"/>
        <v>80341226</v>
      </c>
      <c r="Z22" s="191">
        <f>+IF(X22&lt;&gt;0,+(Y22/X22)*100,0)</f>
        <v>84.59944783960273</v>
      </c>
      <c r="AA22" s="188">
        <f>SUM(AA5:AA21)</f>
        <v>189318252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98231739</v>
      </c>
      <c r="D25" s="155">
        <v>0</v>
      </c>
      <c r="E25" s="156">
        <v>86018367</v>
      </c>
      <c r="F25" s="60">
        <v>86018367</v>
      </c>
      <c r="G25" s="60">
        <v>6493125</v>
      </c>
      <c r="H25" s="60">
        <v>7105340</v>
      </c>
      <c r="I25" s="60">
        <v>6986925</v>
      </c>
      <c r="J25" s="60">
        <v>20585390</v>
      </c>
      <c r="K25" s="60">
        <v>6791777</v>
      </c>
      <c r="L25" s="60">
        <v>6838402</v>
      </c>
      <c r="M25" s="60">
        <v>7037673</v>
      </c>
      <c r="N25" s="60">
        <v>20667852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41253242</v>
      </c>
      <c r="X25" s="60">
        <v>43412292</v>
      </c>
      <c r="Y25" s="60">
        <v>-2159050</v>
      </c>
      <c r="Z25" s="140">
        <v>-4.97</v>
      </c>
      <c r="AA25" s="155">
        <v>86018367</v>
      </c>
    </row>
    <row r="26" spans="1:27" ht="12.75">
      <c r="A26" s="183" t="s">
        <v>38</v>
      </c>
      <c r="B26" s="182"/>
      <c r="C26" s="155">
        <v>5134400</v>
      </c>
      <c r="D26" s="155">
        <v>0</v>
      </c>
      <c r="E26" s="156">
        <v>5944070</v>
      </c>
      <c r="F26" s="60">
        <v>5944070</v>
      </c>
      <c r="G26" s="60">
        <v>412226</v>
      </c>
      <c r="H26" s="60">
        <v>385915</v>
      </c>
      <c r="I26" s="60">
        <v>1051624</v>
      </c>
      <c r="J26" s="60">
        <v>1849765</v>
      </c>
      <c r="K26" s="60">
        <v>483908</v>
      </c>
      <c r="L26" s="60">
        <v>466568</v>
      </c>
      <c r="M26" s="60">
        <v>460448</v>
      </c>
      <c r="N26" s="60">
        <v>1410924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3260689</v>
      </c>
      <c r="X26" s="60">
        <v>2842728</v>
      </c>
      <c r="Y26" s="60">
        <v>417961</v>
      </c>
      <c r="Z26" s="140">
        <v>14.7</v>
      </c>
      <c r="AA26" s="155">
        <v>5944070</v>
      </c>
    </row>
    <row r="27" spans="1:27" ht="12.75">
      <c r="A27" s="183" t="s">
        <v>118</v>
      </c>
      <c r="B27" s="182"/>
      <c r="C27" s="155">
        <v>11698192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2841972</v>
      </c>
      <c r="N27" s="60">
        <v>2841972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2841972</v>
      </c>
      <c r="X27" s="60">
        <v>6499998</v>
      </c>
      <c r="Y27" s="60">
        <v>-3658026</v>
      </c>
      <c r="Z27" s="140">
        <v>-56.28</v>
      </c>
      <c r="AA27" s="155">
        <v>0</v>
      </c>
    </row>
    <row r="28" spans="1:27" ht="12.75">
      <c r="A28" s="183" t="s">
        <v>39</v>
      </c>
      <c r="B28" s="182"/>
      <c r="C28" s="155">
        <v>22378748</v>
      </c>
      <c r="D28" s="155">
        <v>0</v>
      </c>
      <c r="E28" s="156">
        <v>33178216</v>
      </c>
      <c r="F28" s="60">
        <v>33178216</v>
      </c>
      <c r="G28" s="60">
        <v>2764851</v>
      </c>
      <c r="H28" s="60">
        <v>2764851</v>
      </c>
      <c r="I28" s="60">
        <v>2764851</v>
      </c>
      <c r="J28" s="60">
        <v>8294553</v>
      </c>
      <c r="K28" s="60">
        <v>2764851</v>
      </c>
      <c r="L28" s="60">
        <v>2764851</v>
      </c>
      <c r="M28" s="60">
        <v>2764851</v>
      </c>
      <c r="N28" s="60">
        <v>8294553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16589106</v>
      </c>
      <c r="X28" s="60">
        <v>16589106</v>
      </c>
      <c r="Y28" s="60">
        <v>0</v>
      </c>
      <c r="Z28" s="140">
        <v>0</v>
      </c>
      <c r="AA28" s="155">
        <v>33178216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764000</v>
      </c>
      <c r="F29" s="60">
        <v>764000</v>
      </c>
      <c r="G29" s="60">
        <v>765952</v>
      </c>
      <c r="H29" s="60">
        <v>5735</v>
      </c>
      <c r="I29" s="60">
        <v>5089</v>
      </c>
      <c r="J29" s="60">
        <v>776776</v>
      </c>
      <c r="K29" s="60">
        <v>6705</v>
      </c>
      <c r="L29" s="60">
        <v>59559</v>
      </c>
      <c r="M29" s="60">
        <v>4090</v>
      </c>
      <c r="N29" s="60">
        <v>70354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847130</v>
      </c>
      <c r="X29" s="60">
        <v>382002</v>
      </c>
      <c r="Y29" s="60">
        <v>465128</v>
      </c>
      <c r="Z29" s="140">
        <v>121.76</v>
      </c>
      <c r="AA29" s="155">
        <v>764000</v>
      </c>
    </row>
    <row r="30" spans="1:27" ht="12.75">
      <c r="A30" s="183" t="s">
        <v>119</v>
      </c>
      <c r="B30" s="182"/>
      <c r="C30" s="155">
        <v>18052392</v>
      </c>
      <c r="D30" s="155">
        <v>0</v>
      </c>
      <c r="E30" s="156">
        <v>17263000</v>
      </c>
      <c r="F30" s="60">
        <v>17263000</v>
      </c>
      <c r="G30" s="60">
        <v>0</v>
      </c>
      <c r="H30" s="60">
        <v>1409396</v>
      </c>
      <c r="I30" s="60">
        <v>0</v>
      </c>
      <c r="J30" s="60">
        <v>1409396</v>
      </c>
      <c r="K30" s="60">
        <v>1421209</v>
      </c>
      <c r="L30" s="60">
        <v>2898677</v>
      </c>
      <c r="M30" s="60">
        <v>1429486</v>
      </c>
      <c r="N30" s="60">
        <v>5749372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7158768</v>
      </c>
      <c r="X30" s="60">
        <v>8631498</v>
      </c>
      <c r="Y30" s="60">
        <v>-1472730</v>
      </c>
      <c r="Z30" s="140">
        <v>-17.06</v>
      </c>
      <c r="AA30" s="155">
        <v>17263000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21485499</v>
      </c>
      <c r="D32" s="155">
        <v>0</v>
      </c>
      <c r="E32" s="156">
        <v>22513968</v>
      </c>
      <c r="F32" s="60">
        <v>22513968</v>
      </c>
      <c r="G32" s="60">
        <v>38930</v>
      </c>
      <c r="H32" s="60">
        <v>1658540</v>
      </c>
      <c r="I32" s="60">
        <v>1576593</v>
      </c>
      <c r="J32" s="60">
        <v>3274063</v>
      </c>
      <c r="K32" s="60">
        <v>2378417</v>
      </c>
      <c r="L32" s="60">
        <v>2416200</v>
      </c>
      <c r="M32" s="60">
        <v>718297</v>
      </c>
      <c r="N32" s="60">
        <v>5512914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8786977</v>
      </c>
      <c r="X32" s="60">
        <v>8506986</v>
      </c>
      <c r="Y32" s="60">
        <v>279991</v>
      </c>
      <c r="Z32" s="140">
        <v>3.29</v>
      </c>
      <c r="AA32" s="155">
        <v>22513968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58733085</v>
      </c>
      <c r="D34" s="155">
        <v>0</v>
      </c>
      <c r="E34" s="156">
        <v>65969379</v>
      </c>
      <c r="F34" s="60">
        <v>65969379</v>
      </c>
      <c r="G34" s="60">
        <v>2915791</v>
      </c>
      <c r="H34" s="60">
        <v>4917109</v>
      </c>
      <c r="I34" s="60">
        <v>2167816</v>
      </c>
      <c r="J34" s="60">
        <v>10000716</v>
      </c>
      <c r="K34" s="60">
        <v>6128658</v>
      </c>
      <c r="L34" s="60">
        <v>3504647</v>
      </c>
      <c r="M34" s="60">
        <v>3668471</v>
      </c>
      <c r="N34" s="60">
        <v>13301776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23302492</v>
      </c>
      <c r="X34" s="60">
        <v>24865260</v>
      </c>
      <c r="Y34" s="60">
        <v>-1562768</v>
      </c>
      <c r="Z34" s="140">
        <v>-6.28</v>
      </c>
      <c r="AA34" s="155">
        <v>65969379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235714055</v>
      </c>
      <c r="D36" s="188">
        <f>SUM(D25:D35)</f>
        <v>0</v>
      </c>
      <c r="E36" s="189">
        <f t="shared" si="1"/>
        <v>231651000</v>
      </c>
      <c r="F36" s="190">
        <f t="shared" si="1"/>
        <v>231651000</v>
      </c>
      <c r="G36" s="190">
        <f t="shared" si="1"/>
        <v>13390875</v>
      </c>
      <c r="H36" s="190">
        <f t="shared" si="1"/>
        <v>18246886</v>
      </c>
      <c r="I36" s="190">
        <f t="shared" si="1"/>
        <v>14552898</v>
      </c>
      <c r="J36" s="190">
        <f t="shared" si="1"/>
        <v>46190659</v>
      </c>
      <c r="K36" s="190">
        <f t="shared" si="1"/>
        <v>19975525</v>
      </c>
      <c r="L36" s="190">
        <f t="shared" si="1"/>
        <v>18948904</v>
      </c>
      <c r="M36" s="190">
        <f t="shared" si="1"/>
        <v>18925288</v>
      </c>
      <c r="N36" s="190">
        <f t="shared" si="1"/>
        <v>57849717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104040376</v>
      </c>
      <c r="X36" s="190">
        <f t="shared" si="1"/>
        <v>111729870</v>
      </c>
      <c r="Y36" s="190">
        <f t="shared" si="1"/>
        <v>-7689494</v>
      </c>
      <c r="Z36" s="191">
        <f>+IF(X36&lt;&gt;0,+(Y36/X36)*100,0)</f>
        <v>-6.882218694069903</v>
      </c>
      <c r="AA36" s="188">
        <f>SUM(AA25:AA35)</f>
        <v>231651000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31269905</v>
      </c>
      <c r="D38" s="199">
        <f>+D22-D36</f>
        <v>0</v>
      </c>
      <c r="E38" s="200">
        <f t="shared" si="2"/>
        <v>-42332748</v>
      </c>
      <c r="F38" s="106">
        <f t="shared" si="2"/>
        <v>-42332748</v>
      </c>
      <c r="G38" s="106">
        <f t="shared" si="2"/>
        <v>50867535</v>
      </c>
      <c r="H38" s="106">
        <f t="shared" si="2"/>
        <v>-4659138</v>
      </c>
      <c r="I38" s="106">
        <f t="shared" si="2"/>
        <v>-7583297</v>
      </c>
      <c r="J38" s="106">
        <f t="shared" si="2"/>
        <v>38625100</v>
      </c>
      <c r="K38" s="106">
        <f t="shared" si="2"/>
        <v>-16262141</v>
      </c>
      <c r="L38" s="106">
        <f t="shared" si="2"/>
        <v>-820790</v>
      </c>
      <c r="M38" s="106">
        <f t="shared" si="2"/>
        <v>49725289</v>
      </c>
      <c r="N38" s="106">
        <f t="shared" si="2"/>
        <v>32642358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71267458</v>
      </c>
      <c r="X38" s="106">
        <f>IF(F22=F36,0,X22-X36)</f>
        <v>-16763262</v>
      </c>
      <c r="Y38" s="106">
        <f t="shared" si="2"/>
        <v>88030720</v>
      </c>
      <c r="Z38" s="201">
        <f>+IF(X38&lt;&gt;0,+(Y38/X38)*100,0)</f>
        <v>-525.1407512451932</v>
      </c>
      <c r="AA38" s="199">
        <f>+AA22-AA36</f>
        <v>-42332748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12586020</v>
      </c>
      <c r="L39" s="60">
        <v>0</v>
      </c>
      <c r="M39" s="60">
        <v>0</v>
      </c>
      <c r="N39" s="60">
        <v>12586020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12586020</v>
      </c>
      <c r="X39" s="60"/>
      <c r="Y39" s="60">
        <v>12586020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348000</v>
      </c>
      <c r="F41" s="60">
        <v>348000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348000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31269905</v>
      </c>
      <c r="D42" s="206">
        <f>SUM(D38:D41)</f>
        <v>0</v>
      </c>
      <c r="E42" s="207">
        <f t="shared" si="3"/>
        <v>-41984748</v>
      </c>
      <c r="F42" s="88">
        <f t="shared" si="3"/>
        <v>-41984748</v>
      </c>
      <c r="G42" s="88">
        <f t="shared" si="3"/>
        <v>50867535</v>
      </c>
      <c r="H42" s="88">
        <f t="shared" si="3"/>
        <v>-4659138</v>
      </c>
      <c r="I42" s="88">
        <f t="shared" si="3"/>
        <v>-7583297</v>
      </c>
      <c r="J42" s="88">
        <f t="shared" si="3"/>
        <v>38625100</v>
      </c>
      <c r="K42" s="88">
        <f t="shared" si="3"/>
        <v>-3676121</v>
      </c>
      <c r="L42" s="88">
        <f t="shared" si="3"/>
        <v>-820790</v>
      </c>
      <c r="M42" s="88">
        <f t="shared" si="3"/>
        <v>49725289</v>
      </c>
      <c r="N42" s="88">
        <f t="shared" si="3"/>
        <v>45228378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83853478</v>
      </c>
      <c r="X42" s="88">
        <f t="shared" si="3"/>
        <v>-16763262</v>
      </c>
      <c r="Y42" s="88">
        <f t="shared" si="3"/>
        <v>100616740</v>
      </c>
      <c r="Z42" s="208">
        <f>+IF(X42&lt;&gt;0,+(Y42/X42)*100,0)</f>
        <v>-600.2217229558305</v>
      </c>
      <c r="AA42" s="206">
        <f>SUM(AA38:AA41)</f>
        <v>-41984748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31269905</v>
      </c>
      <c r="D44" s="210">
        <f>+D42-D43</f>
        <v>0</v>
      </c>
      <c r="E44" s="211">
        <f t="shared" si="4"/>
        <v>-41984748</v>
      </c>
      <c r="F44" s="77">
        <f t="shared" si="4"/>
        <v>-41984748</v>
      </c>
      <c r="G44" s="77">
        <f t="shared" si="4"/>
        <v>50867535</v>
      </c>
      <c r="H44" s="77">
        <f t="shared" si="4"/>
        <v>-4659138</v>
      </c>
      <c r="I44" s="77">
        <f t="shared" si="4"/>
        <v>-7583297</v>
      </c>
      <c r="J44" s="77">
        <f t="shared" si="4"/>
        <v>38625100</v>
      </c>
      <c r="K44" s="77">
        <f t="shared" si="4"/>
        <v>-3676121</v>
      </c>
      <c r="L44" s="77">
        <f t="shared" si="4"/>
        <v>-820790</v>
      </c>
      <c r="M44" s="77">
        <f t="shared" si="4"/>
        <v>49725289</v>
      </c>
      <c r="N44" s="77">
        <f t="shared" si="4"/>
        <v>45228378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83853478</v>
      </c>
      <c r="X44" s="77">
        <f t="shared" si="4"/>
        <v>-16763262</v>
      </c>
      <c r="Y44" s="77">
        <f t="shared" si="4"/>
        <v>100616740</v>
      </c>
      <c r="Z44" s="212">
        <f>+IF(X44&lt;&gt;0,+(Y44/X44)*100,0)</f>
        <v>-600.2217229558305</v>
      </c>
      <c r="AA44" s="210">
        <f>+AA42-AA43</f>
        <v>-41984748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31269905</v>
      </c>
      <c r="D46" s="206">
        <f>SUM(D44:D45)</f>
        <v>0</v>
      </c>
      <c r="E46" s="207">
        <f t="shared" si="5"/>
        <v>-41984748</v>
      </c>
      <c r="F46" s="88">
        <f t="shared" si="5"/>
        <v>-41984748</v>
      </c>
      <c r="G46" s="88">
        <f t="shared" si="5"/>
        <v>50867535</v>
      </c>
      <c r="H46" s="88">
        <f t="shared" si="5"/>
        <v>-4659138</v>
      </c>
      <c r="I46" s="88">
        <f t="shared" si="5"/>
        <v>-7583297</v>
      </c>
      <c r="J46" s="88">
        <f t="shared" si="5"/>
        <v>38625100</v>
      </c>
      <c r="K46" s="88">
        <f t="shared" si="5"/>
        <v>-3676121</v>
      </c>
      <c r="L46" s="88">
        <f t="shared" si="5"/>
        <v>-820790</v>
      </c>
      <c r="M46" s="88">
        <f t="shared" si="5"/>
        <v>49725289</v>
      </c>
      <c r="N46" s="88">
        <f t="shared" si="5"/>
        <v>45228378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83853478</v>
      </c>
      <c r="X46" s="88">
        <f t="shared" si="5"/>
        <v>-16763262</v>
      </c>
      <c r="Y46" s="88">
        <f t="shared" si="5"/>
        <v>100616740</v>
      </c>
      <c r="Z46" s="208">
        <f>+IF(X46&lt;&gt;0,+(Y46/X46)*100,0)</f>
        <v>-600.2217229558305</v>
      </c>
      <c r="AA46" s="206">
        <f>SUM(AA44:AA45)</f>
        <v>-41984748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31269905</v>
      </c>
      <c r="D48" s="217">
        <f>SUM(D46:D47)</f>
        <v>0</v>
      </c>
      <c r="E48" s="218">
        <f t="shared" si="6"/>
        <v>-41984748</v>
      </c>
      <c r="F48" s="219">
        <f t="shared" si="6"/>
        <v>-41984748</v>
      </c>
      <c r="G48" s="219">
        <f t="shared" si="6"/>
        <v>50867535</v>
      </c>
      <c r="H48" s="220">
        <f t="shared" si="6"/>
        <v>-4659138</v>
      </c>
      <c r="I48" s="220">
        <f t="shared" si="6"/>
        <v>-7583297</v>
      </c>
      <c r="J48" s="220">
        <f t="shared" si="6"/>
        <v>38625100</v>
      </c>
      <c r="K48" s="220">
        <f t="shared" si="6"/>
        <v>-3676121</v>
      </c>
      <c r="L48" s="220">
        <f t="shared" si="6"/>
        <v>-820790</v>
      </c>
      <c r="M48" s="219">
        <f t="shared" si="6"/>
        <v>49725289</v>
      </c>
      <c r="N48" s="219">
        <f t="shared" si="6"/>
        <v>45228378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83853478</v>
      </c>
      <c r="X48" s="220">
        <f t="shared" si="6"/>
        <v>-16763262</v>
      </c>
      <c r="Y48" s="220">
        <f t="shared" si="6"/>
        <v>100616740</v>
      </c>
      <c r="Z48" s="221">
        <f>+IF(X48&lt;&gt;0,+(Y48/X48)*100,0)</f>
        <v>-600.2217229558305</v>
      </c>
      <c r="AA48" s="222">
        <f>SUM(AA46:AA47)</f>
        <v>-41984748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140407</v>
      </c>
      <c r="D5" s="153">
        <f>SUM(D6:D8)</f>
        <v>0</v>
      </c>
      <c r="E5" s="154">
        <f t="shared" si="0"/>
        <v>348000</v>
      </c>
      <c r="F5" s="100">
        <f t="shared" si="0"/>
        <v>348000</v>
      </c>
      <c r="G5" s="100">
        <f t="shared" si="0"/>
        <v>9884</v>
      </c>
      <c r="H5" s="100">
        <f t="shared" si="0"/>
        <v>0</v>
      </c>
      <c r="I5" s="100">
        <f t="shared" si="0"/>
        <v>76112</v>
      </c>
      <c r="J5" s="100">
        <f t="shared" si="0"/>
        <v>85996</v>
      </c>
      <c r="K5" s="100">
        <f t="shared" si="0"/>
        <v>9884</v>
      </c>
      <c r="L5" s="100">
        <f t="shared" si="0"/>
        <v>0</v>
      </c>
      <c r="M5" s="100">
        <f t="shared" si="0"/>
        <v>8696</v>
      </c>
      <c r="N5" s="100">
        <f t="shared" si="0"/>
        <v>18580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104576</v>
      </c>
      <c r="X5" s="100">
        <f t="shared" si="0"/>
        <v>174000</v>
      </c>
      <c r="Y5" s="100">
        <f t="shared" si="0"/>
        <v>-69424</v>
      </c>
      <c r="Z5" s="137">
        <f>+IF(X5&lt;&gt;0,+(Y5/X5)*100,0)</f>
        <v>-39.89885057471264</v>
      </c>
      <c r="AA5" s="153">
        <f>SUM(AA6:AA8)</f>
        <v>348000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134796</v>
      </c>
      <c r="D7" s="157"/>
      <c r="E7" s="158">
        <v>150000</v>
      </c>
      <c r="F7" s="159">
        <v>150000</v>
      </c>
      <c r="G7" s="159">
        <v>9884</v>
      </c>
      <c r="H7" s="159"/>
      <c r="I7" s="159">
        <v>38056</v>
      </c>
      <c r="J7" s="159">
        <v>47940</v>
      </c>
      <c r="K7" s="159">
        <v>9884</v>
      </c>
      <c r="L7" s="159"/>
      <c r="M7" s="159"/>
      <c r="N7" s="159">
        <v>9884</v>
      </c>
      <c r="O7" s="159"/>
      <c r="P7" s="159"/>
      <c r="Q7" s="159"/>
      <c r="R7" s="159"/>
      <c r="S7" s="159"/>
      <c r="T7" s="159"/>
      <c r="U7" s="159"/>
      <c r="V7" s="159"/>
      <c r="W7" s="159">
        <v>57824</v>
      </c>
      <c r="X7" s="159">
        <v>174000</v>
      </c>
      <c r="Y7" s="159">
        <v>-116176</v>
      </c>
      <c r="Z7" s="141">
        <v>-66.77</v>
      </c>
      <c r="AA7" s="225">
        <v>150000</v>
      </c>
    </row>
    <row r="8" spans="1:27" ht="12.75">
      <c r="A8" s="138" t="s">
        <v>77</v>
      </c>
      <c r="B8" s="136"/>
      <c r="C8" s="155">
        <v>5611</v>
      </c>
      <c r="D8" s="155"/>
      <c r="E8" s="156">
        <v>198000</v>
      </c>
      <c r="F8" s="60">
        <v>198000</v>
      </c>
      <c r="G8" s="60"/>
      <c r="H8" s="60"/>
      <c r="I8" s="60">
        <v>38056</v>
      </c>
      <c r="J8" s="60">
        <v>38056</v>
      </c>
      <c r="K8" s="60"/>
      <c r="L8" s="60"/>
      <c r="M8" s="60">
        <v>8696</v>
      </c>
      <c r="N8" s="60">
        <v>8696</v>
      </c>
      <c r="O8" s="60"/>
      <c r="P8" s="60"/>
      <c r="Q8" s="60"/>
      <c r="R8" s="60"/>
      <c r="S8" s="60"/>
      <c r="T8" s="60"/>
      <c r="U8" s="60"/>
      <c r="V8" s="60"/>
      <c r="W8" s="60">
        <v>46752</v>
      </c>
      <c r="X8" s="60"/>
      <c r="Y8" s="60">
        <v>46752</v>
      </c>
      <c r="Z8" s="140"/>
      <c r="AA8" s="62">
        <v>198000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49914058</v>
      </c>
      <c r="D19" s="153">
        <f>SUM(D20:D23)</f>
        <v>0</v>
      </c>
      <c r="E19" s="154">
        <f t="shared" si="3"/>
        <v>126858000</v>
      </c>
      <c r="F19" s="100">
        <f t="shared" si="3"/>
        <v>126858000</v>
      </c>
      <c r="G19" s="100">
        <f t="shared" si="3"/>
        <v>0</v>
      </c>
      <c r="H19" s="100">
        <f t="shared" si="3"/>
        <v>10383930</v>
      </c>
      <c r="I19" s="100">
        <f t="shared" si="3"/>
        <v>3794522</v>
      </c>
      <c r="J19" s="100">
        <f t="shared" si="3"/>
        <v>14178452</v>
      </c>
      <c r="K19" s="100">
        <f t="shared" si="3"/>
        <v>19746646</v>
      </c>
      <c r="L19" s="100">
        <f t="shared" si="3"/>
        <v>13613297</v>
      </c>
      <c r="M19" s="100">
        <f t="shared" si="3"/>
        <v>15205761</v>
      </c>
      <c r="N19" s="100">
        <f t="shared" si="3"/>
        <v>48565704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62744156</v>
      </c>
      <c r="X19" s="100">
        <f t="shared" si="3"/>
        <v>63429000</v>
      </c>
      <c r="Y19" s="100">
        <f t="shared" si="3"/>
        <v>-684844</v>
      </c>
      <c r="Z19" s="137">
        <f>+IF(X19&lt;&gt;0,+(Y19/X19)*100,0)</f>
        <v>-1.0797017137271594</v>
      </c>
      <c r="AA19" s="102">
        <f>SUM(AA20:AA23)</f>
        <v>126858000</v>
      </c>
    </row>
    <row r="20" spans="1:27" ht="12.75">
      <c r="A20" s="138" t="s">
        <v>89</v>
      </c>
      <c r="B20" s="136"/>
      <c r="C20" s="155"/>
      <c r="D20" s="155"/>
      <c r="E20" s="156">
        <v>126858000</v>
      </c>
      <c r="F20" s="60">
        <v>126858000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126858000</v>
      </c>
    </row>
    <row r="21" spans="1:27" ht="12.75">
      <c r="A21" s="138" t="s">
        <v>90</v>
      </c>
      <c r="B21" s="136"/>
      <c r="C21" s="155">
        <v>49914058</v>
      </c>
      <c r="D21" s="155"/>
      <c r="E21" s="156"/>
      <c r="F21" s="60"/>
      <c r="G21" s="60"/>
      <c r="H21" s="60">
        <v>10383930</v>
      </c>
      <c r="I21" s="60">
        <v>3794522</v>
      </c>
      <c r="J21" s="60">
        <v>14178452</v>
      </c>
      <c r="K21" s="60">
        <v>19746646</v>
      </c>
      <c r="L21" s="60">
        <v>13613297</v>
      </c>
      <c r="M21" s="60">
        <v>15205761</v>
      </c>
      <c r="N21" s="60">
        <v>48565704</v>
      </c>
      <c r="O21" s="60"/>
      <c r="P21" s="60"/>
      <c r="Q21" s="60"/>
      <c r="R21" s="60"/>
      <c r="S21" s="60"/>
      <c r="T21" s="60"/>
      <c r="U21" s="60"/>
      <c r="V21" s="60"/>
      <c r="W21" s="60">
        <v>62744156</v>
      </c>
      <c r="X21" s="60">
        <v>63429000</v>
      </c>
      <c r="Y21" s="60">
        <v>-684844</v>
      </c>
      <c r="Z21" s="140">
        <v>-1.08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50054465</v>
      </c>
      <c r="D25" s="217">
        <f>+D5+D9+D15+D19+D24</f>
        <v>0</v>
      </c>
      <c r="E25" s="230">
        <f t="shared" si="4"/>
        <v>127206000</v>
      </c>
      <c r="F25" s="219">
        <f t="shared" si="4"/>
        <v>127206000</v>
      </c>
      <c r="G25" s="219">
        <f t="shared" si="4"/>
        <v>9884</v>
      </c>
      <c r="H25" s="219">
        <f t="shared" si="4"/>
        <v>10383930</v>
      </c>
      <c r="I25" s="219">
        <f t="shared" si="4"/>
        <v>3870634</v>
      </c>
      <c r="J25" s="219">
        <f t="shared" si="4"/>
        <v>14264448</v>
      </c>
      <c r="K25" s="219">
        <f t="shared" si="4"/>
        <v>19756530</v>
      </c>
      <c r="L25" s="219">
        <f t="shared" si="4"/>
        <v>13613297</v>
      </c>
      <c r="M25" s="219">
        <f t="shared" si="4"/>
        <v>15214457</v>
      </c>
      <c r="N25" s="219">
        <f t="shared" si="4"/>
        <v>48584284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62848732</v>
      </c>
      <c r="X25" s="219">
        <f t="shared" si="4"/>
        <v>63603000</v>
      </c>
      <c r="Y25" s="219">
        <f t="shared" si="4"/>
        <v>-754268</v>
      </c>
      <c r="Z25" s="231">
        <f>+IF(X25&lt;&gt;0,+(Y25/X25)*100,0)</f>
        <v>-1.1859000361618162</v>
      </c>
      <c r="AA25" s="232">
        <f>+AA5+AA9+AA15+AA19+AA24</f>
        <v>127206000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49914058</v>
      </c>
      <c r="D28" s="155"/>
      <c r="E28" s="156">
        <v>126858000</v>
      </c>
      <c r="F28" s="60">
        <v>126858000</v>
      </c>
      <c r="G28" s="60"/>
      <c r="H28" s="60">
        <v>10383930</v>
      </c>
      <c r="I28" s="60">
        <v>3794522</v>
      </c>
      <c r="J28" s="60">
        <v>14178452</v>
      </c>
      <c r="K28" s="60">
        <v>19746646</v>
      </c>
      <c r="L28" s="60">
        <v>13613297</v>
      </c>
      <c r="M28" s="60">
        <v>15205761</v>
      </c>
      <c r="N28" s="60">
        <v>48565704</v>
      </c>
      <c r="O28" s="60"/>
      <c r="P28" s="60"/>
      <c r="Q28" s="60"/>
      <c r="R28" s="60"/>
      <c r="S28" s="60"/>
      <c r="T28" s="60"/>
      <c r="U28" s="60"/>
      <c r="V28" s="60"/>
      <c r="W28" s="60">
        <v>62744156</v>
      </c>
      <c r="X28" s="60">
        <v>63429000</v>
      </c>
      <c r="Y28" s="60">
        <v>-684844</v>
      </c>
      <c r="Z28" s="140">
        <v>-1.08</v>
      </c>
      <c r="AA28" s="155">
        <v>126858000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49914058</v>
      </c>
      <c r="D32" s="210">
        <f>SUM(D28:D31)</f>
        <v>0</v>
      </c>
      <c r="E32" s="211">
        <f t="shared" si="5"/>
        <v>126858000</v>
      </c>
      <c r="F32" s="77">
        <f t="shared" si="5"/>
        <v>126858000</v>
      </c>
      <c r="G32" s="77">
        <f t="shared" si="5"/>
        <v>0</v>
      </c>
      <c r="H32" s="77">
        <f t="shared" si="5"/>
        <v>10383930</v>
      </c>
      <c r="I32" s="77">
        <f t="shared" si="5"/>
        <v>3794522</v>
      </c>
      <c r="J32" s="77">
        <f t="shared" si="5"/>
        <v>14178452</v>
      </c>
      <c r="K32" s="77">
        <f t="shared" si="5"/>
        <v>19746646</v>
      </c>
      <c r="L32" s="77">
        <f t="shared" si="5"/>
        <v>13613297</v>
      </c>
      <c r="M32" s="77">
        <f t="shared" si="5"/>
        <v>15205761</v>
      </c>
      <c r="N32" s="77">
        <f t="shared" si="5"/>
        <v>48565704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62744156</v>
      </c>
      <c r="X32" s="77">
        <f t="shared" si="5"/>
        <v>63429000</v>
      </c>
      <c r="Y32" s="77">
        <f t="shared" si="5"/>
        <v>-684844</v>
      </c>
      <c r="Z32" s="212">
        <f>+IF(X32&lt;&gt;0,+(Y32/X32)*100,0)</f>
        <v>-1.0797017137271594</v>
      </c>
      <c r="AA32" s="79">
        <f>SUM(AA28:AA31)</f>
        <v>126858000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140407</v>
      </c>
      <c r="D35" s="155"/>
      <c r="E35" s="156">
        <v>348000</v>
      </c>
      <c r="F35" s="60">
        <v>348000</v>
      </c>
      <c r="G35" s="60">
        <v>9884</v>
      </c>
      <c r="H35" s="60"/>
      <c r="I35" s="60">
        <v>76112</v>
      </c>
      <c r="J35" s="60">
        <v>85996</v>
      </c>
      <c r="K35" s="60">
        <v>9884</v>
      </c>
      <c r="L35" s="60"/>
      <c r="M35" s="60">
        <v>8696</v>
      </c>
      <c r="N35" s="60">
        <v>18580</v>
      </c>
      <c r="O35" s="60"/>
      <c r="P35" s="60"/>
      <c r="Q35" s="60"/>
      <c r="R35" s="60"/>
      <c r="S35" s="60"/>
      <c r="T35" s="60"/>
      <c r="U35" s="60"/>
      <c r="V35" s="60"/>
      <c r="W35" s="60">
        <v>104576</v>
      </c>
      <c r="X35" s="60">
        <v>174000</v>
      </c>
      <c r="Y35" s="60">
        <v>-69424</v>
      </c>
      <c r="Z35" s="140">
        <v>-39.9</v>
      </c>
      <c r="AA35" s="62">
        <v>348000</v>
      </c>
    </row>
    <row r="36" spans="1:27" ht="12.75">
      <c r="A36" s="238" t="s">
        <v>139</v>
      </c>
      <c r="B36" s="149"/>
      <c r="C36" s="222">
        <f aca="true" t="shared" si="6" ref="C36:Y36">SUM(C32:C35)</f>
        <v>50054465</v>
      </c>
      <c r="D36" s="222">
        <f>SUM(D32:D35)</f>
        <v>0</v>
      </c>
      <c r="E36" s="218">
        <f t="shared" si="6"/>
        <v>127206000</v>
      </c>
      <c r="F36" s="220">
        <f t="shared" si="6"/>
        <v>127206000</v>
      </c>
      <c r="G36" s="220">
        <f t="shared" si="6"/>
        <v>9884</v>
      </c>
      <c r="H36" s="220">
        <f t="shared" si="6"/>
        <v>10383930</v>
      </c>
      <c r="I36" s="220">
        <f t="shared" si="6"/>
        <v>3870634</v>
      </c>
      <c r="J36" s="220">
        <f t="shared" si="6"/>
        <v>14264448</v>
      </c>
      <c r="K36" s="220">
        <f t="shared" si="6"/>
        <v>19756530</v>
      </c>
      <c r="L36" s="220">
        <f t="shared" si="6"/>
        <v>13613297</v>
      </c>
      <c r="M36" s="220">
        <f t="shared" si="6"/>
        <v>15214457</v>
      </c>
      <c r="N36" s="220">
        <f t="shared" si="6"/>
        <v>48584284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62848732</v>
      </c>
      <c r="X36" s="220">
        <f t="shared" si="6"/>
        <v>63603000</v>
      </c>
      <c r="Y36" s="220">
        <f t="shared" si="6"/>
        <v>-754268</v>
      </c>
      <c r="Z36" s="221">
        <f>+IF(X36&lt;&gt;0,+(Y36/X36)*100,0)</f>
        <v>-1.1859000361618162</v>
      </c>
      <c r="AA36" s="239">
        <f>SUM(AA32:AA35)</f>
        <v>127206000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54079120</v>
      </c>
      <c r="D6" s="155"/>
      <c r="E6" s="59">
        <v>6000000</v>
      </c>
      <c r="F6" s="60">
        <v>6000000</v>
      </c>
      <c r="G6" s="60">
        <v>52082325</v>
      </c>
      <c r="H6" s="60">
        <v>1149102</v>
      </c>
      <c r="I6" s="60">
        <v>1149102</v>
      </c>
      <c r="J6" s="60">
        <v>1149102</v>
      </c>
      <c r="K6" s="60">
        <v>613352</v>
      </c>
      <c r="L6" s="60">
        <v>186603</v>
      </c>
      <c r="M6" s="60">
        <v>7498094</v>
      </c>
      <c r="N6" s="60">
        <v>7498094</v>
      </c>
      <c r="O6" s="60"/>
      <c r="P6" s="60"/>
      <c r="Q6" s="60"/>
      <c r="R6" s="60"/>
      <c r="S6" s="60"/>
      <c r="T6" s="60"/>
      <c r="U6" s="60"/>
      <c r="V6" s="60"/>
      <c r="W6" s="60">
        <v>7498094</v>
      </c>
      <c r="X6" s="60">
        <v>3000000</v>
      </c>
      <c r="Y6" s="60">
        <v>4498094</v>
      </c>
      <c r="Z6" s="140">
        <v>149.94</v>
      </c>
      <c r="AA6" s="62">
        <v>6000000</v>
      </c>
    </row>
    <row r="7" spans="1:27" ht="12.75">
      <c r="A7" s="249" t="s">
        <v>144</v>
      </c>
      <c r="B7" s="182"/>
      <c r="C7" s="155"/>
      <c r="D7" s="155"/>
      <c r="E7" s="59">
        <v>10000000</v>
      </c>
      <c r="F7" s="60">
        <v>10000000</v>
      </c>
      <c r="G7" s="60">
        <v>45900837</v>
      </c>
      <c r="H7" s="60">
        <v>84452094</v>
      </c>
      <c r="I7" s="60">
        <v>73216905</v>
      </c>
      <c r="J7" s="60">
        <v>73216905</v>
      </c>
      <c r="K7" s="60">
        <v>85068491</v>
      </c>
      <c r="L7" s="60">
        <v>67796064</v>
      </c>
      <c r="M7" s="60">
        <v>83312463</v>
      </c>
      <c r="N7" s="60">
        <v>83312463</v>
      </c>
      <c r="O7" s="60"/>
      <c r="P7" s="60"/>
      <c r="Q7" s="60"/>
      <c r="R7" s="60"/>
      <c r="S7" s="60"/>
      <c r="T7" s="60"/>
      <c r="U7" s="60"/>
      <c r="V7" s="60"/>
      <c r="W7" s="60">
        <v>83312463</v>
      </c>
      <c r="X7" s="60">
        <v>5000000</v>
      </c>
      <c r="Y7" s="60">
        <v>78312463</v>
      </c>
      <c r="Z7" s="140">
        <v>1566.25</v>
      </c>
      <c r="AA7" s="62">
        <v>10000000</v>
      </c>
    </row>
    <row r="8" spans="1:27" ht="12.75">
      <c r="A8" s="249" t="s">
        <v>145</v>
      </c>
      <c r="B8" s="182"/>
      <c r="C8" s="155">
        <v>17779954</v>
      </c>
      <c r="D8" s="155"/>
      <c r="E8" s="59">
        <v>41900000</v>
      </c>
      <c r="F8" s="60">
        <v>41900000</v>
      </c>
      <c r="G8" s="60">
        <v>34207714</v>
      </c>
      <c r="H8" s="60">
        <v>62377385</v>
      </c>
      <c r="I8" s="60">
        <v>64775471</v>
      </c>
      <c r="J8" s="60">
        <v>64775471</v>
      </c>
      <c r="K8" s="60">
        <v>65558387</v>
      </c>
      <c r="L8" s="60">
        <v>67144261</v>
      </c>
      <c r="M8" s="60">
        <v>69072935</v>
      </c>
      <c r="N8" s="60">
        <v>69072935</v>
      </c>
      <c r="O8" s="60"/>
      <c r="P8" s="60"/>
      <c r="Q8" s="60"/>
      <c r="R8" s="60"/>
      <c r="S8" s="60"/>
      <c r="T8" s="60"/>
      <c r="U8" s="60"/>
      <c r="V8" s="60"/>
      <c r="W8" s="60">
        <v>69072935</v>
      </c>
      <c r="X8" s="60">
        <v>20950000</v>
      </c>
      <c r="Y8" s="60">
        <v>48122935</v>
      </c>
      <c r="Z8" s="140">
        <v>229.7</v>
      </c>
      <c r="AA8" s="62">
        <v>41900000</v>
      </c>
    </row>
    <row r="9" spans="1:27" ht="12.75">
      <c r="A9" s="249" t="s">
        <v>146</v>
      </c>
      <c r="B9" s="182"/>
      <c r="C9" s="155">
        <v>9583600</v>
      </c>
      <c r="D9" s="155"/>
      <c r="E9" s="59">
        <v>11000000</v>
      </c>
      <c r="F9" s="60">
        <v>11000000</v>
      </c>
      <c r="G9" s="60">
        <v>10818053</v>
      </c>
      <c r="H9" s="60">
        <v>10818053</v>
      </c>
      <c r="I9" s="60">
        <v>10818053</v>
      </c>
      <c r="J9" s="60">
        <v>10818053</v>
      </c>
      <c r="K9" s="60">
        <v>10818053</v>
      </c>
      <c r="L9" s="60">
        <v>10818053</v>
      </c>
      <c r="M9" s="60">
        <v>10818053</v>
      </c>
      <c r="N9" s="60">
        <v>10818053</v>
      </c>
      <c r="O9" s="60"/>
      <c r="P9" s="60"/>
      <c r="Q9" s="60"/>
      <c r="R9" s="60"/>
      <c r="S9" s="60"/>
      <c r="T9" s="60"/>
      <c r="U9" s="60"/>
      <c r="V9" s="60"/>
      <c r="W9" s="60">
        <v>10818053</v>
      </c>
      <c r="X9" s="60">
        <v>5500000</v>
      </c>
      <c r="Y9" s="60">
        <v>5318053</v>
      </c>
      <c r="Z9" s="140">
        <v>96.69</v>
      </c>
      <c r="AA9" s="62">
        <v>11000000</v>
      </c>
    </row>
    <row r="10" spans="1:27" ht="12.75">
      <c r="A10" s="249" t="s">
        <v>147</v>
      </c>
      <c r="B10" s="182"/>
      <c r="C10" s="155"/>
      <c r="D10" s="155"/>
      <c r="E10" s="59">
        <v>750000</v>
      </c>
      <c r="F10" s="60">
        <v>750000</v>
      </c>
      <c r="G10" s="159">
        <v>590877</v>
      </c>
      <c r="H10" s="159">
        <v>590877</v>
      </c>
      <c r="I10" s="159">
        <v>590877</v>
      </c>
      <c r="J10" s="60">
        <v>590877</v>
      </c>
      <c r="K10" s="159">
        <v>590877</v>
      </c>
      <c r="L10" s="159">
        <v>590877</v>
      </c>
      <c r="M10" s="60">
        <v>590877</v>
      </c>
      <c r="N10" s="159">
        <v>590877</v>
      </c>
      <c r="O10" s="159"/>
      <c r="P10" s="159"/>
      <c r="Q10" s="60"/>
      <c r="R10" s="159"/>
      <c r="S10" s="159"/>
      <c r="T10" s="60"/>
      <c r="U10" s="159"/>
      <c r="V10" s="159"/>
      <c r="W10" s="159">
        <v>590877</v>
      </c>
      <c r="X10" s="60">
        <v>375000</v>
      </c>
      <c r="Y10" s="159">
        <v>215877</v>
      </c>
      <c r="Z10" s="141">
        <v>57.57</v>
      </c>
      <c r="AA10" s="225">
        <v>750000</v>
      </c>
    </row>
    <row r="11" spans="1:27" ht="12.75">
      <c r="A11" s="249" t="s">
        <v>148</v>
      </c>
      <c r="B11" s="182"/>
      <c r="C11" s="155">
        <v>839149</v>
      </c>
      <c r="D11" s="155"/>
      <c r="E11" s="59">
        <v>7000000</v>
      </c>
      <c r="F11" s="60">
        <v>7000000</v>
      </c>
      <c r="G11" s="60">
        <v>1185501</v>
      </c>
      <c r="H11" s="60">
        <v>1185501</v>
      </c>
      <c r="I11" s="60">
        <v>1185501</v>
      </c>
      <c r="J11" s="60">
        <v>1185501</v>
      </c>
      <c r="K11" s="60">
        <v>1185501</v>
      </c>
      <c r="L11" s="60">
        <v>1185501</v>
      </c>
      <c r="M11" s="60">
        <v>1185501</v>
      </c>
      <c r="N11" s="60">
        <v>1185501</v>
      </c>
      <c r="O11" s="60"/>
      <c r="P11" s="60"/>
      <c r="Q11" s="60"/>
      <c r="R11" s="60"/>
      <c r="S11" s="60"/>
      <c r="T11" s="60"/>
      <c r="U11" s="60"/>
      <c r="V11" s="60"/>
      <c r="W11" s="60">
        <v>1185501</v>
      </c>
      <c r="X11" s="60">
        <v>3500000</v>
      </c>
      <c r="Y11" s="60">
        <v>-2314499</v>
      </c>
      <c r="Z11" s="140">
        <v>-66.13</v>
      </c>
      <c r="AA11" s="62">
        <v>7000000</v>
      </c>
    </row>
    <row r="12" spans="1:27" ht="12.75">
      <c r="A12" s="250" t="s">
        <v>56</v>
      </c>
      <c r="B12" s="251"/>
      <c r="C12" s="168">
        <f aca="true" t="shared" si="0" ref="C12:Y12">SUM(C6:C11)</f>
        <v>82281823</v>
      </c>
      <c r="D12" s="168">
        <f>SUM(D6:D11)</f>
        <v>0</v>
      </c>
      <c r="E12" s="72">
        <f t="shared" si="0"/>
        <v>76650000</v>
      </c>
      <c r="F12" s="73">
        <f t="shared" si="0"/>
        <v>76650000</v>
      </c>
      <c r="G12" s="73">
        <f t="shared" si="0"/>
        <v>144785307</v>
      </c>
      <c r="H12" s="73">
        <f t="shared" si="0"/>
        <v>160573012</v>
      </c>
      <c r="I12" s="73">
        <f t="shared" si="0"/>
        <v>151735909</v>
      </c>
      <c r="J12" s="73">
        <f t="shared" si="0"/>
        <v>151735909</v>
      </c>
      <c r="K12" s="73">
        <f t="shared" si="0"/>
        <v>163834661</v>
      </c>
      <c r="L12" s="73">
        <f t="shared" si="0"/>
        <v>147721359</v>
      </c>
      <c r="M12" s="73">
        <f t="shared" si="0"/>
        <v>172477923</v>
      </c>
      <c r="N12" s="73">
        <f t="shared" si="0"/>
        <v>172477923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172477923</v>
      </c>
      <c r="X12" s="73">
        <f t="shared" si="0"/>
        <v>38325000</v>
      </c>
      <c r="Y12" s="73">
        <f t="shared" si="0"/>
        <v>134152923</v>
      </c>
      <c r="Z12" s="170">
        <f>+IF(X12&lt;&gt;0,+(Y12/X12)*100,0)</f>
        <v>350.04024266144813</v>
      </c>
      <c r="AA12" s="74">
        <f>SUM(AA6:AA11)</f>
        <v>76650000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1826330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266419632</v>
      </c>
      <c r="D18" s="155"/>
      <c r="E18" s="59">
        <v>289848367</v>
      </c>
      <c r="F18" s="60">
        <v>289848367</v>
      </c>
      <c r="G18" s="60">
        <v>292305500</v>
      </c>
      <c r="H18" s="60">
        <v>292305500</v>
      </c>
      <c r="I18" s="60">
        <v>292305500</v>
      </c>
      <c r="J18" s="60">
        <v>292305500</v>
      </c>
      <c r="K18" s="60">
        <v>292305500</v>
      </c>
      <c r="L18" s="60">
        <v>292305500</v>
      </c>
      <c r="M18" s="60">
        <v>292305500</v>
      </c>
      <c r="N18" s="60">
        <v>292305500</v>
      </c>
      <c r="O18" s="60"/>
      <c r="P18" s="60"/>
      <c r="Q18" s="60"/>
      <c r="R18" s="60"/>
      <c r="S18" s="60"/>
      <c r="T18" s="60"/>
      <c r="U18" s="60"/>
      <c r="V18" s="60"/>
      <c r="W18" s="60">
        <v>292305500</v>
      </c>
      <c r="X18" s="60">
        <v>144924184</v>
      </c>
      <c r="Y18" s="60">
        <v>147381316</v>
      </c>
      <c r="Z18" s="140">
        <v>101.7</v>
      </c>
      <c r="AA18" s="62">
        <v>289848367</v>
      </c>
    </row>
    <row r="19" spans="1:27" ht="12.75">
      <c r="A19" s="249" t="s">
        <v>154</v>
      </c>
      <c r="B19" s="182"/>
      <c r="C19" s="155">
        <v>391362373</v>
      </c>
      <c r="D19" s="155"/>
      <c r="E19" s="59">
        <v>494598644</v>
      </c>
      <c r="F19" s="60">
        <v>494598644</v>
      </c>
      <c r="G19" s="60">
        <v>391373533</v>
      </c>
      <c r="H19" s="60">
        <v>391373533</v>
      </c>
      <c r="I19" s="60">
        <v>391373533</v>
      </c>
      <c r="J19" s="60">
        <v>391373533</v>
      </c>
      <c r="K19" s="60">
        <v>391373533</v>
      </c>
      <c r="L19" s="60">
        <v>391373533</v>
      </c>
      <c r="M19" s="60">
        <v>391373533</v>
      </c>
      <c r="N19" s="60">
        <v>391373533</v>
      </c>
      <c r="O19" s="60"/>
      <c r="P19" s="60"/>
      <c r="Q19" s="60"/>
      <c r="R19" s="60"/>
      <c r="S19" s="60"/>
      <c r="T19" s="60"/>
      <c r="U19" s="60"/>
      <c r="V19" s="60"/>
      <c r="W19" s="60">
        <v>391373533</v>
      </c>
      <c r="X19" s="60">
        <v>247299322</v>
      </c>
      <c r="Y19" s="60">
        <v>144074211</v>
      </c>
      <c r="Z19" s="140">
        <v>58.26</v>
      </c>
      <c r="AA19" s="62">
        <v>494598644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3474251</v>
      </c>
      <c r="D22" s="155"/>
      <c r="E22" s="59">
        <v>1000000</v>
      </c>
      <c r="F22" s="60">
        <v>1000000</v>
      </c>
      <c r="G22" s="60">
        <v>3474251</v>
      </c>
      <c r="H22" s="60">
        <v>3474251</v>
      </c>
      <c r="I22" s="60">
        <v>3474251</v>
      </c>
      <c r="J22" s="60">
        <v>3474251</v>
      </c>
      <c r="K22" s="60">
        <v>3474251</v>
      </c>
      <c r="L22" s="60">
        <v>3474251</v>
      </c>
      <c r="M22" s="60">
        <v>3474251</v>
      </c>
      <c r="N22" s="60">
        <v>3474251</v>
      </c>
      <c r="O22" s="60"/>
      <c r="P22" s="60"/>
      <c r="Q22" s="60"/>
      <c r="R22" s="60"/>
      <c r="S22" s="60"/>
      <c r="T22" s="60"/>
      <c r="U22" s="60"/>
      <c r="V22" s="60"/>
      <c r="W22" s="60">
        <v>3474251</v>
      </c>
      <c r="X22" s="60">
        <v>500000</v>
      </c>
      <c r="Y22" s="60">
        <v>2974251</v>
      </c>
      <c r="Z22" s="140">
        <v>594.85</v>
      </c>
      <c r="AA22" s="62">
        <v>1000000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663082586</v>
      </c>
      <c r="D24" s="168">
        <f>SUM(D15:D23)</f>
        <v>0</v>
      </c>
      <c r="E24" s="76">
        <f t="shared" si="1"/>
        <v>785447011</v>
      </c>
      <c r="F24" s="77">
        <f t="shared" si="1"/>
        <v>785447011</v>
      </c>
      <c r="G24" s="77">
        <f t="shared" si="1"/>
        <v>687153284</v>
      </c>
      <c r="H24" s="77">
        <f t="shared" si="1"/>
        <v>687153284</v>
      </c>
      <c r="I24" s="77">
        <f t="shared" si="1"/>
        <v>687153284</v>
      </c>
      <c r="J24" s="77">
        <f t="shared" si="1"/>
        <v>687153284</v>
      </c>
      <c r="K24" s="77">
        <f t="shared" si="1"/>
        <v>687153284</v>
      </c>
      <c r="L24" s="77">
        <f t="shared" si="1"/>
        <v>687153284</v>
      </c>
      <c r="M24" s="77">
        <f t="shared" si="1"/>
        <v>687153284</v>
      </c>
      <c r="N24" s="77">
        <f t="shared" si="1"/>
        <v>687153284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687153284</v>
      </c>
      <c r="X24" s="77">
        <f t="shared" si="1"/>
        <v>392723506</v>
      </c>
      <c r="Y24" s="77">
        <f t="shared" si="1"/>
        <v>294429778</v>
      </c>
      <c r="Z24" s="212">
        <f>+IF(X24&lt;&gt;0,+(Y24/X24)*100,0)</f>
        <v>74.97126438874275</v>
      </c>
      <c r="AA24" s="79">
        <f>SUM(AA15:AA23)</f>
        <v>785447011</v>
      </c>
    </row>
    <row r="25" spans="1:27" ht="12.75">
      <c r="A25" s="250" t="s">
        <v>159</v>
      </c>
      <c r="B25" s="251"/>
      <c r="C25" s="168">
        <f aca="true" t="shared" si="2" ref="C25:Y25">+C12+C24</f>
        <v>745364409</v>
      </c>
      <c r="D25" s="168">
        <f>+D12+D24</f>
        <v>0</v>
      </c>
      <c r="E25" s="72">
        <f t="shared" si="2"/>
        <v>862097011</v>
      </c>
      <c r="F25" s="73">
        <f t="shared" si="2"/>
        <v>862097011</v>
      </c>
      <c r="G25" s="73">
        <f t="shared" si="2"/>
        <v>831938591</v>
      </c>
      <c r="H25" s="73">
        <f t="shared" si="2"/>
        <v>847726296</v>
      </c>
      <c r="I25" s="73">
        <f t="shared" si="2"/>
        <v>838889193</v>
      </c>
      <c r="J25" s="73">
        <f t="shared" si="2"/>
        <v>838889193</v>
      </c>
      <c r="K25" s="73">
        <f t="shared" si="2"/>
        <v>850987945</v>
      </c>
      <c r="L25" s="73">
        <f t="shared" si="2"/>
        <v>834874643</v>
      </c>
      <c r="M25" s="73">
        <f t="shared" si="2"/>
        <v>859631207</v>
      </c>
      <c r="N25" s="73">
        <f t="shared" si="2"/>
        <v>859631207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859631207</v>
      </c>
      <c r="X25" s="73">
        <f t="shared" si="2"/>
        <v>431048506</v>
      </c>
      <c r="Y25" s="73">
        <f t="shared" si="2"/>
        <v>428582701</v>
      </c>
      <c r="Z25" s="170">
        <f>+IF(X25&lt;&gt;0,+(Y25/X25)*100,0)</f>
        <v>99.42795185096873</v>
      </c>
      <c r="AA25" s="74">
        <f>+AA12+AA24</f>
        <v>862097011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742659</v>
      </c>
      <c r="D30" s="155"/>
      <c r="E30" s="59">
        <v>1547000</v>
      </c>
      <c r="F30" s="60">
        <v>1547000</v>
      </c>
      <c r="G30" s="60">
        <v>742659</v>
      </c>
      <c r="H30" s="60">
        <v>742659</v>
      </c>
      <c r="I30" s="60">
        <v>742659</v>
      </c>
      <c r="J30" s="60">
        <v>742659</v>
      </c>
      <c r="K30" s="60">
        <v>742659</v>
      </c>
      <c r="L30" s="60">
        <v>742659</v>
      </c>
      <c r="M30" s="60">
        <v>742659</v>
      </c>
      <c r="N30" s="60">
        <v>742659</v>
      </c>
      <c r="O30" s="60"/>
      <c r="P30" s="60"/>
      <c r="Q30" s="60"/>
      <c r="R30" s="60"/>
      <c r="S30" s="60"/>
      <c r="T30" s="60"/>
      <c r="U30" s="60"/>
      <c r="V30" s="60"/>
      <c r="W30" s="60">
        <v>742659</v>
      </c>
      <c r="X30" s="60">
        <v>773500</v>
      </c>
      <c r="Y30" s="60">
        <v>-30841</v>
      </c>
      <c r="Z30" s="140">
        <v>-3.99</v>
      </c>
      <c r="AA30" s="62">
        <v>1547000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106472585</v>
      </c>
      <c r="D32" s="155"/>
      <c r="E32" s="59">
        <v>30889592</v>
      </c>
      <c r="F32" s="60">
        <v>30889592</v>
      </c>
      <c r="G32" s="60">
        <v>34207714</v>
      </c>
      <c r="H32" s="60">
        <v>40748127</v>
      </c>
      <c r="I32" s="60">
        <v>40047064</v>
      </c>
      <c r="J32" s="60">
        <v>40047064</v>
      </c>
      <c r="K32" s="60">
        <v>41898254</v>
      </c>
      <c r="L32" s="60">
        <v>48520595</v>
      </c>
      <c r="M32" s="60">
        <v>32659646</v>
      </c>
      <c r="N32" s="60">
        <v>32659646</v>
      </c>
      <c r="O32" s="60"/>
      <c r="P32" s="60"/>
      <c r="Q32" s="60"/>
      <c r="R32" s="60"/>
      <c r="S32" s="60"/>
      <c r="T32" s="60"/>
      <c r="U32" s="60"/>
      <c r="V32" s="60"/>
      <c r="W32" s="60">
        <v>32659646</v>
      </c>
      <c r="X32" s="60">
        <v>15444796</v>
      </c>
      <c r="Y32" s="60">
        <v>17214850</v>
      </c>
      <c r="Z32" s="140">
        <v>111.46</v>
      </c>
      <c r="AA32" s="62">
        <v>30889592</v>
      </c>
    </row>
    <row r="33" spans="1:27" ht="12.75">
      <c r="A33" s="249" t="s">
        <v>165</v>
      </c>
      <c r="B33" s="182"/>
      <c r="C33" s="155">
        <v>8708960</v>
      </c>
      <c r="D33" s="155"/>
      <c r="E33" s="59"/>
      <c r="F33" s="60"/>
      <c r="G33" s="60">
        <v>26407389</v>
      </c>
      <c r="H33" s="60">
        <v>26407389</v>
      </c>
      <c r="I33" s="60">
        <v>26407389</v>
      </c>
      <c r="J33" s="60">
        <v>26407389</v>
      </c>
      <c r="K33" s="60">
        <v>26407389</v>
      </c>
      <c r="L33" s="60">
        <v>26407389</v>
      </c>
      <c r="M33" s="60">
        <v>26407389</v>
      </c>
      <c r="N33" s="60">
        <v>26407389</v>
      </c>
      <c r="O33" s="60"/>
      <c r="P33" s="60"/>
      <c r="Q33" s="60"/>
      <c r="R33" s="60"/>
      <c r="S33" s="60"/>
      <c r="T33" s="60"/>
      <c r="U33" s="60"/>
      <c r="V33" s="60"/>
      <c r="W33" s="60">
        <v>26407389</v>
      </c>
      <c r="X33" s="60"/>
      <c r="Y33" s="60">
        <v>26407389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115924204</v>
      </c>
      <c r="D34" s="168">
        <f>SUM(D29:D33)</f>
        <v>0</v>
      </c>
      <c r="E34" s="72">
        <f t="shared" si="3"/>
        <v>32436592</v>
      </c>
      <c r="F34" s="73">
        <f t="shared" si="3"/>
        <v>32436592</v>
      </c>
      <c r="G34" s="73">
        <f t="shared" si="3"/>
        <v>61357762</v>
      </c>
      <c r="H34" s="73">
        <f t="shared" si="3"/>
        <v>67898175</v>
      </c>
      <c r="I34" s="73">
        <f t="shared" si="3"/>
        <v>67197112</v>
      </c>
      <c r="J34" s="73">
        <f t="shared" si="3"/>
        <v>67197112</v>
      </c>
      <c r="K34" s="73">
        <f t="shared" si="3"/>
        <v>69048302</v>
      </c>
      <c r="L34" s="73">
        <f t="shared" si="3"/>
        <v>75670643</v>
      </c>
      <c r="M34" s="73">
        <f t="shared" si="3"/>
        <v>59809694</v>
      </c>
      <c r="N34" s="73">
        <f t="shared" si="3"/>
        <v>59809694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59809694</v>
      </c>
      <c r="X34" s="73">
        <f t="shared" si="3"/>
        <v>16218296</v>
      </c>
      <c r="Y34" s="73">
        <f t="shared" si="3"/>
        <v>43591398</v>
      </c>
      <c r="Z34" s="170">
        <f>+IF(X34&lt;&gt;0,+(Y34/X34)*100,0)</f>
        <v>268.7791491781874</v>
      </c>
      <c r="AA34" s="74">
        <f>SUM(AA29:AA33)</f>
        <v>32436592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7360404</v>
      </c>
      <c r="D37" s="155"/>
      <c r="E37" s="59">
        <v>8192617</v>
      </c>
      <c r="F37" s="60">
        <v>8192617</v>
      </c>
      <c r="G37" s="60">
        <v>7527763</v>
      </c>
      <c r="H37" s="60">
        <v>7527763</v>
      </c>
      <c r="I37" s="60">
        <v>7527763</v>
      </c>
      <c r="J37" s="60">
        <v>7527763</v>
      </c>
      <c r="K37" s="60">
        <v>7527763</v>
      </c>
      <c r="L37" s="60">
        <v>7527763</v>
      </c>
      <c r="M37" s="60">
        <v>7527763</v>
      </c>
      <c r="N37" s="60">
        <v>7527763</v>
      </c>
      <c r="O37" s="60"/>
      <c r="P37" s="60"/>
      <c r="Q37" s="60"/>
      <c r="R37" s="60"/>
      <c r="S37" s="60"/>
      <c r="T37" s="60"/>
      <c r="U37" s="60"/>
      <c r="V37" s="60"/>
      <c r="W37" s="60">
        <v>7527763</v>
      </c>
      <c r="X37" s="60">
        <v>4096309</v>
      </c>
      <c r="Y37" s="60">
        <v>3431454</v>
      </c>
      <c r="Z37" s="140">
        <v>83.77</v>
      </c>
      <c r="AA37" s="62">
        <v>8192617</v>
      </c>
    </row>
    <row r="38" spans="1:27" ht="12.75">
      <c r="A38" s="249" t="s">
        <v>165</v>
      </c>
      <c r="B38" s="182"/>
      <c r="C38" s="155">
        <v>16851436</v>
      </c>
      <c r="D38" s="155"/>
      <c r="E38" s="59">
        <v>4900000</v>
      </c>
      <c r="F38" s="60">
        <v>4900000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2450000</v>
      </c>
      <c r="Y38" s="60">
        <v>-2450000</v>
      </c>
      <c r="Z38" s="140">
        <v>-100</v>
      </c>
      <c r="AA38" s="62">
        <v>4900000</v>
      </c>
    </row>
    <row r="39" spans="1:27" ht="12.75">
      <c r="A39" s="250" t="s">
        <v>59</v>
      </c>
      <c r="B39" s="253"/>
      <c r="C39" s="168">
        <f aca="true" t="shared" si="4" ref="C39:Y39">SUM(C37:C38)</f>
        <v>24211840</v>
      </c>
      <c r="D39" s="168">
        <f>SUM(D37:D38)</f>
        <v>0</v>
      </c>
      <c r="E39" s="76">
        <f t="shared" si="4"/>
        <v>13092617</v>
      </c>
      <c r="F39" s="77">
        <f t="shared" si="4"/>
        <v>13092617</v>
      </c>
      <c r="G39" s="77">
        <f t="shared" si="4"/>
        <v>7527763</v>
      </c>
      <c r="H39" s="77">
        <f t="shared" si="4"/>
        <v>7527763</v>
      </c>
      <c r="I39" s="77">
        <f t="shared" si="4"/>
        <v>7527763</v>
      </c>
      <c r="J39" s="77">
        <f t="shared" si="4"/>
        <v>7527763</v>
      </c>
      <c r="K39" s="77">
        <f t="shared" si="4"/>
        <v>7527763</v>
      </c>
      <c r="L39" s="77">
        <f t="shared" si="4"/>
        <v>7527763</v>
      </c>
      <c r="M39" s="77">
        <f t="shared" si="4"/>
        <v>7527763</v>
      </c>
      <c r="N39" s="77">
        <f t="shared" si="4"/>
        <v>7527763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7527763</v>
      </c>
      <c r="X39" s="77">
        <f t="shared" si="4"/>
        <v>6546309</v>
      </c>
      <c r="Y39" s="77">
        <f t="shared" si="4"/>
        <v>981454</v>
      </c>
      <c r="Z39" s="212">
        <f>+IF(X39&lt;&gt;0,+(Y39/X39)*100,0)</f>
        <v>14.992478967919173</v>
      </c>
      <c r="AA39" s="79">
        <f>SUM(AA37:AA38)</f>
        <v>13092617</v>
      </c>
    </row>
    <row r="40" spans="1:27" ht="12.75">
      <c r="A40" s="250" t="s">
        <v>167</v>
      </c>
      <c r="B40" s="251"/>
      <c r="C40" s="168">
        <f aca="true" t="shared" si="5" ref="C40:Y40">+C34+C39</f>
        <v>140136044</v>
      </c>
      <c r="D40" s="168">
        <f>+D34+D39</f>
        <v>0</v>
      </c>
      <c r="E40" s="72">
        <f t="shared" si="5"/>
        <v>45529209</v>
      </c>
      <c r="F40" s="73">
        <f t="shared" si="5"/>
        <v>45529209</v>
      </c>
      <c r="G40" s="73">
        <f t="shared" si="5"/>
        <v>68885525</v>
      </c>
      <c r="H40" s="73">
        <f t="shared" si="5"/>
        <v>75425938</v>
      </c>
      <c r="I40" s="73">
        <f t="shared" si="5"/>
        <v>74724875</v>
      </c>
      <c r="J40" s="73">
        <f t="shared" si="5"/>
        <v>74724875</v>
      </c>
      <c r="K40" s="73">
        <f t="shared" si="5"/>
        <v>76576065</v>
      </c>
      <c r="L40" s="73">
        <f t="shared" si="5"/>
        <v>83198406</v>
      </c>
      <c r="M40" s="73">
        <f t="shared" si="5"/>
        <v>67337457</v>
      </c>
      <c r="N40" s="73">
        <f t="shared" si="5"/>
        <v>67337457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67337457</v>
      </c>
      <c r="X40" s="73">
        <f t="shared" si="5"/>
        <v>22764605</v>
      </c>
      <c r="Y40" s="73">
        <f t="shared" si="5"/>
        <v>44572852</v>
      </c>
      <c r="Z40" s="170">
        <f>+IF(X40&lt;&gt;0,+(Y40/X40)*100,0)</f>
        <v>195.79892556888205</v>
      </c>
      <c r="AA40" s="74">
        <f>+AA34+AA39</f>
        <v>45529209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605228365</v>
      </c>
      <c r="D42" s="257">
        <f>+D25-D40</f>
        <v>0</v>
      </c>
      <c r="E42" s="258">
        <f t="shared" si="6"/>
        <v>816567802</v>
      </c>
      <c r="F42" s="259">
        <f t="shared" si="6"/>
        <v>816567802</v>
      </c>
      <c r="G42" s="259">
        <f t="shared" si="6"/>
        <v>763053066</v>
      </c>
      <c r="H42" s="259">
        <f t="shared" si="6"/>
        <v>772300358</v>
      </c>
      <c r="I42" s="259">
        <f t="shared" si="6"/>
        <v>764164318</v>
      </c>
      <c r="J42" s="259">
        <f t="shared" si="6"/>
        <v>764164318</v>
      </c>
      <c r="K42" s="259">
        <f t="shared" si="6"/>
        <v>774411880</v>
      </c>
      <c r="L42" s="259">
        <f t="shared" si="6"/>
        <v>751676237</v>
      </c>
      <c r="M42" s="259">
        <f t="shared" si="6"/>
        <v>792293750</v>
      </c>
      <c r="N42" s="259">
        <f t="shared" si="6"/>
        <v>792293750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792293750</v>
      </c>
      <c r="X42" s="259">
        <f t="shared" si="6"/>
        <v>408283901</v>
      </c>
      <c r="Y42" s="259">
        <f t="shared" si="6"/>
        <v>384009849</v>
      </c>
      <c r="Z42" s="260">
        <f>+IF(X42&lt;&gt;0,+(Y42/X42)*100,0)</f>
        <v>94.05461446298858</v>
      </c>
      <c r="AA42" s="261">
        <f>+AA25-AA40</f>
        <v>816567802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605228365</v>
      </c>
      <c r="D45" s="155"/>
      <c r="E45" s="59">
        <v>816567802</v>
      </c>
      <c r="F45" s="60">
        <v>816567802</v>
      </c>
      <c r="G45" s="60">
        <v>763053066</v>
      </c>
      <c r="H45" s="60">
        <v>772300358</v>
      </c>
      <c r="I45" s="60">
        <v>764164318</v>
      </c>
      <c r="J45" s="60">
        <v>764164318</v>
      </c>
      <c r="K45" s="60">
        <v>774411880</v>
      </c>
      <c r="L45" s="60">
        <v>751676237</v>
      </c>
      <c r="M45" s="60">
        <v>792293750</v>
      </c>
      <c r="N45" s="60">
        <v>792293750</v>
      </c>
      <c r="O45" s="60"/>
      <c r="P45" s="60"/>
      <c r="Q45" s="60"/>
      <c r="R45" s="60"/>
      <c r="S45" s="60"/>
      <c r="T45" s="60"/>
      <c r="U45" s="60"/>
      <c r="V45" s="60"/>
      <c r="W45" s="60">
        <v>792293750</v>
      </c>
      <c r="X45" s="60">
        <v>408283901</v>
      </c>
      <c r="Y45" s="60">
        <v>384009849</v>
      </c>
      <c r="Z45" s="139">
        <v>94.05</v>
      </c>
      <c r="AA45" s="62">
        <v>816567802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605228365</v>
      </c>
      <c r="D48" s="217">
        <f>SUM(D45:D47)</f>
        <v>0</v>
      </c>
      <c r="E48" s="264">
        <f t="shared" si="7"/>
        <v>816567802</v>
      </c>
      <c r="F48" s="219">
        <f t="shared" si="7"/>
        <v>816567802</v>
      </c>
      <c r="G48" s="219">
        <f t="shared" si="7"/>
        <v>763053066</v>
      </c>
      <c r="H48" s="219">
        <f t="shared" si="7"/>
        <v>772300358</v>
      </c>
      <c r="I48" s="219">
        <f t="shared" si="7"/>
        <v>764164318</v>
      </c>
      <c r="J48" s="219">
        <f t="shared" si="7"/>
        <v>764164318</v>
      </c>
      <c r="K48" s="219">
        <f t="shared" si="7"/>
        <v>774411880</v>
      </c>
      <c r="L48" s="219">
        <f t="shared" si="7"/>
        <v>751676237</v>
      </c>
      <c r="M48" s="219">
        <f t="shared" si="7"/>
        <v>792293750</v>
      </c>
      <c r="N48" s="219">
        <f t="shared" si="7"/>
        <v>792293750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792293750</v>
      </c>
      <c r="X48" s="219">
        <f t="shared" si="7"/>
        <v>408283901</v>
      </c>
      <c r="Y48" s="219">
        <f t="shared" si="7"/>
        <v>384009849</v>
      </c>
      <c r="Z48" s="265">
        <f>+IF(X48&lt;&gt;0,+(Y48/X48)*100,0)</f>
        <v>94.05461446298858</v>
      </c>
      <c r="AA48" s="232">
        <f>SUM(AA45:AA47)</f>
        <v>816567802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16350973</v>
      </c>
      <c r="D7" s="155"/>
      <c r="E7" s="59">
        <v>17079420</v>
      </c>
      <c r="F7" s="60">
        <v>17079420</v>
      </c>
      <c r="G7" s="60">
        <v>2600000</v>
      </c>
      <c r="H7" s="60">
        <v>1352209</v>
      </c>
      <c r="I7" s="60">
        <v>390000</v>
      </c>
      <c r="J7" s="60">
        <v>4342209</v>
      </c>
      <c r="K7" s="60">
        <v>2131178</v>
      </c>
      <c r="L7" s="60">
        <v>1306098</v>
      </c>
      <c r="M7" s="60">
        <v>1253048</v>
      </c>
      <c r="N7" s="60">
        <v>4690324</v>
      </c>
      <c r="O7" s="60"/>
      <c r="P7" s="60"/>
      <c r="Q7" s="60"/>
      <c r="R7" s="60"/>
      <c r="S7" s="60"/>
      <c r="T7" s="60"/>
      <c r="U7" s="60"/>
      <c r="V7" s="60"/>
      <c r="W7" s="60">
        <v>9032533</v>
      </c>
      <c r="X7" s="60">
        <v>8539710</v>
      </c>
      <c r="Y7" s="60">
        <v>492823</v>
      </c>
      <c r="Z7" s="140">
        <v>5.77</v>
      </c>
      <c r="AA7" s="62">
        <v>17079420</v>
      </c>
    </row>
    <row r="8" spans="1:27" ht="12.75">
      <c r="A8" s="249" t="s">
        <v>178</v>
      </c>
      <c r="B8" s="182"/>
      <c r="C8" s="155">
        <v>135100</v>
      </c>
      <c r="D8" s="155"/>
      <c r="E8" s="59">
        <v>537000</v>
      </c>
      <c r="F8" s="60">
        <v>537000</v>
      </c>
      <c r="G8" s="60">
        <v>1430509</v>
      </c>
      <c r="H8" s="60">
        <v>5861</v>
      </c>
      <c r="I8" s="60">
        <v>1341601</v>
      </c>
      <c r="J8" s="60">
        <v>2777971</v>
      </c>
      <c r="K8" s="60">
        <v>4499644</v>
      </c>
      <c r="L8" s="60">
        <v>244367</v>
      </c>
      <c r="M8" s="60">
        <v>1472968</v>
      </c>
      <c r="N8" s="60">
        <v>6216979</v>
      </c>
      <c r="O8" s="60"/>
      <c r="P8" s="60"/>
      <c r="Q8" s="60"/>
      <c r="R8" s="60"/>
      <c r="S8" s="60"/>
      <c r="T8" s="60"/>
      <c r="U8" s="60"/>
      <c r="V8" s="60"/>
      <c r="W8" s="60">
        <v>8994950</v>
      </c>
      <c r="X8" s="60">
        <v>268500</v>
      </c>
      <c r="Y8" s="60">
        <v>8726450</v>
      </c>
      <c r="Z8" s="140">
        <v>3250.07</v>
      </c>
      <c r="AA8" s="62">
        <v>537000</v>
      </c>
    </row>
    <row r="9" spans="1:27" ht="12.75">
      <c r="A9" s="249" t="s">
        <v>179</v>
      </c>
      <c r="B9" s="182"/>
      <c r="C9" s="155">
        <v>255950419</v>
      </c>
      <c r="D9" s="155"/>
      <c r="E9" s="59">
        <v>152295000</v>
      </c>
      <c r="F9" s="60">
        <v>152295000</v>
      </c>
      <c r="G9" s="60">
        <v>61960000</v>
      </c>
      <c r="H9" s="60">
        <v>1975000</v>
      </c>
      <c r="I9" s="60">
        <v>400000</v>
      </c>
      <c r="J9" s="60">
        <v>64335000</v>
      </c>
      <c r="K9" s="60"/>
      <c r="L9" s="60">
        <v>729000</v>
      </c>
      <c r="M9" s="60">
        <v>49568000</v>
      </c>
      <c r="N9" s="60">
        <v>50297000</v>
      </c>
      <c r="O9" s="60"/>
      <c r="P9" s="60"/>
      <c r="Q9" s="60"/>
      <c r="R9" s="60"/>
      <c r="S9" s="60"/>
      <c r="T9" s="60"/>
      <c r="U9" s="60"/>
      <c r="V9" s="60"/>
      <c r="W9" s="60">
        <v>114632000</v>
      </c>
      <c r="X9" s="60">
        <v>76147500</v>
      </c>
      <c r="Y9" s="60">
        <v>38484500</v>
      </c>
      <c r="Z9" s="140">
        <v>50.54</v>
      </c>
      <c r="AA9" s="62">
        <v>152295000</v>
      </c>
    </row>
    <row r="10" spans="1:27" ht="12.75">
      <c r="A10" s="249" t="s">
        <v>180</v>
      </c>
      <c r="B10" s="182"/>
      <c r="C10" s="155"/>
      <c r="D10" s="155"/>
      <c r="E10" s="59">
        <v>126858000</v>
      </c>
      <c r="F10" s="60">
        <v>126858000</v>
      </c>
      <c r="G10" s="60">
        <v>22000000</v>
      </c>
      <c r="H10" s="60">
        <v>1544000</v>
      </c>
      <c r="I10" s="60"/>
      <c r="J10" s="60">
        <v>23544000</v>
      </c>
      <c r="K10" s="60">
        <v>33400000</v>
      </c>
      <c r="L10" s="60"/>
      <c r="M10" s="60">
        <v>14000000</v>
      </c>
      <c r="N10" s="60">
        <v>47400000</v>
      </c>
      <c r="O10" s="60"/>
      <c r="P10" s="60"/>
      <c r="Q10" s="60"/>
      <c r="R10" s="60"/>
      <c r="S10" s="60"/>
      <c r="T10" s="60"/>
      <c r="U10" s="60"/>
      <c r="V10" s="60"/>
      <c r="W10" s="60">
        <v>70944000</v>
      </c>
      <c r="X10" s="60">
        <v>63429000</v>
      </c>
      <c r="Y10" s="60">
        <v>7515000</v>
      </c>
      <c r="Z10" s="140">
        <v>11.85</v>
      </c>
      <c r="AA10" s="62">
        <v>126858000</v>
      </c>
    </row>
    <row r="11" spans="1:27" ht="12.75">
      <c r="A11" s="249" t="s">
        <v>181</v>
      </c>
      <c r="B11" s="182"/>
      <c r="C11" s="155">
        <v>8874403</v>
      </c>
      <c r="D11" s="155"/>
      <c r="E11" s="59">
        <v>7002060</v>
      </c>
      <c r="F11" s="60">
        <v>7002060</v>
      </c>
      <c r="G11" s="60">
        <v>147864</v>
      </c>
      <c r="H11" s="60">
        <v>382438</v>
      </c>
      <c r="I11" s="60">
        <v>66992</v>
      </c>
      <c r="J11" s="60">
        <v>597294</v>
      </c>
      <c r="K11" s="60">
        <v>381613</v>
      </c>
      <c r="L11" s="60">
        <v>226845</v>
      </c>
      <c r="M11" s="60">
        <v>594048</v>
      </c>
      <c r="N11" s="60">
        <v>1202506</v>
      </c>
      <c r="O11" s="60"/>
      <c r="P11" s="60"/>
      <c r="Q11" s="60"/>
      <c r="R11" s="60"/>
      <c r="S11" s="60"/>
      <c r="T11" s="60"/>
      <c r="U11" s="60"/>
      <c r="V11" s="60"/>
      <c r="W11" s="60">
        <v>1799800</v>
      </c>
      <c r="X11" s="60">
        <v>3501030</v>
      </c>
      <c r="Y11" s="60">
        <v>-1701230</v>
      </c>
      <c r="Z11" s="140">
        <v>-48.59</v>
      </c>
      <c r="AA11" s="62">
        <v>7002060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-193575091</v>
      </c>
      <c r="D14" s="155"/>
      <c r="E14" s="59">
        <v>-222695736</v>
      </c>
      <c r="F14" s="60">
        <v>-222695736</v>
      </c>
      <c r="G14" s="60">
        <v>-43460839</v>
      </c>
      <c r="H14" s="60">
        <v>-17637774</v>
      </c>
      <c r="I14" s="60">
        <v>-9363259</v>
      </c>
      <c r="J14" s="60">
        <v>-70461872</v>
      </c>
      <c r="K14" s="60">
        <v>-15617417</v>
      </c>
      <c r="L14" s="60">
        <v>-8460380</v>
      </c>
      <c r="M14" s="60">
        <v>-27381445</v>
      </c>
      <c r="N14" s="60">
        <v>-51459242</v>
      </c>
      <c r="O14" s="60"/>
      <c r="P14" s="60"/>
      <c r="Q14" s="60"/>
      <c r="R14" s="60"/>
      <c r="S14" s="60"/>
      <c r="T14" s="60"/>
      <c r="U14" s="60"/>
      <c r="V14" s="60"/>
      <c r="W14" s="60">
        <v>-121921114</v>
      </c>
      <c r="X14" s="60">
        <v>-111347868</v>
      </c>
      <c r="Y14" s="60">
        <v>-10573246</v>
      </c>
      <c r="Z14" s="140">
        <v>9.5</v>
      </c>
      <c r="AA14" s="62">
        <v>-222695736</v>
      </c>
    </row>
    <row r="15" spans="1:27" ht="12.75">
      <c r="A15" s="249" t="s">
        <v>40</v>
      </c>
      <c r="B15" s="182"/>
      <c r="C15" s="155">
        <v>-992519</v>
      </c>
      <c r="D15" s="155"/>
      <c r="E15" s="59">
        <v>-764004</v>
      </c>
      <c r="F15" s="60">
        <v>-764004</v>
      </c>
      <c r="G15" s="60">
        <v>-764307</v>
      </c>
      <c r="H15" s="60"/>
      <c r="I15" s="60"/>
      <c r="J15" s="60">
        <v>-764307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-764307</v>
      </c>
      <c r="X15" s="60">
        <v>-382002</v>
      </c>
      <c r="Y15" s="60">
        <v>-382305</v>
      </c>
      <c r="Z15" s="140">
        <v>100.08</v>
      </c>
      <c r="AA15" s="62">
        <v>-764004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86743285</v>
      </c>
      <c r="D17" s="168">
        <f t="shared" si="0"/>
        <v>0</v>
      </c>
      <c r="E17" s="72">
        <f t="shared" si="0"/>
        <v>80311740</v>
      </c>
      <c r="F17" s="73">
        <f t="shared" si="0"/>
        <v>80311740</v>
      </c>
      <c r="G17" s="73">
        <f t="shared" si="0"/>
        <v>43913227</v>
      </c>
      <c r="H17" s="73">
        <f t="shared" si="0"/>
        <v>-12378266</v>
      </c>
      <c r="I17" s="73">
        <f t="shared" si="0"/>
        <v>-7164666</v>
      </c>
      <c r="J17" s="73">
        <f t="shared" si="0"/>
        <v>24370295</v>
      </c>
      <c r="K17" s="73">
        <f t="shared" si="0"/>
        <v>24795018</v>
      </c>
      <c r="L17" s="73">
        <f t="shared" si="0"/>
        <v>-5954070</v>
      </c>
      <c r="M17" s="73">
        <f t="shared" si="0"/>
        <v>39506619</v>
      </c>
      <c r="N17" s="73">
        <f t="shared" si="0"/>
        <v>58347567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82717862</v>
      </c>
      <c r="X17" s="73">
        <f t="shared" si="0"/>
        <v>40155870</v>
      </c>
      <c r="Y17" s="73">
        <f t="shared" si="0"/>
        <v>42561992</v>
      </c>
      <c r="Z17" s="170">
        <f>+IF(X17&lt;&gt;0,+(Y17/X17)*100,0)</f>
        <v>105.99195584605687</v>
      </c>
      <c r="AA17" s="74">
        <f>SUM(AA6:AA16)</f>
        <v>80311740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-52886797</v>
      </c>
      <c r="D26" s="155"/>
      <c r="E26" s="59">
        <v>-127206000</v>
      </c>
      <c r="F26" s="60">
        <v>-127206000</v>
      </c>
      <c r="G26" s="60">
        <v>-9884</v>
      </c>
      <c r="H26" s="60"/>
      <c r="I26" s="60">
        <v>-3870634</v>
      </c>
      <c r="J26" s="60">
        <v>-3880518</v>
      </c>
      <c r="K26" s="60">
        <v>-14043206</v>
      </c>
      <c r="L26" s="60">
        <v>-10613297</v>
      </c>
      <c r="M26" s="60">
        <v>-16678729</v>
      </c>
      <c r="N26" s="60">
        <v>-41335232</v>
      </c>
      <c r="O26" s="60"/>
      <c r="P26" s="60"/>
      <c r="Q26" s="60"/>
      <c r="R26" s="60"/>
      <c r="S26" s="60"/>
      <c r="T26" s="60"/>
      <c r="U26" s="60"/>
      <c r="V26" s="60"/>
      <c r="W26" s="60">
        <v>-45215750</v>
      </c>
      <c r="X26" s="60">
        <v>-63603000</v>
      </c>
      <c r="Y26" s="60">
        <v>18387250</v>
      </c>
      <c r="Z26" s="140">
        <v>-28.91</v>
      </c>
      <c r="AA26" s="62">
        <v>-127206000</v>
      </c>
    </row>
    <row r="27" spans="1:27" ht="12.75">
      <c r="A27" s="250" t="s">
        <v>192</v>
      </c>
      <c r="B27" s="251"/>
      <c r="C27" s="168">
        <f aca="true" t="shared" si="1" ref="C27:Y27">SUM(C21:C26)</f>
        <v>-52886797</v>
      </c>
      <c r="D27" s="168">
        <f>SUM(D21:D26)</f>
        <v>0</v>
      </c>
      <c r="E27" s="72">
        <f t="shared" si="1"/>
        <v>-127206000</v>
      </c>
      <c r="F27" s="73">
        <f t="shared" si="1"/>
        <v>-127206000</v>
      </c>
      <c r="G27" s="73">
        <f t="shared" si="1"/>
        <v>-9884</v>
      </c>
      <c r="H27" s="73">
        <f t="shared" si="1"/>
        <v>0</v>
      </c>
      <c r="I27" s="73">
        <f t="shared" si="1"/>
        <v>-3870634</v>
      </c>
      <c r="J27" s="73">
        <f t="shared" si="1"/>
        <v>-3880518</v>
      </c>
      <c r="K27" s="73">
        <f t="shared" si="1"/>
        <v>-14043206</v>
      </c>
      <c r="L27" s="73">
        <f t="shared" si="1"/>
        <v>-10613297</v>
      </c>
      <c r="M27" s="73">
        <f t="shared" si="1"/>
        <v>-16678729</v>
      </c>
      <c r="N27" s="73">
        <f t="shared" si="1"/>
        <v>-41335232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-45215750</v>
      </c>
      <c r="X27" s="73">
        <f t="shared" si="1"/>
        <v>-63603000</v>
      </c>
      <c r="Y27" s="73">
        <f t="shared" si="1"/>
        <v>18387250</v>
      </c>
      <c r="Z27" s="170">
        <f>+IF(X27&lt;&gt;0,+(Y27/X27)*100,0)</f>
        <v>-28.90940678898794</v>
      </c>
      <c r="AA27" s="74">
        <f>SUM(AA21:AA26)</f>
        <v>-127206000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-785955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-785955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33070533</v>
      </c>
      <c r="D38" s="153">
        <f>+D17+D27+D36</f>
        <v>0</v>
      </c>
      <c r="E38" s="99">
        <f t="shared" si="3"/>
        <v>-46894260</v>
      </c>
      <c r="F38" s="100">
        <f t="shared" si="3"/>
        <v>-46894260</v>
      </c>
      <c r="G38" s="100">
        <f t="shared" si="3"/>
        <v>43903343</v>
      </c>
      <c r="H38" s="100">
        <f t="shared" si="3"/>
        <v>-12378266</v>
      </c>
      <c r="I38" s="100">
        <f t="shared" si="3"/>
        <v>-11035300</v>
      </c>
      <c r="J38" s="100">
        <f t="shared" si="3"/>
        <v>20489777</v>
      </c>
      <c r="K38" s="100">
        <f t="shared" si="3"/>
        <v>10751812</v>
      </c>
      <c r="L38" s="100">
        <f t="shared" si="3"/>
        <v>-16567367</v>
      </c>
      <c r="M38" s="100">
        <f t="shared" si="3"/>
        <v>22827890</v>
      </c>
      <c r="N38" s="100">
        <f t="shared" si="3"/>
        <v>17012335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37502112</v>
      </c>
      <c r="X38" s="100">
        <f t="shared" si="3"/>
        <v>-23447130</v>
      </c>
      <c r="Y38" s="100">
        <f t="shared" si="3"/>
        <v>60949242</v>
      </c>
      <c r="Z38" s="137">
        <f>+IF(X38&lt;&gt;0,+(Y38/X38)*100,0)</f>
        <v>-259.94329369948474</v>
      </c>
      <c r="AA38" s="102">
        <f>+AA17+AA27+AA36</f>
        <v>-46894260</v>
      </c>
    </row>
    <row r="39" spans="1:27" ht="12.75">
      <c r="A39" s="249" t="s">
        <v>200</v>
      </c>
      <c r="B39" s="182"/>
      <c r="C39" s="153">
        <v>21008587</v>
      </c>
      <c r="D39" s="153"/>
      <c r="E39" s="99">
        <v>21008587</v>
      </c>
      <c r="F39" s="100">
        <v>21008587</v>
      </c>
      <c r="G39" s="100">
        <v>54079120</v>
      </c>
      <c r="H39" s="100">
        <v>97982463</v>
      </c>
      <c r="I39" s="100">
        <v>85604197</v>
      </c>
      <c r="J39" s="100">
        <v>54079120</v>
      </c>
      <c r="K39" s="100">
        <v>74568897</v>
      </c>
      <c r="L39" s="100">
        <v>85320709</v>
      </c>
      <c r="M39" s="100">
        <v>68753342</v>
      </c>
      <c r="N39" s="100">
        <v>74568897</v>
      </c>
      <c r="O39" s="100"/>
      <c r="P39" s="100"/>
      <c r="Q39" s="100"/>
      <c r="R39" s="100"/>
      <c r="S39" s="100"/>
      <c r="T39" s="100"/>
      <c r="U39" s="100"/>
      <c r="V39" s="100"/>
      <c r="W39" s="100">
        <v>54079120</v>
      </c>
      <c r="X39" s="100">
        <v>21008587</v>
      </c>
      <c r="Y39" s="100">
        <v>33070533</v>
      </c>
      <c r="Z39" s="137">
        <v>157.41</v>
      </c>
      <c r="AA39" s="102">
        <v>21008587</v>
      </c>
    </row>
    <row r="40" spans="1:27" ht="12.75">
      <c r="A40" s="269" t="s">
        <v>201</v>
      </c>
      <c r="B40" s="256"/>
      <c r="C40" s="257">
        <v>54079120</v>
      </c>
      <c r="D40" s="257"/>
      <c r="E40" s="258">
        <v>-25885676</v>
      </c>
      <c r="F40" s="259">
        <v>-25885676</v>
      </c>
      <c r="G40" s="259">
        <v>97982463</v>
      </c>
      <c r="H40" s="259">
        <v>85604197</v>
      </c>
      <c r="I40" s="259">
        <v>74568897</v>
      </c>
      <c r="J40" s="259">
        <v>74568897</v>
      </c>
      <c r="K40" s="259">
        <v>85320709</v>
      </c>
      <c r="L40" s="259">
        <v>68753342</v>
      </c>
      <c r="M40" s="259">
        <v>91581232</v>
      </c>
      <c r="N40" s="259">
        <v>91581232</v>
      </c>
      <c r="O40" s="259"/>
      <c r="P40" s="259"/>
      <c r="Q40" s="259"/>
      <c r="R40" s="259"/>
      <c r="S40" s="259"/>
      <c r="T40" s="259"/>
      <c r="U40" s="259"/>
      <c r="V40" s="259"/>
      <c r="W40" s="259">
        <v>91581232</v>
      </c>
      <c r="X40" s="259">
        <v>-2438546</v>
      </c>
      <c r="Y40" s="259">
        <v>94019778</v>
      </c>
      <c r="Z40" s="260">
        <v>-3855.57</v>
      </c>
      <c r="AA40" s="261">
        <v>-25885676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50054465</v>
      </c>
      <c r="D5" s="200">
        <f t="shared" si="0"/>
        <v>0</v>
      </c>
      <c r="E5" s="106">
        <f t="shared" si="0"/>
        <v>127206000</v>
      </c>
      <c r="F5" s="106">
        <f t="shared" si="0"/>
        <v>127206000</v>
      </c>
      <c r="G5" s="106">
        <f t="shared" si="0"/>
        <v>9884</v>
      </c>
      <c r="H5" s="106">
        <f t="shared" si="0"/>
        <v>10383930</v>
      </c>
      <c r="I5" s="106">
        <f t="shared" si="0"/>
        <v>3870634</v>
      </c>
      <c r="J5" s="106">
        <f t="shared" si="0"/>
        <v>14264448</v>
      </c>
      <c r="K5" s="106">
        <f t="shared" si="0"/>
        <v>19756530</v>
      </c>
      <c r="L5" s="106">
        <f t="shared" si="0"/>
        <v>13613297</v>
      </c>
      <c r="M5" s="106">
        <f t="shared" si="0"/>
        <v>15214457</v>
      </c>
      <c r="N5" s="106">
        <f t="shared" si="0"/>
        <v>48584284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62848732</v>
      </c>
      <c r="X5" s="106">
        <f t="shared" si="0"/>
        <v>63603000</v>
      </c>
      <c r="Y5" s="106">
        <f t="shared" si="0"/>
        <v>-754268</v>
      </c>
      <c r="Z5" s="201">
        <f>+IF(X5&lt;&gt;0,+(Y5/X5)*100,0)</f>
        <v>-1.1859000361618162</v>
      </c>
      <c r="AA5" s="199">
        <f>SUM(AA11:AA18)</f>
        <v>127206000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49850717</v>
      </c>
      <c r="D8" s="156"/>
      <c r="E8" s="60">
        <v>126858000</v>
      </c>
      <c r="F8" s="60">
        <v>126858000</v>
      </c>
      <c r="G8" s="60"/>
      <c r="H8" s="60">
        <v>10383930</v>
      </c>
      <c r="I8" s="60">
        <v>3794522</v>
      </c>
      <c r="J8" s="60">
        <v>14178452</v>
      </c>
      <c r="K8" s="60">
        <v>19746646</v>
      </c>
      <c r="L8" s="60">
        <v>13613297</v>
      </c>
      <c r="M8" s="60">
        <v>15205761</v>
      </c>
      <c r="N8" s="60">
        <v>48565704</v>
      </c>
      <c r="O8" s="60"/>
      <c r="P8" s="60"/>
      <c r="Q8" s="60"/>
      <c r="R8" s="60"/>
      <c r="S8" s="60"/>
      <c r="T8" s="60"/>
      <c r="U8" s="60"/>
      <c r="V8" s="60"/>
      <c r="W8" s="60">
        <v>62744156</v>
      </c>
      <c r="X8" s="60">
        <v>63429000</v>
      </c>
      <c r="Y8" s="60">
        <v>-684844</v>
      </c>
      <c r="Z8" s="140">
        <v>-1.08</v>
      </c>
      <c r="AA8" s="155">
        <v>126858000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49850717</v>
      </c>
      <c r="D11" s="294">
        <f t="shared" si="1"/>
        <v>0</v>
      </c>
      <c r="E11" s="295">
        <f t="shared" si="1"/>
        <v>126858000</v>
      </c>
      <c r="F11" s="295">
        <f t="shared" si="1"/>
        <v>126858000</v>
      </c>
      <c r="G11" s="295">
        <f t="shared" si="1"/>
        <v>0</v>
      </c>
      <c r="H11" s="295">
        <f t="shared" si="1"/>
        <v>10383930</v>
      </c>
      <c r="I11" s="295">
        <f t="shared" si="1"/>
        <v>3794522</v>
      </c>
      <c r="J11" s="295">
        <f t="shared" si="1"/>
        <v>14178452</v>
      </c>
      <c r="K11" s="295">
        <f t="shared" si="1"/>
        <v>19746646</v>
      </c>
      <c r="L11" s="295">
        <f t="shared" si="1"/>
        <v>13613297</v>
      </c>
      <c r="M11" s="295">
        <f t="shared" si="1"/>
        <v>15205761</v>
      </c>
      <c r="N11" s="295">
        <f t="shared" si="1"/>
        <v>48565704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62744156</v>
      </c>
      <c r="X11" s="295">
        <f t="shared" si="1"/>
        <v>63429000</v>
      </c>
      <c r="Y11" s="295">
        <f t="shared" si="1"/>
        <v>-684844</v>
      </c>
      <c r="Z11" s="296">
        <f>+IF(X11&lt;&gt;0,+(Y11/X11)*100,0)</f>
        <v>-1.0797017137271594</v>
      </c>
      <c r="AA11" s="297">
        <f>SUM(AA6:AA10)</f>
        <v>126858000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203748</v>
      </c>
      <c r="D15" s="156"/>
      <c r="E15" s="60">
        <v>348000</v>
      </c>
      <c r="F15" s="60">
        <v>348000</v>
      </c>
      <c r="G15" s="60">
        <v>9884</v>
      </c>
      <c r="H15" s="60"/>
      <c r="I15" s="60">
        <v>76112</v>
      </c>
      <c r="J15" s="60">
        <v>85996</v>
      </c>
      <c r="K15" s="60">
        <v>9884</v>
      </c>
      <c r="L15" s="60"/>
      <c r="M15" s="60">
        <v>8696</v>
      </c>
      <c r="N15" s="60">
        <v>18580</v>
      </c>
      <c r="O15" s="60"/>
      <c r="P15" s="60"/>
      <c r="Q15" s="60"/>
      <c r="R15" s="60"/>
      <c r="S15" s="60"/>
      <c r="T15" s="60"/>
      <c r="U15" s="60"/>
      <c r="V15" s="60"/>
      <c r="W15" s="60">
        <v>104576</v>
      </c>
      <c r="X15" s="60">
        <v>174000</v>
      </c>
      <c r="Y15" s="60">
        <v>-69424</v>
      </c>
      <c r="Z15" s="140">
        <v>-39.9</v>
      </c>
      <c r="AA15" s="155">
        <v>348000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49850717</v>
      </c>
      <c r="D38" s="156">
        <f t="shared" si="4"/>
        <v>0</v>
      </c>
      <c r="E38" s="60">
        <f t="shared" si="4"/>
        <v>126858000</v>
      </c>
      <c r="F38" s="60">
        <f t="shared" si="4"/>
        <v>126858000</v>
      </c>
      <c r="G38" s="60">
        <f t="shared" si="4"/>
        <v>0</v>
      </c>
      <c r="H38" s="60">
        <f t="shared" si="4"/>
        <v>10383930</v>
      </c>
      <c r="I38" s="60">
        <f t="shared" si="4"/>
        <v>3794522</v>
      </c>
      <c r="J38" s="60">
        <f t="shared" si="4"/>
        <v>14178452</v>
      </c>
      <c r="K38" s="60">
        <f t="shared" si="4"/>
        <v>19746646</v>
      </c>
      <c r="L38" s="60">
        <f t="shared" si="4"/>
        <v>13613297</v>
      </c>
      <c r="M38" s="60">
        <f t="shared" si="4"/>
        <v>15205761</v>
      </c>
      <c r="N38" s="60">
        <f t="shared" si="4"/>
        <v>48565704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62744156</v>
      </c>
      <c r="X38" s="60">
        <f t="shared" si="4"/>
        <v>63429000</v>
      </c>
      <c r="Y38" s="60">
        <f t="shared" si="4"/>
        <v>-684844</v>
      </c>
      <c r="Z38" s="140">
        <f t="shared" si="5"/>
        <v>-1.0797017137271594</v>
      </c>
      <c r="AA38" s="155">
        <f>AA8+AA23</f>
        <v>126858000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49850717</v>
      </c>
      <c r="D41" s="294">
        <f t="shared" si="6"/>
        <v>0</v>
      </c>
      <c r="E41" s="295">
        <f t="shared" si="6"/>
        <v>126858000</v>
      </c>
      <c r="F41" s="295">
        <f t="shared" si="6"/>
        <v>126858000</v>
      </c>
      <c r="G41" s="295">
        <f t="shared" si="6"/>
        <v>0</v>
      </c>
      <c r="H41" s="295">
        <f t="shared" si="6"/>
        <v>10383930</v>
      </c>
      <c r="I41" s="295">
        <f t="shared" si="6"/>
        <v>3794522</v>
      </c>
      <c r="J41" s="295">
        <f t="shared" si="6"/>
        <v>14178452</v>
      </c>
      <c r="K41" s="295">
        <f t="shared" si="6"/>
        <v>19746646</v>
      </c>
      <c r="L41" s="295">
        <f t="shared" si="6"/>
        <v>13613297</v>
      </c>
      <c r="M41" s="295">
        <f t="shared" si="6"/>
        <v>15205761</v>
      </c>
      <c r="N41" s="295">
        <f t="shared" si="6"/>
        <v>48565704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62744156</v>
      </c>
      <c r="X41" s="295">
        <f t="shared" si="6"/>
        <v>63429000</v>
      </c>
      <c r="Y41" s="295">
        <f t="shared" si="6"/>
        <v>-684844</v>
      </c>
      <c r="Z41" s="296">
        <f t="shared" si="5"/>
        <v>-1.0797017137271594</v>
      </c>
      <c r="AA41" s="297">
        <f>SUM(AA36:AA40)</f>
        <v>126858000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203748</v>
      </c>
      <c r="D45" s="129">
        <f t="shared" si="7"/>
        <v>0</v>
      </c>
      <c r="E45" s="54">
        <f t="shared" si="7"/>
        <v>348000</v>
      </c>
      <c r="F45" s="54">
        <f t="shared" si="7"/>
        <v>348000</v>
      </c>
      <c r="G45" s="54">
        <f t="shared" si="7"/>
        <v>9884</v>
      </c>
      <c r="H45" s="54">
        <f t="shared" si="7"/>
        <v>0</v>
      </c>
      <c r="I45" s="54">
        <f t="shared" si="7"/>
        <v>76112</v>
      </c>
      <c r="J45" s="54">
        <f t="shared" si="7"/>
        <v>85996</v>
      </c>
      <c r="K45" s="54">
        <f t="shared" si="7"/>
        <v>9884</v>
      </c>
      <c r="L45" s="54">
        <f t="shared" si="7"/>
        <v>0</v>
      </c>
      <c r="M45" s="54">
        <f t="shared" si="7"/>
        <v>8696</v>
      </c>
      <c r="N45" s="54">
        <f t="shared" si="7"/>
        <v>18580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104576</v>
      </c>
      <c r="X45" s="54">
        <f t="shared" si="7"/>
        <v>174000</v>
      </c>
      <c r="Y45" s="54">
        <f t="shared" si="7"/>
        <v>-69424</v>
      </c>
      <c r="Z45" s="184">
        <f t="shared" si="5"/>
        <v>-39.89885057471264</v>
      </c>
      <c r="AA45" s="130">
        <f t="shared" si="8"/>
        <v>348000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50054465</v>
      </c>
      <c r="D49" s="218">
        <f t="shared" si="9"/>
        <v>0</v>
      </c>
      <c r="E49" s="220">
        <f t="shared" si="9"/>
        <v>127206000</v>
      </c>
      <c r="F49" s="220">
        <f t="shared" si="9"/>
        <v>127206000</v>
      </c>
      <c r="G49" s="220">
        <f t="shared" si="9"/>
        <v>9884</v>
      </c>
      <c r="H49" s="220">
        <f t="shared" si="9"/>
        <v>10383930</v>
      </c>
      <c r="I49" s="220">
        <f t="shared" si="9"/>
        <v>3870634</v>
      </c>
      <c r="J49" s="220">
        <f t="shared" si="9"/>
        <v>14264448</v>
      </c>
      <c r="K49" s="220">
        <f t="shared" si="9"/>
        <v>19756530</v>
      </c>
      <c r="L49" s="220">
        <f t="shared" si="9"/>
        <v>13613297</v>
      </c>
      <c r="M49" s="220">
        <f t="shared" si="9"/>
        <v>15214457</v>
      </c>
      <c r="N49" s="220">
        <f t="shared" si="9"/>
        <v>48584284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62848732</v>
      </c>
      <c r="X49" s="220">
        <f t="shared" si="9"/>
        <v>63603000</v>
      </c>
      <c r="Y49" s="220">
        <f t="shared" si="9"/>
        <v>-754268</v>
      </c>
      <c r="Z49" s="221">
        <f t="shared" si="5"/>
        <v>-1.1859000361618162</v>
      </c>
      <c r="AA49" s="222">
        <f>SUM(AA41:AA48)</f>
        <v>127206000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11287533</v>
      </c>
      <c r="F68" s="60"/>
      <c r="G68" s="60">
        <v>39429</v>
      </c>
      <c r="H68" s="60">
        <v>356239</v>
      </c>
      <c r="I68" s="60">
        <v>174571</v>
      </c>
      <c r="J68" s="60">
        <v>570239</v>
      </c>
      <c r="K68" s="60">
        <v>1085029</v>
      </c>
      <c r="L68" s="60">
        <v>170393</v>
      </c>
      <c r="M68" s="60">
        <v>1107456</v>
      </c>
      <c r="N68" s="60">
        <v>2362878</v>
      </c>
      <c r="O68" s="60"/>
      <c r="P68" s="60"/>
      <c r="Q68" s="60"/>
      <c r="R68" s="60"/>
      <c r="S68" s="60"/>
      <c r="T68" s="60"/>
      <c r="U68" s="60"/>
      <c r="V68" s="60"/>
      <c r="W68" s="60">
        <v>2933117</v>
      </c>
      <c r="X68" s="60"/>
      <c r="Y68" s="60">
        <v>2933117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11287533</v>
      </c>
      <c r="F69" s="220">
        <f t="shared" si="12"/>
        <v>0</v>
      </c>
      <c r="G69" s="220">
        <f t="shared" si="12"/>
        <v>39429</v>
      </c>
      <c r="H69" s="220">
        <f t="shared" si="12"/>
        <v>356239</v>
      </c>
      <c r="I69" s="220">
        <f t="shared" si="12"/>
        <v>174571</v>
      </c>
      <c r="J69" s="220">
        <f t="shared" si="12"/>
        <v>570239</v>
      </c>
      <c r="K69" s="220">
        <f t="shared" si="12"/>
        <v>1085029</v>
      </c>
      <c r="L69" s="220">
        <f t="shared" si="12"/>
        <v>170393</v>
      </c>
      <c r="M69" s="220">
        <f t="shared" si="12"/>
        <v>1107456</v>
      </c>
      <c r="N69" s="220">
        <f t="shared" si="12"/>
        <v>2362878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2933117</v>
      </c>
      <c r="X69" s="220">
        <f t="shared" si="12"/>
        <v>0</v>
      </c>
      <c r="Y69" s="220">
        <f t="shared" si="12"/>
        <v>2933117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49850717</v>
      </c>
      <c r="D5" s="357">
        <f t="shared" si="0"/>
        <v>0</v>
      </c>
      <c r="E5" s="356">
        <f t="shared" si="0"/>
        <v>126858000</v>
      </c>
      <c r="F5" s="358">
        <f t="shared" si="0"/>
        <v>126858000</v>
      </c>
      <c r="G5" s="358">
        <f t="shared" si="0"/>
        <v>0</v>
      </c>
      <c r="H5" s="356">
        <f t="shared" si="0"/>
        <v>10383930</v>
      </c>
      <c r="I5" s="356">
        <f t="shared" si="0"/>
        <v>3794522</v>
      </c>
      <c r="J5" s="358">
        <f t="shared" si="0"/>
        <v>14178452</v>
      </c>
      <c r="K5" s="358">
        <f t="shared" si="0"/>
        <v>19746646</v>
      </c>
      <c r="L5" s="356">
        <f t="shared" si="0"/>
        <v>13613297</v>
      </c>
      <c r="M5" s="356">
        <f t="shared" si="0"/>
        <v>15205761</v>
      </c>
      <c r="N5" s="358">
        <f t="shared" si="0"/>
        <v>48565704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62744156</v>
      </c>
      <c r="X5" s="356">
        <f t="shared" si="0"/>
        <v>63429000</v>
      </c>
      <c r="Y5" s="358">
        <f t="shared" si="0"/>
        <v>-684844</v>
      </c>
      <c r="Z5" s="359">
        <f>+IF(X5&lt;&gt;0,+(Y5/X5)*100,0)</f>
        <v>-1.0797017137271594</v>
      </c>
      <c r="AA5" s="360">
        <f>+AA6+AA8+AA11+AA13+AA15</f>
        <v>126858000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49850717</v>
      </c>
      <c r="D11" s="363">
        <f aca="true" t="shared" si="3" ref="D11:AA11">+D12</f>
        <v>0</v>
      </c>
      <c r="E11" s="362">
        <f t="shared" si="3"/>
        <v>126858000</v>
      </c>
      <c r="F11" s="364">
        <f t="shared" si="3"/>
        <v>126858000</v>
      </c>
      <c r="G11" s="364">
        <f t="shared" si="3"/>
        <v>0</v>
      </c>
      <c r="H11" s="362">
        <f t="shared" si="3"/>
        <v>10383930</v>
      </c>
      <c r="I11" s="362">
        <f t="shared" si="3"/>
        <v>3794522</v>
      </c>
      <c r="J11" s="364">
        <f t="shared" si="3"/>
        <v>14178452</v>
      </c>
      <c r="K11" s="364">
        <f t="shared" si="3"/>
        <v>19746646</v>
      </c>
      <c r="L11" s="362">
        <f t="shared" si="3"/>
        <v>13613297</v>
      </c>
      <c r="M11" s="362">
        <f t="shared" si="3"/>
        <v>15205761</v>
      </c>
      <c r="N11" s="364">
        <f t="shared" si="3"/>
        <v>48565704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62744156</v>
      </c>
      <c r="X11" s="362">
        <f t="shared" si="3"/>
        <v>63429000</v>
      </c>
      <c r="Y11" s="364">
        <f t="shared" si="3"/>
        <v>-684844</v>
      </c>
      <c r="Z11" s="365">
        <f>+IF(X11&lt;&gt;0,+(Y11/X11)*100,0)</f>
        <v>-1.0797017137271594</v>
      </c>
      <c r="AA11" s="366">
        <f t="shared" si="3"/>
        <v>126858000</v>
      </c>
    </row>
    <row r="12" spans="1:27" ht="12.75">
      <c r="A12" s="291" t="s">
        <v>233</v>
      </c>
      <c r="B12" s="136"/>
      <c r="C12" s="60">
        <v>49850717</v>
      </c>
      <c r="D12" s="340"/>
      <c r="E12" s="60">
        <v>126858000</v>
      </c>
      <c r="F12" s="59">
        <v>126858000</v>
      </c>
      <c r="G12" s="59"/>
      <c r="H12" s="60">
        <v>10383930</v>
      </c>
      <c r="I12" s="60">
        <v>3794522</v>
      </c>
      <c r="J12" s="59">
        <v>14178452</v>
      </c>
      <c r="K12" s="59">
        <v>19746646</v>
      </c>
      <c r="L12" s="60">
        <v>13613297</v>
      </c>
      <c r="M12" s="60">
        <v>15205761</v>
      </c>
      <c r="N12" s="59">
        <v>48565704</v>
      </c>
      <c r="O12" s="59"/>
      <c r="P12" s="60"/>
      <c r="Q12" s="60"/>
      <c r="R12" s="59"/>
      <c r="S12" s="59"/>
      <c r="T12" s="60"/>
      <c r="U12" s="60"/>
      <c r="V12" s="59"/>
      <c r="W12" s="59">
        <v>62744156</v>
      </c>
      <c r="X12" s="60">
        <v>63429000</v>
      </c>
      <c r="Y12" s="59">
        <v>-684844</v>
      </c>
      <c r="Z12" s="61">
        <v>-1.08</v>
      </c>
      <c r="AA12" s="62">
        <v>126858000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203748</v>
      </c>
      <c r="D40" s="344">
        <f t="shared" si="9"/>
        <v>0</v>
      </c>
      <c r="E40" s="343">
        <f t="shared" si="9"/>
        <v>348000</v>
      </c>
      <c r="F40" s="345">
        <f t="shared" si="9"/>
        <v>348000</v>
      </c>
      <c r="G40" s="345">
        <f t="shared" si="9"/>
        <v>9884</v>
      </c>
      <c r="H40" s="343">
        <f t="shared" si="9"/>
        <v>0</v>
      </c>
      <c r="I40" s="343">
        <f t="shared" si="9"/>
        <v>76112</v>
      </c>
      <c r="J40" s="345">
        <f t="shared" si="9"/>
        <v>85996</v>
      </c>
      <c r="K40" s="345">
        <f t="shared" si="9"/>
        <v>9884</v>
      </c>
      <c r="L40" s="343">
        <f t="shared" si="9"/>
        <v>0</v>
      </c>
      <c r="M40" s="343">
        <f t="shared" si="9"/>
        <v>8696</v>
      </c>
      <c r="N40" s="345">
        <f t="shared" si="9"/>
        <v>18580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104576</v>
      </c>
      <c r="X40" s="343">
        <f t="shared" si="9"/>
        <v>174000</v>
      </c>
      <c r="Y40" s="345">
        <f t="shared" si="9"/>
        <v>-69424</v>
      </c>
      <c r="Z40" s="336">
        <f>+IF(X40&lt;&gt;0,+(Y40/X40)*100,0)</f>
        <v>-39.89885057471264</v>
      </c>
      <c r="AA40" s="350">
        <f>SUM(AA41:AA49)</f>
        <v>348000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13849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189899</v>
      </c>
      <c r="D44" s="368"/>
      <c r="E44" s="54">
        <v>348000</v>
      </c>
      <c r="F44" s="53">
        <v>348000</v>
      </c>
      <c r="G44" s="53">
        <v>9884</v>
      </c>
      <c r="H44" s="54"/>
      <c r="I44" s="54">
        <v>76112</v>
      </c>
      <c r="J44" s="53">
        <v>85996</v>
      </c>
      <c r="K44" s="53">
        <v>9884</v>
      </c>
      <c r="L44" s="54"/>
      <c r="M44" s="54">
        <v>8696</v>
      </c>
      <c r="N44" s="53">
        <v>18580</v>
      </c>
      <c r="O44" s="53"/>
      <c r="P44" s="54"/>
      <c r="Q44" s="54"/>
      <c r="R44" s="53"/>
      <c r="S44" s="53"/>
      <c r="T44" s="54"/>
      <c r="U44" s="54"/>
      <c r="V44" s="53"/>
      <c r="W44" s="53">
        <v>104576</v>
      </c>
      <c r="X44" s="54">
        <v>174000</v>
      </c>
      <c r="Y44" s="53">
        <v>-69424</v>
      </c>
      <c r="Z44" s="94">
        <v>-39.9</v>
      </c>
      <c r="AA44" s="95">
        <v>348000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50054465</v>
      </c>
      <c r="D60" s="346">
        <f t="shared" si="14"/>
        <v>0</v>
      </c>
      <c r="E60" s="219">
        <f t="shared" si="14"/>
        <v>127206000</v>
      </c>
      <c r="F60" s="264">
        <f t="shared" si="14"/>
        <v>127206000</v>
      </c>
      <c r="G60" s="264">
        <f t="shared" si="14"/>
        <v>9884</v>
      </c>
      <c r="H60" s="219">
        <f t="shared" si="14"/>
        <v>10383930</v>
      </c>
      <c r="I60" s="219">
        <f t="shared" si="14"/>
        <v>3870634</v>
      </c>
      <c r="J60" s="264">
        <f t="shared" si="14"/>
        <v>14264448</v>
      </c>
      <c r="K60" s="264">
        <f t="shared" si="14"/>
        <v>19756530</v>
      </c>
      <c r="L60" s="219">
        <f t="shared" si="14"/>
        <v>13613297</v>
      </c>
      <c r="M60" s="219">
        <f t="shared" si="14"/>
        <v>15214457</v>
      </c>
      <c r="N60" s="264">
        <f t="shared" si="14"/>
        <v>48584284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62848732</v>
      </c>
      <c r="X60" s="219">
        <f t="shared" si="14"/>
        <v>63603000</v>
      </c>
      <c r="Y60" s="264">
        <f t="shared" si="14"/>
        <v>-754268</v>
      </c>
      <c r="Z60" s="337">
        <f>+IF(X60&lt;&gt;0,+(Y60/X60)*100,0)</f>
        <v>-1.1859000361618162</v>
      </c>
      <c r="AA60" s="232">
        <f>+AA57+AA54+AA51+AA40+AA37+AA34+AA22+AA5</f>
        <v>127206000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2019-01-31T14:12:34Z</dcterms:created>
  <dcterms:modified xsi:type="dcterms:W3CDTF">2019-01-31T14:12:39Z</dcterms:modified>
  <cp:category/>
  <cp:version/>
  <cp:contentType/>
  <cp:contentStatus/>
</cp:coreProperties>
</file>