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<sst xmlns="http://schemas.openxmlformats.org/spreadsheetml/2006/main" count="859" uniqueCount="304">
  <si>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Zululand(DC26)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</si>
  <si>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</si>
  <si>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</si>
  <si>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</si>
  <si>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</si>
  <si>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</si>
  <si>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</si>
  <si>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</si>
  <si>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</si>
  <si>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</si>
  <si>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</si>
  <si>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</si>
  <si>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</si>
  <si>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</si>
  <si>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</si>
  <si>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</si>
  <si>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</si>
  <si>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</si>
  <si>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</si>
  <si>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</si>
  <si>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</si>
  <si>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</si>
  <si>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</si>
  <si>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</si>
  <si>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</si>
  <si>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</si>
  <si>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</si>
  <si>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</si>
  <si>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</si>
  <si>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</si>
  <si>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</si>
  <si>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</si>
  <si>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</si>
  <si>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</si>
  <si>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</si>
  <si>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</si>
  <si>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</si>
  <si>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</si>
  <si>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</si>
  <si>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</si>
  <si>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</si>
  <si>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</si>
  <si>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</si>
  <si>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</si>
  <si>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</si>
  <si>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</si>
  <si>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</si>
  <si>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</si>
  <si>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</si>
  <si>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</si>
  <si>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</si>
  <si>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</si>
  <si>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</si>
  <si>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</si>
  <si>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</si>
  <si>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</si>
  <si>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</si>
  <si>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</si>
  <si>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</si>
  <si>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</si>
  <si>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</si>
  <si>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</si>
  <si>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</si>
  <si>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</si>
  <si>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</si>
  <si>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</si>
  <si>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</si>
  <si>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</si>
  <si>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</si>
  <si>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</si>
  <si>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Zululand(DC26)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</si>
  <si>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</si>
  <si>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</si>
  <si>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</si>
  <si>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</si>
  <si>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</si>
  <si>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</si>
  <si>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</si>
  <si>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</si>
  <si>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</si>
  <si>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</si>
  <si>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</si>
  <si>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</si>
  <si>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</si>
  <si>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</si>
  <si>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</si>
  <si>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</si>
  <si>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</si>
  <si>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</si>
  <si>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</si>
  <si>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</si>
  <si>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</si>
  <si>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</si>
  <si>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</si>
  <si>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</si>
  <si>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</si>
  <si>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</si>
  <si>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</si>
  <si>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</si>
  <si>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</si>
  <si>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Zululand(DC26)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</si>
  <si>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</si>
  <si>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</si>
  <si>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</si>
  <si>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</si>
  <si>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</si>
  <si>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</si>
  <si>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</si>
  <si>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</si>
  <si>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</si>
  <si>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</si>
  <si>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</si>
  <si>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</si>
  <si>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</si>
  <si>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</si>
  <si>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</si>
  <si>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</si>
  <si>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</si>
  <si>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</si>
  <si>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</si>
  <si>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</si>
  <si>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</si>
  <si>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</si>
  <si>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</si>
  <si>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</si>
  <si>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</si>
  <si>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</si>
  <si>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</si>
  <si>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</si>
  <si>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Zululand(DC26)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</si>
  <si>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</si>
  <si>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</si>
  <si>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</si>
  <si>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</si>
  <si>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</si>
  <si>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</si>
  <si>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</si>
  <si>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</si>
  <si>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</si>
  <si>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</si>
  <si>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Zululand(DC26)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</si>
  <si>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</si>
  <si>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</si>
  <si>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</si>
  <si>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</si>
  <si>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</si>
  <si>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</si>
  <si>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</si>
  <si>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</si>
  <si>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</si>
  <si>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</si>
  <si>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</si>
  <si>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</si>
  <si>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</si>
  <si>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</si>
  <si>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</si>
  <si>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</si>
  <si>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</si>
  <si>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</si>
  <si>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</si>
  <si>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</si>
  <si>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</si>
  <si>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</si>
  <si>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</si>
  <si>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</si>
  <si>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</si>
  <si>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</si>
  <si>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</si>
  <si>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</si>
  <si>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</si>
  <si>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</si>
  <si>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</si>
  <si>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</si>
  <si>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</si>
  <si>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Zululand(DC26)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</si>
  <si>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</si>
  <si>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</si>
  <si>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</si>
  <si>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</si>
  <si>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</si>
  <si>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</si>
  <si>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</si>
  <si>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</si>
  <si>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</si>
  <si>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</si>
  <si>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</si>
  <si>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</si>
  <si>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</si>
  <si>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</si>
  <si>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</si>
  <si>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</si>
  <si>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</si>
  <si>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</si>
  <si>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</si>
  <si>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</si>
  <si>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</si>
  <si>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</si>
  <si>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</si>
  <si>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</si>
  <si>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</si>
  <si>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</si>
  <si>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</si>
  <si>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Zululand(DC26)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</si>
  <si>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</si>
  <si>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</si>
  <si>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</si>
  <si>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</si>
  <si>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</si>
  <si>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</si>
  <si>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</si>
  <si>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</si>
  <si>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</si>
  <si>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</si>
  <si>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</si>
  <si>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</si>
  <si>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</si>
  <si>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</si>
  <si>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</si>
  <si>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</si>
  <si>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</si>
  <si>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</si>
  <si>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</si>
  <si>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</si>
  <si>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</si>
  <si>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</si>
  <si>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</si>
  <si>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</si>
  <si>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</si>
  <si>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Zululand(DC26)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</si>
  <si>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</si>
  <si>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</si>
  <si>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</si>
  <si>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</si>
  <si>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</si>
  <si>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</si>
  <si>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</si>
  <si>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</si>
  <si>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</si>
  <si>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</si>
  <si>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</si>
  <si>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</si>
  <si>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</si>
  <si>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</si>
  <si>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</si>
  <si>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</si>
  <si>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</si>
  <si>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</si>
  <si>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</si>
  <si>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</si>
  <si>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</si>
  <si>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</si>
  <si>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</si>
  <si>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</si>
  <si>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</si>
  <si>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</si>
  <si>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</si>
  <si>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</si>
  <si>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</si>
  <si>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</si>
  <si>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</si>
  <si>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</si>
  <si>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</si>
  <si>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</si>
  <si>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</si>
  <si>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Zululand(DC26)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</si>
  <si>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</si>
  <si>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</si>
  <si>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Zululand(DC26)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</si>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</sst>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27148111</v>
      </c>
      <c r="C6" s="19">
        <v>0</v>
      </c>
      <c r="D6" s="59">
        <v>24764882</v>
      </c>
      <c r="E6" s="60">
        <v>24764882</v>
      </c>
      <c r="F6" s="60">
        <v>1354154</v>
      </c>
      <c r="G6" s="60">
        <v>4472367</v>
      </c>
      <c r="H6" s="60">
        <v>206774</v>
      </c>
      <c r="I6" s="60">
        <v>6033295</v>
      </c>
      <c r="J6" s="60">
        <v>18317024</v>
      </c>
      <c r="K6" s="60">
        <v>-3891593</v>
      </c>
      <c r="L6" s="60">
        <v>2334221</v>
      </c>
      <c r="M6" s="60">
        <v>16759652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22792947</v>
      </c>
      <c r="W6" s="60">
        <v>12382440</v>
      </c>
      <c r="X6" s="60">
        <v>10410507</v>
      </c>
      <c r="Y6" s="61">
        <v>84.07</v>
      </c>
      <c r="Z6" s="62">
        <v>24764882</v>
      </c>
    </row>
    <row r="7" spans="1:26" ht="12.75">
      <c r="A7" s="58" t="s">
        <v>33</v>
      </c>
      <c r="B7" s="19">
        <v>9472244</v>
      </c>
      <c r="C7" s="19">
        <v>0</v>
      </c>
      <c r="D7" s="59">
        <v>6995800</v>
      </c>
      <c r="E7" s="60">
        <v>6995800</v>
      </c>
      <c r="F7" s="60">
        <v>0</v>
      </c>
      <c r="G7" s="60">
        <v>4286977</v>
      </c>
      <c r="H7" s="60">
        <v>64539</v>
      </c>
      <c r="I7" s="60">
        <v>4351516</v>
      </c>
      <c r="J7" s="60">
        <v>52380</v>
      </c>
      <c r="K7" s="60">
        <v>8059</v>
      </c>
      <c r="L7" s="60">
        <v>127364</v>
      </c>
      <c r="M7" s="60">
        <v>187803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4539319</v>
      </c>
      <c r="W7" s="60">
        <v>3497898</v>
      </c>
      <c r="X7" s="60">
        <v>1041421</v>
      </c>
      <c r="Y7" s="61">
        <v>29.77</v>
      </c>
      <c r="Z7" s="62">
        <v>6995800</v>
      </c>
    </row>
    <row r="8" spans="1:26" ht="12.75">
      <c r="A8" s="58" t="s">
        <v>34</v>
      </c>
      <c r="B8" s="19">
        <v>391792000</v>
      </c>
      <c r="C8" s="19">
        <v>0</v>
      </c>
      <c r="D8" s="59">
        <v>434585000</v>
      </c>
      <c r="E8" s="60">
        <v>434585000</v>
      </c>
      <c r="F8" s="60">
        <v>176986000</v>
      </c>
      <c r="G8" s="60">
        <v>2478000</v>
      </c>
      <c r="H8" s="60">
        <v>0</v>
      </c>
      <c r="I8" s="60">
        <v>179464000</v>
      </c>
      <c r="J8" s="60">
        <v>300000</v>
      </c>
      <c r="K8" s="60">
        <v>2658000</v>
      </c>
      <c r="L8" s="60">
        <v>141589000</v>
      </c>
      <c r="M8" s="60">
        <v>144547000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324011000</v>
      </c>
      <c r="W8" s="60">
        <v>215836998</v>
      </c>
      <c r="X8" s="60">
        <v>108174002</v>
      </c>
      <c r="Y8" s="61">
        <v>50.12</v>
      </c>
      <c r="Z8" s="62">
        <v>434585000</v>
      </c>
    </row>
    <row r="9" spans="1:26" ht="12.75">
      <c r="A9" s="58" t="s">
        <v>35</v>
      </c>
      <c r="B9" s="19">
        <v>2101670</v>
      </c>
      <c r="C9" s="19">
        <v>0</v>
      </c>
      <c r="D9" s="59">
        <v>96327528</v>
      </c>
      <c r="E9" s="60">
        <v>96327528</v>
      </c>
      <c r="F9" s="60">
        <v>2097</v>
      </c>
      <c r="G9" s="60">
        <v>-289533</v>
      </c>
      <c r="H9" s="60">
        <v>747441</v>
      </c>
      <c r="I9" s="60">
        <v>460005</v>
      </c>
      <c r="J9" s="60">
        <v>355217</v>
      </c>
      <c r="K9" s="60">
        <v>130992</v>
      </c>
      <c r="L9" s="60">
        <v>1579</v>
      </c>
      <c r="M9" s="60">
        <v>487788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947793</v>
      </c>
      <c r="W9" s="60">
        <v>49619283</v>
      </c>
      <c r="X9" s="60">
        <v>-48671490</v>
      </c>
      <c r="Y9" s="61">
        <v>-98.09</v>
      </c>
      <c r="Z9" s="62">
        <v>96327528</v>
      </c>
    </row>
    <row r="10" spans="1:26" ht="22.5">
      <c r="A10" s="63" t="s">
        <v>279</v>
      </c>
      <c r="B10" s="64">
        <f>SUM(B5:B9)</f>
        <v>430514025</v>
      </c>
      <c r="C10" s="64">
        <f>SUM(C5:C9)</f>
        <v>0</v>
      </c>
      <c r="D10" s="65">
        <f aca="true" t="shared" si="0" ref="D10:Z10">SUM(D5:D9)</f>
        <v>562673210</v>
      </c>
      <c r="E10" s="66">
        <f t="shared" si="0"/>
        <v>562673210</v>
      </c>
      <c r="F10" s="66">
        <f t="shared" si="0"/>
        <v>178342251</v>
      </c>
      <c r="G10" s="66">
        <f t="shared" si="0"/>
        <v>10947811</v>
      </c>
      <c r="H10" s="66">
        <f t="shared" si="0"/>
        <v>1018754</v>
      </c>
      <c r="I10" s="66">
        <f t="shared" si="0"/>
        <v>190308816</v>
      </c>
      <c r="J10" s="66">
        <f t="shared" si="0"/>
        <v>19024621</v>
      </c>
      <c r="K10" s="66">
        <f t="shared" si="0"/>
        <v>-1094542</v>
      </c>
      <c r="L10" s="66">
        <f t="shared" si="0"/>
        <v>144052164</v>
      </c>
      <c r="M10" s="66">
        <f t="shared" si="0"/>
        <v>161982243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352291059</v>
      </c>
      <c r="W10" s="66">
        <f t="shared" si="0"/>
        <v>281336619</v>
      </c>
      <c r="X10" s="66">
        <f t="shared" si="0"/>
        <v>70954440</v>
      </c>
      <c r="Y10" s="67">
        <f>+IF(W10&lt;&gt;0,(X10/W10)*100,0)</f>
        <v>25.220477964157233</v>
      </c>
      <c r="Z10" s="68">
        <f t="shared" si="0"/>
        <v>562673210</v>
      </c>
    </row>
    <row r="11" spans="1:26" ht="12.75">
      <c r="A11" s="58" t="s">
        <v>37</v>
      </c>
      <c r="B11" s="19">
        <v>180458758</v>
      </c>
      <c r="C11" s="19">
        <v>0</v>
      </c>
      <c r="D11" s="59">
        <v>182249931</v>
      </c>
      <c r="E11" s="60">
        <v>182249931</v>
      </c>
      <c r="F11" s="60">
        <v>0</v>
      </c>
      <c r="G11" s="60">
        <v>-1532</v>
      </c>
      <c r="H11" s="60">
        <v>50116588</v>
      </c>
      <c r="I11" s="60">
        <v>50115056</v>
      </c>
      <c r="J11" s="60">
        <v>16192652</v>
      </c>
      <c r="K11" s="60">
        <v>16337188</v>
      </c>
      <c r="L11" s="60">
        <v>17095956</v>
      </c>
      <c r="M11" s="60">
        <v>49625796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99740852</v>
      </c>
      <c r="W11" s="60">
        <v>91124964</v>
      </c>
      <c r="X11" s="60">
        <v>8615888</v>
      </c>
      <c r="Y11" s="61">
        <v>9.46</v>
      </c>
      <c r="Z11" s="62">
        <v>182249931</v>
      </c>
    </row>
    <row r="12" spans="1:26" ht="12.75">
      <c r="A12" s="58" t="s">
        <v>38</v>
      </c>
      <c r="B12" s="19">
        <v>7715206</v>
      </c>
      <c r="C12" s="19">
        <v>0</v>
      </c>
      <c r="D12" s="59">
        <v>7722415</v>
      </c>
      <c r="E12" s="60">
        <v>7722415</v>
      </c>
      <c r="F12" s="60">
        <v>0</v>
      </c>
      <c r="G12" s="60">
        <v>4080</v>
      </c>
      <c r="H12" s="60">
        <v>3471654</v>
      </c>
      <c r="I12" s="60">
        <v>3475734</v>
      </c>
      <c r="J12" s="60">
        <v>1337684</v>
      </c>
      <c r="K12" s="60">
        <v>1321584</v>
      </c>
      <c r="L12" s="60">
        <v>1128500</v>
      </c>
      <c r="M12" s="60">
        <v>3787768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7263502</v>
      </c>
      <c r="W12" s="60">
        <v>3861210</v>
      </c>
      <c r="X12" s="60">
        <v>3402292</v>
      </c>
      <c r="Y12" s="61">
        <v>88.11</v>
      </c>
      <c r="Z12" s="62">
        <v>7722415</v>
      </c>
    </row>
    <row r="13" spans="1:26" ht="12.75">
      <c r="A13" s="58" t="s">
        <v>280</v>
      </c>
      <c r="B13" s="19">
        <v>57856777</v>
      </c>
      <c r="C13" s="19">
        <v>0</v>
      </c>
      <c r="D13" s="59">
        <v>83194238</v>
      </c>
      <c r="E13" s="60">
        <v>83194238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29651702</v>
      </c>
      <c r="M13" s="60">
        <v>29651702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29651702</v>
      </c>
      <c r="W13" s="60">
        <v>41597118</v>
      </c>
      <c r="X13" s="60">
        <v>-11945416</v>
      </c>
      <c r="Y13" s="61">
        <v>-28.72</v>
      </c>
      <c r="Z13" s="62">
        <v>83194238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15</v>
      </c>
      <c r="X14" s="60">
        <v>-15</v>
      </c>
      <c r="Y14" s="61">
        <v>-100</v>
      </c>
      <c r="Z14" s="62">
        <v>0</v>
      </c>
    </row>
    <row r="15" spans="1:26" ht="12.75">
      <c r="A15" s="58" t="s">
        <v>41</v>
      </c>
      <c r="B15" s="19">
        <v>160183446</v>
      </c>
      <c r="C15" s="19">
        <v>0</v>
      </c>
      <c r="D15" s="59">
        <v>107176511</v>
      </c>
      <c r="E15" s="60">
        <v>107176511</v>
      </c>
      <c r="F15" s="60">
        <v>4733233</v>
      </c>
      <c r="G15" s="60">
        <v>1854749</v>
      </c>
      <c r="H15" s="60">
        <v>15792532</v>
      </c>
      <c r="I15" s="60">
        <v>22380514</v>
      </c>
      <c r="J15" s="60">
        <v>13680982</v>
      </c>
      <c r="K15" s="60">
        <v>11942555</v>
      </c>
      <c r="L15" s="60">
        <v>10950111</v>
      </c>
      <c r="M15" s="60">
        <v>36573648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58954162</v>
      </c>
      <c r="W15" s="60">
        <v>53588250</v>
      </c>
      <c r="X15" s="60">
        <v>5365912</v>
      </c>
      <c r="Y15" s="61">
        <v>10.01</v>
      </c>
      <c r="Z15" s="62">
        <v>107176511</v>
      </c>
    </row>
    <row r="16" spans="1:26" ht="12.75">
      <c r="A16" s="69" t="s">
        <v>42</v>
      </c>
      <c r="B16" s="19">
        <v>1991539</v>
      </c>
      <c r="C16" s="19">
        <v>0</v>
      </c>
      <c r="D16" s="59">
        <v>2150000</v>
      </c>
      <c r="E16" s="60">
        <v>2150000</v>
      </c>
      <c r="F16" s="60">
        <v>145000</v>
      </c>
      <c r="G16" s="60">
        <v>0</v>
      </c>
      <c r="H16" s="60">
        <v>102474</v>
      </c>
      <c r="I16" s="60">
        <v>247474</v>
      </c>
      <c r="J16" s="60">
        <v>1011</v>
      </c>
      <c r="K16" s="60">
        <v>77424</v>
      </c>
      <c r="L16" s="60">
        <v>103997</v>
      </c>
      <c r="M16" s="60">
        <v>182432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429906</v>
      </c>
      <c r="W16" s="60">
        <v>1075002</v>
      </c>
      <c r="X16" s="60">
        <v>-645096</v>
      </c>
      <c r="Y16" s="61">
        <v>-60.01</v>
      </c>
      <c r="Z16" s="62">
        <v>2150000</v>
      </c>
    </row>
    <row r="17" spans="1:26" ht="12.75">
      <c r="A17" s="58" t="s">
        <v>43</v>
      </c>
      <c r="B17" s="19">
        <v>240629333</v>
      </c>
      <c r="C17" s="19">
        <v>0</v>
      </c>
      <c r="D17" s="59">
        <v>241690704</v>
      </c>
      <c r="E17" s="60">
        <v>241690704</v>
      </c>
      <c r="F17" s="60">
        <v>12906966</v>
      </c>
      <c r="G17" s="60">
        <v>19106562</v>
      </c>
      <c r="H17" s="60">
        <v>17525452</v>
      </c>
      <c r="I17" s="60">
        <v>49538980</v>
      </c>
      <c r="J17" s="60">
        <v>23643168</v>
      </c>
      <c r="K17" s="60">
        <v>17936143</v>
      </c>
      <c r="L17" s="60">
        <v>14292083</v>
      </c>
      <c r="M17" s="60">
        <v>55871394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105410374</v>
      </c>
      <c r="W17" s="60">
        <v>115074519</v>
      </c>
      <c r="X17" s="60">
        <v>-9664145</v>
      </c>
      <c r="Y17" s="61">
        <v>-8.4</v>
      </c>
      <c r="Z17" s="62">
        <v>241690704</v>
      </c>
    </row>
    <row r="18" spans="1:26" ht="12.75">
      <c r="A18" s="70" t="s">
        <v>44</v>
      </c>
      <c r="B18" s="71">
        <f>SUM(B11:B17)</f>
        <v>648835059</v>
      </c>
      <c r="C18" s="71">
        <f>SUM(C11:C17)</f>
        <v>0</v>
      </c>
      <c r="D18" s="72">
        <f aca="true" t="shared" si="1" ref="D18:Z18">SUM(D11:D17)</f>
        <v>624183799</v>
      </c>
      <c r="E18" s="73">
        <f t="shared" si="1"/>
        <v>624183799</v>
      </c>
      <c r="F18" s="73">
        <f t="shared" si="1"/>
        <v>17785199</v>
      </c>
      <c r="G18" s="73">
        <f t="shared" si="1"/>
        <v>20963859</v>
      </c>
      <c r="H18" s="73">
        <f t="shared" si="1"/>
        <v>87008700</v>
      </c>
      <c r="I18" s="73">
        <f t="shared" si="1"/>
        <v>125757758</v>
      </c>
      <c r="J18" s="73">
        <f t="shared" si="1"/>
        <v>54855497</v>
      </c>
      <c r="K18" s="73">
        <f t="shared" si="1"/>
        <v>47614894</v>
      </c>
      <c r="L18" s="73">
        <f t="shared" si="1"/>
        <v>73222349</v>
      </c>
      <c r="M18" s="73">
        <f t="shared" si="1"/>
        <v>175692740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301450498</v>
      </c>
      <c r="W18" s="73">
        <f t="shared" si="1"/>
        <v>306321078</v>
      </c>
      <c r="X18" s="73">
        <f t="shared" si="1"/>
        <v>-4870580</v>
      </c>
      <c r="Y18" s="67">
        <f>+IF(W18&lt;&gt;0,(X18/W18)*100,0)</f>
        <v>-1.5900244383443962</v>
      </c>
      <c r="Z18" s="74">
        <f t="shared" si="1"/>
        <v>624183799</v>
      </c>
    </row>
    <row r="19" spans="1:26" ht="12.75">
      <c r="A19" s="70" t="s">
        <v>45</v>
      </c>
      <c r="B19" s="75">
        <f>+B10-B18</f>
        <v>-218321034</v>
      </c>
      <c r="C19" s="75">
        <f>+C10-C18</f>
        <v>0</v>
      </c>
      <c r="D19" s="76">
        <f aca="true" t="shared" si="2" ref="D19:Z19">+D10-D18</f>
        <v>-61510589</v>
      </c>
      <c r="E19" s="77">
        <f t="shared" si="2"/>
        <v>-61510589</v>
      </c>
      <c r="F19" s="77">
        <f t="shared" si="2"/>
        <v>160557052</v>
      </c>
      <c r="G19" s="77">
        <f t="shared" si="2"/>
        <v>-10016048</v>
      </c>
      <c r="H19" s="77">
        <f t="shared" si="2"/>
        <v>-85989946</v>
      </c>
      <c r="I19" s="77">
        <f t="shared" si="2"/>
        <v>64551058</v>
      </c>
      <c r="J19" s="77">
        <f t="shared" si="2"/>
        <v>-35830876</v>
      </c>
      <c r="K19" s="77">
        <f t="shared" si="2"/>
        <v>-48709436</v>
      </c>
      <c r="L19" s="77">
        <f t="shared" si="2"/>
        <v>70829815</v>
      </c>
      <c r="M19" s="77">
        <f t="shared" si="2"/>
        <v>-13710497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50840561</v>
      </c>
      <c r="W19" s="77">
        <f>IF(E10=E18,0,W10-W18)</f>
        <v>-24984459</v>
      </c>
      <c r="X19" s="77">
        <f t="shared" si="2"/>
        <v>75825020</v>
      </c>
      <c r="Y19" s="78">
        <f>+IF(W19&lt;&gt;0,(X19/W19)*100,0)</f>
        <v>-303.4887407407941</v>
      </c>
      <c r="Z19" s="79">
        <f t="shared" si="2"/>
        <v>-61510589</v>
      </c>
    </row>
    <row r="20" spans="1:26" ht="12.75">
      <c r="A20" s="58" t="s">
        <v>46</v>
      </c>
      <c r="B20" s="19">
        <v>469830000</v>
      </c>
      <c r="C20" s="19">
        <v>0</v>
      </c>
      <c r="D20" s="59">
        <v>469624000</v>
      </c>
      <c r="E20" s="60">
        <v>469624000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201601552</v>
      </c>
      <c r="M20" s="60">
        <v>201601552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201601552</v>
      </c>
      <c r="W20" s="60">
        <v>234811998</v>
      </c>
      <c r="X20" s="60">
        <v>-33210446</v>
      </c>
      <c r="Y20" s="61">
        <v>-14.14</v>
      </c>
      <c r="Z20" s="62">
        <v>469624000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251508966</v>
      </c>
      <c r="C22" s="86">
        <f>SUM(C19:C21)</f>
        <v>0</v>
      </c>
      <c r="D22" s="87">
        <f aca="true" t="shared" si="3" ref="D22:Z22">SUM(D19:D21)</f>
        <v>408113411</v>
      </c>
      <c r="E22" s="88">
        <f t="shared" si="3"/>
        <v>408113411</v>
      </c>
      <c r="F22" s="88">
        <f t="shared" si="3"/>
        <v>160557052</v>
      </c>
      <c r="G22" s="88">
        <f t="shared" si="3"/>
        <v>-10016048</v>
      </c>
      <c r="H22" s="88">
        <f t="shared" si="3"/>
        <v>-85989946</v>
      </c>
      <c r="I22" s="88">
        <f t="shared" si="3"/>
        <v>64551058</v>
      </c>
      <c r="J22" s="88">
        <f t="shared" si="3"/>
        <v>-35830876</v>
      </c>
      <c r="K22" s="88">
        <f t="shared" si="3"/>
        <v>-48709436</v>
      </c>
      <c r="L22" s="88">
        <f t="shared" si="3"/>
        <v>272431367</v>
      </c>
      <c r="M22" s="88">
        <f t="shared" si="3"/>
        <v>187891055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252442113</v>
      </c>
      <c r="W22" s="88">
        <f t="shared" si="3"/>
        <v>209827539</v>
      </c>
      <c r="X22" s="88">
        <f t="shared" si="3"/>
        <v>42614574</v>
      </c>
      <c r="Y22" s="89">
        <f>+IF(W22&lt;&gt;0,(X22/W22)*100,0)</f>
        <v>20.309333180522124</v>
      </c>
      <c r="Z22" s="90">
        <f t="shared" si="3"/>
        <v>408113411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251508966</v>
      </c>
      <c r="C24" s="75">
        <f>SUM(C22:C23)</f>
        <v>0</v>
      </c>
      <c r="D24" s="76">
        <f aca="true" t="shared" si="4" ref="D24:Z24">SUM(D22:D23)</f>
        <v>408113411</v>
      </c>
      <c r="E24" s="77">
        <f t="shared" si="4"/>
        <v>408113411</v>
      </c>
      <c r="F24" s="77">
        <f t="shared" si="4"/>
        <v>160557052</v>
      </c>
      <c r="G24" s="77">
        <f t="shared" si="4"/>
        <v>-10016048</v>
      </c>
      <c r="H24" s="77">
        <f t="shared" si="4"/>
        <v>-85989946</v>
      </c>
      <c r="I24" s="77">
        <f t="shared" si="4"/>
        <v>64551058</v>
      </c>
      <c r="J24" s="77">
        <f t="shared" si="4"/>
        <v>-35830876</v>
      </c>
      <c r="K24" s="77">
        <f t="shared" si="4"/>
        <v>-48709436</v>
      </c>
      <c r="L24" s="77">
        <f t="shared" si="4"/>
        <v>272431367</v>
      </c>
      <c r="M24" s="77">
        <f t="shared" si="4"/>
        <v>187891055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252442113</v>
      </c>
      <c r="W24" s="77">
        <f t="shared" si="4"/>
        <v>209827539</v>
      </c>
      <c r="X24" s="77">
        <f t="shared" si="4"/>
        <v>42614574</v>
      </c>
      <c r="Y24" s="78">
        <f>+IF(W24&lt;&gt;0,(X24/W24)*100,0)</f>
        <v>20.309333180522124</v>
      </c>
      <c r="Z24" s="79">
        <f t="shared" si="4"/>
        <v>408113411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386114521</v>
      </c>
      <c r="C27" s="22">
        <v>0</v>
      </c>
      <c r="D27" s="99">
        <v>408113417</v>
      </c>
      <c r="E27" s="100">
        <v>408113417</v>
      </c>
      <c r="F27" s="100">
        <v>268117</v>
      </c>
      <c r="G27" s="100">
        <v>36996408</v>
      </c>
      <c r="H27" s="100">
        <v>25377694</v>
      </c>
      <c r="I27" s="100">
        <v>62642219</v>
      </c>
      <c r="J27" s="100">
        <v>23889663</v>
      </c>
      <c r="K27" s="100">
        <v>0</v>
      </c>
      <c r="L27" s="100">
        <v>42746955</v>
      </c>
      <c r="M27" s="100">
        <v>66636618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129278837</v>
      </c>
      <c r="W27" s="100">
        <v>204056709</v>
      </c>
      <c r="X27" s="100">
        <v>-74777872</v>
      </c>
      <c r="Y27" s="101">
        <v>-36.65</v>
      </c>
      <c r="Z27" s="102">
        <v>408113417</v>
      </c>
    </row>
    <row r="28" spans="1:26" ht="12.75">
      <c r="A28" s="103" t="s">
        <v>46</v>
      </c>
      <c r="B28" s="19">
        <v>380984017</v>
      </c>
      <c r="C28" s="19">
        <v>0</v>
      </c>
      <c r="D28" s="59">
        <v>408113417</v>
      </c>
      <c r="E28" s="60">
        <v>408113417</v>
      </c>
      <c r="F28" s="60">
        <v>268117</v>
      </c>
      <c r="G28" s="60">
        <v>36996408</v>
      </c>
      <c r="H28" s="60">
        <v>25377694</v>
      </c>
      <c r="I28" s="60">
        <v>62642219</v>
      </c>
      <c r="J28" s="60">
        <v>23889663</v>
      </c>
      <c r="K28" s="60">
        <v>0</v>
      </c>
      <c r="L28" s="60">
        <v>42662318</v>
      </c>
      <c r="M28" s="60">
        <v>66551981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129194200</v>
      </c>
      <c r="W28" s="60">
        <v>204056709</v>
      </c>
      <c r="X28" s="60">
        <v>-74862509</v>
      </c>
      <c r="Y28" s="61">
        <v>-36.69</v>
      </c>
      <c r="Z28" s="62">
        <v>408113417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5130504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84637</v>
      </c>
      <c r="M31" s="60">
        <v>84637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84637</v>
      </c>
      <c r="W31" s="60"/>
      <c r="X31" s="60">
        <v>84637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386114521</v>
      </c>
      <c r="C32" s="22">
        <f>SUM(C28:C31)</f>
        <v>0</v>
      </c>
      <c r="D32" s="99">
        <f aca="true" t="shared" si="5" ref="D32:Z32">SUM(D28:D31)</f>
        <v>408113417</v>
      </c>
      <c r="E32" s="100">
        <f t="shared" si="5"/>
        <v>408113417</v>
      </c>
      <c r="F32" s="100">
        <f t="shared" si="5"/>
        <v>268117</v>
      </c>
      <c r="G32" s="100">
        <f t="shared" si="5"/>
        <v>36996408</v>
      </c>
      <c r="H32" s="100">
        <f t="shared" si="5"/>
        <v>25377694</v>
      </c>
      <c r="I32" s="100">
        <f t="shared" si="5"/>
        <v>62642219</v>
      </c>
      <c r="J32" s="100">
        <f t="shared" si="5"/>
        <v>23889663</v>
      </c>
      <c r="K32" s="100">
        <f t="shared" si="5"/>
        <v>0</v>
      </c>
      <c r="L32" s="100">
        <f t="shared" si="5"/>
        <v>42746955</v>
      </c>
      <c r="M32" s="100">
        <f t="shared" si="5"/>
        <v>66636618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129278837</v>
      </c>
      <c r="W32" s="100">
        <f t="shared" si="5"/>
        <v>204056709</v>
      </c>
      <c r="X32" s="100">
        <f t="shared" si="5"/>
        <v>-74777872</v>
      </c>
      <c r="Y32" s="101">
        <f>+IF(W32&lt;&gt;0,(X32/W32)*100,0)</f>
        <v>-36.64563266086978</v>
      </c>
      <c r="Z32" s="102">
        <f t="shared" si="5"/>
        <v>408113417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69483463</v>
      </c>
      <c r="C35" s="19">
        <v>0</v>
      </c>
      <c r="D35" s="59">
        <v>78653403</v>
      </c>
      <c r="E35" s="60">
        <v>78653403</v>
      </c>
      <c r="F35" s="60">
        <v>281381863</v>
      </c>
      <c r="G35" s="60">
        <v>152149039</v>
      </c>
      <c r="H35" s="60">
        <v>67645175</v>
      </c>
      <c r="I35" s="60">
        <v>67645175</v>
      </c>
      <c r="J35" s="60">
        <v>49600532</v>
      </c>
      <c r="K35" s="60">
        <v>40513743</v>
      </c>
      <c r="L35" s="60">
        <v>164118305</v>
      </c>
      <c r="M35" s="60">
        <v>164118305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164118305</v>
      </c>
      <c r="W35" s="60">
        <v>39326702</v>
      </c>
      <c r="X35" s="60">
        <v>124791603</v>
      </c>
      <c r="Y35" s="61">
        <v>317.32</v>
      </c>
      <c r="Z35" s="62">
        <v>78653403</v>
      </c>
    </row>
    <row r="36" spans="1:26" ht="12.75">
      <c r="A36" s="58" t="s">
        <v>57</v>
      </c>
      <c r="B36" s="19">
        <v>3277870250</v>
      </c>
      <c r="C36" s="19">
        <v>0</v>
      </c>
      <c r="D36" s="59">
        <v>3492329840</v>
      </c>
      <c r="E36" s="60">
        <v>3492329840</v>
      </c>
      <c r="F36" s="60">
        <v>268117</v>
      </c>
      <c r="G36" s="60">
        <v>53944077</v>
      </c>
      <c r="H36" s="60">
        <v>3201842994</v>
      </c>
      <c r="I36" s="60">
        <v>3201842994</v>
      </c>
      <c r="J36" s="60">
        <v>6633592206</v>
      </c>
      <c r="K36" s="60">
        <v>3393068802</v>
      </c>
      <c r="L36" s="60">
        <v>3405901231</v>
      </c>
      <c r="M36" s="60">
        <v>3405901231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3405901231</v>
      </c>
      <c r="W36" s="60">
        <v>1746164920</v>
      </c>
      <c r="X36" s="60">
        <v>1659736311</v>
      </c>
      <c r="Y36" s="61">
        <v>95.05</v>
      </c>
      <c r="Z36" s="62">
        <v>3492329840</v>
      </c>
    </row>
    <row r="37" spans="1:26" ht="12.75">
      <c r="A37" s="58" t="s">
        <v>58</v>
      </c>
      <c r="B37" s="19">
        <v>176669002</v>
      </c>
      <c r="C37" s="19">
        <v>0</v>
      </c>
      <c r="D37" s="59">
        <v>54232000</v>
      </c>
      <c r="E37" s="60">
        <v>54232000</v>
      </c>
      <c r="F37" s="60">
        <v>61174949</v>
      </c>
      <c r="G37" s="60">
        <v>53438847</v>
      </c>
      <c r="H37" s="60">
        <v>239638997</v>
      </c>
      <c r="I37" s="60">
        <v>239638997</v>
      </c>
      <c r="J37" s="60">
        <v>370995109</v>
      </c>
      <c r="K37" s="60">
        <v>372917135</v>
      </c>
      <c r="L37" s="60">
        <v>193647594</v>
      </c>
      <c r="M37" s="60">
        <v>193647594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193647594</v>
      </c>
      <c r="W37" s="60">
        <v>27116000</v>
      </c>
      <c r="X37" s="60">
        <v>166531594</v>
      </c>
      <c r="Y37" s="61">
        <v>614.15</v>
      </c>
      <c r="Z37" s="62">
        <v>54232000</v>
      </c>
    </row>
    <row r="38" spans="1:26" ht="12.75">
      <c r="A38" s="58" t="s">
        <v>59</v>
      </c>
      <c r="B38" s="19">
        <v>65943128</v>
      </c>
      <c r="C38" s="19">
        <v>0</v>
      </c>
      <c r="D38" s="59">
        <v>27214000</v>
      </c>
      <c r="E38" s="60">
        <v>27214000</v>
      </c>
      <c r="F38" s="60">
        <v>0</v>
      </c>
      <c r="G38" s="60">
        <v>0</v>
      </c>
      <c r="H38" s="60">
        <v>0</v>
      </c>
      <c r="I38" s="60">
        <v>0</v>
      </c>
      <c r="J38" s="60">
        <v>69656154</v>
      </c>
      <c r="K38" s="60">
        <v>0</v>
      </c>
      <c r="L38" s="60">
        <v>34828077</v>
      </c>
      <c r="M38" s="60">
        <v>34828077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34828077</v>
      </c>
      <c r="W38" s="60">
        <v>13607000</v>
      </c>
      <c r="X38" s="60">
        <v>21221077</v>
      </c>
      <c r="Y38" s="61">
        <v>155.96</v>
      </c>
      <c r="Z38" s="62">
        <v>27214000</v>
      </c>
    </row>
    <row r="39" spans="1:26" ht="12.75">
      <c r="A39" s="58" t="s">
        <v>60</v>
      </c>
      <c r="B39" s="19">
        <v>3104741583</v>
      </c>
      <c r="C39" s="19">
        <v>0</v>
      </c>
      <c r="D39" s="59">
        <v>3489537243</v>
      </c>
      <c r="E39" s="60">
        <v>3489537243</v>
      </c>
      <c r="F39" s="60">
        <v>220475031</v>
      </c>
      <c r="G39" s="60">
        <v>152654270</v>
      </c>
      <c r="H39" s="60">
        <v>3029849172</v>
      </c>
      <c r="I39" s="60">
        <v>3029849172</v>
      </c>
      <c r="J39" s="60">
        <v>6242541475</v>
      </c>
      <c r="K39" s="60">
        <v>3060665410</v>
      </c>
      <c r="L39" s="60">
        <v>3341543866</v>
      </c>
      <c r="M39" s="60">
        <v>3341543866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3341543866</v>
      </c>
      <c r="W39" s="60">
        <v>1744768622</v>
      </c>
      <c r="X39" s="60">
        <v>1596775244</v>
      </c>
      <c r="Y39" s="61">
        <v>91.52</v>
      </c>
      <c r="Z39" s="62">
        <v>3489537243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385496575</v>
      </c>
      <c r="C42" s="19">
        <v>0</v>
      </c>
      <c r="D42" s="59">
        <v>457352133</v>
      </c>
      <c r="E42" s="60">
        <v>457352133</v>
      </c>
      <c r="F42" s="60">
        <v>204992230</v>
      </c>
      <c r="G42" s="60">
        <v>2532295</v>
      </c>
      <c r="H42" s="60">
        <v>-57001460</v>
      </c>
      <c r="I42" s="60">
        <v>150523065</v>
      </c>
      <c r="J42" s="60">
        <v>-2950323</v>
      </c>
      <c r="K42" s="60">
        <v>30104234</v>
      </c>
      <c r="L42" s="60">
        <v>147730328</v>
      </c>
      <c r="M42" s="60">
        <v>174884239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325407304</v>
      </c>
      <c r="W42" s="60">
        <v>301106900</v>
      </c>
      <c r="X42" s="60">
        <v>24300404</v>
      </c>
      <c r="Y42" s="61">
        <v>8.07</v>
      </c>
      <c r="Z42" s="62">
        <v>457352133</v>
      </c>
    </row>
    <row r="43" spans="1:26" ht="12.75">
      <c r="A43" s="58" t="s">
        <v>63</v>
      </c>
      <c r="B43" s="19">
        <v>-379731483</v>
      </c>
      <c r="C43" s="19">
        <v>0</v>
      </c>
      <c r="D43" s="59">
        <v>-408113412</v>
      </c>
      <c r="E43" s="60">
        <v>-408113412</v>
      </c>
      <c r="F43" s="60">
        <v>0</v>
      </c>
      <c r="G43" s="60">
        <v>-48485302</v>
      </c>
      <c r="H43" s="60">
        <v>-27751357</v>
      </c>
      <c r="I43" s="60">
        <v>-76236659</v>
      </c>
      <c r="J43" s="60">
        <v>-8165869</v>
      </c>
      <c r="K43" s="60">
        <v>-32899306</v>
      </c>
      <c r="L43" s="60">
        <v>-42725639</v>
      </c>
      <c r="M43" s="60">
        <v>-83790814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-160027473</v>
      </c>
      <c r="W43" s="60">
        <v>-204056706</v>
      </c>
      <c r="X43" s="60">
        <v>44029233</v>
      </c>
      <c r="Y43" s="61">
        <v>-21.58</v>
      </c>
      <c r="Z43" s="62">
        <v>-408113412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-17015165</v>
      </c>
      <c r="H44" s="60">
        <v>0</v>
      </c>
      <c r="I44" s="60">
        <v>-17015165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-17015165</v>
      </c>
      <c r="W44" s="60"/>
      <c r="X44" s="60">
        <v>-17015165</v>
      </c>
      <c r="Y44" s="61">
        <v>0</v>
      </c>
      <c r="Z44" s="62">
        <v>0</v>
      </c>
    </row>
    <row r="45" spans="1:26" ht="12.75">
      <c r="A45" s="70" t="s">
        <v>65</v>
      </c>
      <c r="B45" s="22">
        <v>13201448</v>
      </c>
      <c r="C45" s="22">
        <v>0</v>
      </c>
      <c r="D45" s="99">
        <v>49999777</v>
      </c>
      <c r="E45" s="100">
        <v>49999777</v>
      </c>
      <c r="F45" s="100">
        <v>220240401</v>
      </c>
      <c r="G45" s="100">
        <v>157272229</v>
      </c>
      <c r="H45" s="100">
        <v>72519412</v>
      </c>
      <c r="I45" s="100">
        <v>72519412</v>
      </c>
      <c r="J45" s="100">
        <v>61403220</v>
      </c>
      <c r="K45" s="100">
        <v>58608148</v>
      </c>
      <c r="L45" s="100">
        <v>163612837</v>
      </c>
      <c r="M45" s="100">
        <v>163612837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163612837</v>
      </c>
      <c r="W45" s="100">
        <v>97811250</v>
      </c>
      <c r="X45" s="100">
        <v>65801587</v>
      </c>
      <c r="Y45" s="101">
        <v>67.27</v>
      </c>
      <c r="Z45" s="102">
        <v>49999777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2994090</v>
      </c>
      <c r="C49" s="52">
        <v>0</v>
      </c>
      <c r="D49" s="129">
        <v>6136937</v>
      </c>
      <c r="E49" s="54">
        <v>102338957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111469984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2634237</v>
      </c>
      <c r="C51" s="52">
        <v>0</v>
      </c>
      <c r="D51" s="129">
        <v>1226961</v>
      </c>
      <c r="E51" s="54">
        <v>1327351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5188549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91.43555324283884</v>
      </c>
      <c r="C58" s="5">
        <f>IF(C67=0,0,+(C76/C67)*100)</f>
        <v>0</v>
      </c>
      <c r="D58" s="6">
        <f aca="true" t="shared" si="6" ref="D58:Z58">IF(D67=0,0,+(D76/D67)*100)</f>
        <v>70.10794348600093</v>
      </c>
      <c r="E58" s="7">
        <f t="shared" si="6"/>
        <v>70.10794348600093</v>
      </c>
      <c r="F58" s="7">
        <f t="shared" si="6"/>
        <v>156.74147844336758</v>
      </c>
      <c r="G58" s="7">
        <f t="shared" si="6"/>
        <v>15.078838403430472</v>
      </c>
      <c r="H58" s="7">
        <f t="shared" si="6"/>
        <v>1233.8959443643785</v>
      </c>
      <c r="I58" s="7">
        <f t="shared" si="6"/>
        <v>88.42466652102799</v>
      </c>
      <c r="J58" s="7">
        <f t="shared" si="6"/>
        <v>23.371600785325036</v>
      </c>
      <c r="K58" s="7">
        <f t="shared" si="6"/>
        <v>-41.30218390240354</v>
      </c>
      <c r="L58" s="7">
        <f t="shared" si="6"/>
        <v>43.41947376695859</v>
      </c>
      <c r="M58" s="7">
        <f t="shared" si="6"/>
        <v>41.1581126315265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53.6868315175118</v>
      </c>
      <c r="W58" s="7">
        <f t="shared" si="6"/>
        <v>70.10793784448762</v>
      </c>
      <c r="X58" s="7">
        <f t="shared" si="6"/>
        <v>0</v>
      </c>
      <c r="Y58" s="7">
        <f t="shared" si="6"/>
        <v>0</v>
      </c>
      <c r="Z58" s="8">
        <f t="shared" si="6"/>
        <v>70.10794348600093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91.75383510108678</v>
      </c>
      <c r="C60" s="12">
        <f t="shared" si="7"/>
        <v>0</v>
      </c>
      <c r="D60" s="3">
        <f t="shared" si="7"/>
        <v>69.99999434683355</v>
      </c>
      <c r="E60" s="13">
        <f t="shared" si="7"/>
        <v>69.99999434683355</v>
      </c>
      <c r="F60" s="13">
        <f t="shared" si="7"/>
        <v>156.74147844336758</v>
      </c>
      <c r="G60" s="13">
        <f t="shared" si="7"/>
        <v>15.140237820375654</v>
      </c>
      <c r="H60" s="13">
        <f t="shared" si="7"/>
        <v>1233.8959443643785</v>
      </c>
      <c r="I60" s="13">
        <f t="shared" si="7"/>
        <v>88.69156903483089</v>
      </c>
      <c r="J60" s="13">
        <f t="shared" si="7"/>
        <v>23.39496852763855</v>
      </c>
      <c r="K60" s="13">
        <f t="shared" si="7"/>
        <v>-41.29460609061636</v>
      </c>
      <c r="L60" s="13">
        <f t="shared" si="7"/>
        <v>43.4207386532809</v>
      </c>
      <c r="M60" s="13">
        <f t="shared" si="7"/>
        <v>41.20500831401511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53.77470495587955</v>
      </c>
      <c r="W60" s="13">
        <f t="shared" si="7"/>
        <v>70</v>
      </c>
      <c r="X60" s="13">
        <f t="shared" si="7"/>
        <v>0</v>
      </c>
      <c r="Y60" s="13">
        <f t="shared" si="7"/>
        <v>0</v>
      </c>
      <c r="Z60" s="14">
        <f t="shared" si="7"/>
        <v>69.99999434683355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134.2980856722678</v>
      </c>
      <c r="C62" s="12">
        <f t="shared" si="7"/>
        <v>0</v>
      </c>
      <c r="D62" s="3">
        <f t="shared" si="7"/>
        <v>70.00002485123053</v>
      </c>
      <c r="E62" s="13">
        <f t="shared" si="7"/>
        <v>70.00002485123053</v>
      </c>
      <c r="F62" s="13">
        <f t="shared" si="7"/>
        <v>253.35215302438004</v>
      </c>
      <c r="G62" s="13">
        <f t="shared" si="7"/>
        <v>20.34358894549842</v>
      </c>
      <c r="H62" s="13">
        <f t="shared" si="7"/>
        <v>1348.9779732887794</v>
      </c>
      <c r="I62" s="13">
        <f t="shared" si="7"/>
        <v>122.86057442284375</v>
      </c>
      <c r="J62" s="13">
        <f t="shared" si="7"/>
        <v>25.625264571407623</v>
      </c>
      <c r="K62" s="13">
        <f t="shared" si="7"/>
        <v>-32.75807242000964</v>
      </c>
      <c r="L62" s="13">
        <f t="shared" si="7"/>
        <v>63.35245403125443</v>
      </c>
      <c r="M62" s="13">
        <f t="shared" si="7"/>
        <v>51.47094095053993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68.96603334911634</v>
      </c>
      <c r="W62" s="13">
        <f t="shared" si="7"/>
        <v>70.00002909412531</v>
      </c>
      <c r="X62" s="13">
        <f t="shared" si="7"/>
        <v>0</v>
      </c>
      <c r="Y62" s="13">
        <f t="shared" si="7"/>
        <v>0</v>
      </c>
      <c r="Z62" s="14">
        <f t="shared" si="7"/>
        <v>70.00002485123053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69.99993346805044</v>
      </c>
      <c r="E63" s="13">
        <f t="shared" si="7"/>
        <v>69.99993346805044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69.99994193574611</v>
      </c>
      <c r="X63" s="13">
        <f t="shared" si="7"/>
        <v>0</v>
      </c>
      <c r="Y63" s="13">
        <f t="shared" si="7"/>
        <v>0</v>
      </c>
      <c r="Z63" s="14">
        <f t="shared" si="7"/>
        <v>69.99993346805044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100.00447327219861</v>
      </c>
      <c r="E66" s="16">
        <f t="shared" si="7"/>
        <v>100.00447327219861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100.00447327219861</v>
      </c>
    </row>
    <row r="67" spans="1:26" ht="12.75" hidden="1">
      <c r="A67" s="41" t="s">
        <v>287</v>
      </c>
      <c r="B67" s="24">
        <v>27242612</v>
      </c>
      <c r="C67" s="24"/>
      <c r="D67" s="25">
        <v>24854302</v>
      </c>
      <c r="E67" s="26">
        <v>24854302</v>
      </c>
      <c r="F67" s="26">
        <v>1354154</v>
      </c>
      <c r="G67" s="26">
        <v>4490578</v>
      </c>
      <c r="H67" s="26">
        <v>206774</v>
      </c>
      <c r="I67" s="26">
        <v>6051506</v>
      </c>
      <c r="J67" s="26">
        <v>18335338</v>
      </c>
      <c r="K67" s="26">
        <v>-3890879</v>
      </c>
      <c r="L67" s="26">
        <v>2334289</v>
      </c>
      <c r="M67" s="26">
        <v>16778748</v>
      </c>
      <c r="N67" s="26"/>
      <c r="O67" s="26"/>
      <c r="P67" s="26"/>
      <c r="Q67" s="26"/>
      <c r="R67" s="26"/>
      <c r="S67" s="26"/>
      <c r="T67" s="26"/>
      <c r="U67" s="26"/>
      <c r="V67" s="26">
        <v>22830254</v>
      </c>
      <c r="W67" s="26">
        <v>12427152</v>
      </c>
      <c r="X67" s="26"/>
      <c r="Y67" s="25"/>
      <c r="Z67" s="27">
        <v>24854302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27148111</v>
      </c>
      <c r="C69" s="19"/>
      <c r="D69" s="20">
        <v>24764882</v>
      </c>
      <c r="E69" s="21">
        <v>24764882</v>
      </c>
      <c r="F69" s="21">
        <v>1354154</v>
      </c>
      <c r="G69" s="21">
        <v>4472367</v>
      </c>
      <c r="H69" s="21">
        <v>206774</v>
      </c>
      <c r="I69" s="21">
        <v>6033295</v>
      </c>
      <c r="J69" s="21">
        <v>18317024</v>
      </c>
      <c r="K69" s="21">
        <v>-3891593</v>
      </c>
      <c r="L69" s="21">
        <v>2334221</v>
      </c>
      <c r="M69" s="21">
        <v>16759652</v>
      </c>
      <c r="N69" s="21"/>
      <c r="O69" s="21"/>
      <c r="P69" s="21"/>
      <c r="Q69" s="21"/>
      <c r="R69" s="21"/>
      <c r="S69" s="21"/>
      <c r="T69" s="21"/>
      <c r="U69" s="21"/>
      <c r="V69" s="21">
        <v>22792947</v>
      </c>
      <c r="W69" s="21">
        <v>12382440</v>
      </c>
      <c r="X69" s="21"/>
      <c r="Y69" s="20"/>
      <c r="Z69" s="23">
        <v>24764882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18547869</v>
      </c>
      <c r="C71" s="19"/>
      <c r="D71" s="20">
        <v>16498177</v>
      </c>
      <c r="E71" s="21">
        <v>16498177</v>
      </c>
      <c r="F71" s="21">
        <v>837775</v>
      </c>
      <c r="G71" s="21">
        <v>3328454</v>
      </c>
      <c r="H71" s="21">
        <v>189134</v>
      </c>
      <c r="I71" s="21">
        <v>4355363</v>
      </c>
      <c r="J71" s="21">
        <v>16722801</v>
      </c>
      <c r="K71" s="21">
        <v>-4905716</v>
      </c>
      <c r="L71" s="21">
        <v>1599837</v>
      </c>
      <c r="M71" s="21">
        <v>13416922</v>
      </c>
      <c r="N71" s="21"/>
      <c r="O71" s="21"/>
      <c r="P71" s="21"/>
      <c r="Q71" s="21"/>
      <c r="R71" s="21"/>
      <c r="S71" s="21"/>
      <c r="T71" s="21"/>
      <c r="U71" s="21"/>
      <c r="V71" s="21">
        <v>17772285</v>
      </c>
      <c r="W71" s="21">
        <v>8249088</v>
      </c>
      <c r="X71" s="21"/>
      <c r="Y71" s="20"/>
      <c r="Z71" s="23">
        <v>16498177</v>
      </c>
    </row>
    <row r="72" spans="1:26" ht="12.75" hidden="1">
      <c r="A72" s="39" t="s">
        <v>105</v>
      </c>
      <c r="B72" s="19">
        <v>8600242</v>
      </c>
      <c r="C72" s="19"/>
      <c r="D72" s="20">
        <v>8266705</v>
      </c>
      <c r="E72" s="21">
        <v>8266705</v>
      </c>
      <c r="F72" s="21">
        <v>516379</v>
      </c>
      <c r="G72" s="21">
        <v>1143913</v>
      </c>
      <c r="H72" s="21">
        <v>17640</v>
      </c>
      <c r="I72" s="21">
        <v>1677932</v>
      </c>
      <c r="J72" s="21">
        <v>1594223</v>
      </c>
      <c r="K72" s="21">
        <v>1014123</v>
      </c>
      <c r="L72" s="21">
        <v>734384</v>
      </c>
      <c r="M72" s="21">
        <v>3342730</v>
      </c>
      <c r="N72" s="21"/>
      <c r="O72" s="21"/>
      <c r="P72" s="21"/>
      <c r="Q72" s="21"/>
      <c r="R72" s="21"/>
      <c r="S72" s="21"/>
      <c r="T72" s="21"/>
      <c r="U72" s="21"/>
      <c r="V72" s="21">
        <v>5020662</v>
      </c>
      <c r="W72" s="21">
        <v>4133352</v>
      </c>
      <c r="X72" s="21"/>
      <c r="Y72" s="20"/>
      <c r="Z72" s="23">
        <v>8266705</v>
      </c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94501</v>
      </c>
      <c r="C75" s="28"/>
      <c r="D75" s="29">
        <v>89420</v>
      </c>
      <c r="E75" s="30">
        <v>89420</v>
      </c>
      <c r="F75" s="30"/>
      <c r="G75" s="30">
        <v>18211</v>
      </c>
      <c r="H75" s="30"/>
      <c r="I75" s="30">
        <v>18211</v>
      </c>
      <c r="J75" s="30">
        <v>18314</v>
      </c>
      <c r="K75" s="30">
        <v>714</v>
      </c>
      <c r="L75" s="30">
        <v>68</v>
      </c>
      <c r="M75" s="30">
        <v>19096</v>
      </c>
      <c r="N75" s="30"/>
      <c r="O75" s="30"/>
      <c r="P75" s="30"/>
      <c r="Q75" s="30"/>
      <c r="R75" s="30"/>
      <c r="S75" s="30"/>
      <c r="T75" s="30"/>
      <c r="U75" s="30"/>
      <c r="V75" s="30">
        <v>37307</v>
      </c>
      <c r="W75" s="30">
        <v>44712</v>
      </c>
      <c r="X75" s="30"/>
      <c r="Y75" s="29"/>
      <c r="Z75" s="31">
        <v>89420</v>
      </c>
    </row>
    <row r="76" spans="1:26" ht="12.75" hidden="1">
      <c r="A76" s="42" t="s">
        <v>288</v>
      </c>
      <c r="B76" s="32">
        <v>24909433</v>
      </c>
      <c r="C76" s="32"/>
      <c r="D76" s="33">
        <v>17424840</v>
      </c>
      <c r="E76" s="34">
        <v>17424840</v>
      </c>
      <c r="F76" s="34">
        <v>2122521</v>
      </c>
      <c r="G76" s="34">
        <v>677127</v>
      </c>
      <c r="H76" s="34">
        <v>2551376</v>
      </c>
      <c r="I76" s="34">
        <v>5351024</v>
      </c>
      <c r="J76" s="34">
        <v>4285262</v>
      </c>
      <c r="K76" s="34">
        <v>1607018</v>
      </c>
      <c r="L76" s="34">
        <v>1013536</v>
      </c>
      <c r="M76" s="34">
        <v>6905816</v>
      </c>
      <c r="N76" s="34"/>
      <c r="O76" s="34"/>
      <c r="P76" s="34"/>
      <c r="Q76" s="34"/>
      <c r="R76" s="34"/>
      <c r="S76" s="34"/>
      <c r="T76" s="34"/>
      <c r="U76" s="34"/>
      <c r="V76" s="34">
        <v>12256840</v>
      </c>
      <c r="W76" s="34">
        <v>8712420</v>
      </c>
      <c r="X76" s="34"/>
      <c r="Y76" s="33"/>
      <c r="Z76" s="35">
        <v>17424840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24909433</v>
      </c>
      <c r="C78" s="19"/>
      <c r="D78" s="20">
        <v>17335416</v>
      </c>
      <c r="E78" s="21">
        <v>17335416</v>
      </c>
      <c r="F78" s="21">
        <v>2122521</v>
      </c>
      <c r="G78" s="21">
        <v>677127</v>
      </c>
      <c r="H78" s="21">
        <v>2551376</v>
      </c>
      <c r="I78" s="21">
        <v>5351024</v>
      </c>
      <c r="J78" s="21">
        <v>4285262</v>
      </c>
      <c r="K78" s="21">
        <v>1607018</v>
      </c>
      <c r="L78" s="21">
        <v>1013536</v>
      </c>
      <c r="M78" s="21">
        <v>6905816</v>
      </c>
      <c r="N78" s="21"/>
      <c r="O78" s="21"/>
      <c r="P78" s="21"/>
      <c r="Q78" s="21"/>
      <c r="R78" s="21"/>
      <c r="S78" s="21"/>
      <c r="T78" s="21"/>
      <c r="U78" s="21"/>
      <c r="V78" s="21">
        <v>12256840</v>
      </c>
      <c r="W78" s="21">
        <v>8667708</v>
      </c>
      <c r="X78" s="21"/>
      <c r="Y78" s="20"/>
      <c r="Z78" s="23">
        <v>17335416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24909433</v>
      </c>
      <c r="C80" s="19"/>
      <c r="D80" s="20">
        <v>11548728</v>
      </c>
      <c r="E80" s="21">
        <v>11548728</v>
      </c>
      <c r="F80" s="21">
        <v>2122521</v>
      </c>
      <c r="G80" s="21">
        <v>677127</v>
      </c>
      <c r="H80" s="21">
        <v>2551376</v>
      </c>
      <c r="I80" s="21">
        <v>5351024</v>
      </c>
      <c r="J80" s="21">
        <v>4285262</v>
      </c>
      <c r="K80" s="21">
        <v>1607018</v>
      </c>
      <c r="L80" s="21">
        <v>1013536</v>
      </c>
      <c r="M80" s="21">
        <v>6905816</v>
      </c>
      <c r="N80" s="21"/>
      <c r="O80" s="21"/>
      <c r="P80" s="21"/>
      <c r="Q80" s="21"/>
      <c r="R80" s="21"/>
      <c r="S80" s="21"/>
      <c r="T80" s="21"/>
      <c r="U80" s="21"/>
      <c r="V80" s="21">
        <v>12256840</v>
      </c>
      <c r="W80" s="21">
        <v>5774364</v>
      </c>
      <c r="X80" s="21"/>
      <c r="Y80" s="20"/>
      <c r="Z80" s="23">
        <v>11548728</v>
      </c>
    </row>
    <row r="81" spans="1:26" ht="12.75" hidden="1">
      <c r="A81" s="39" t="s">
        <v>105</v>
      </c>
      <c r="B81" s="19"/>
      <c r="C81" s="19"/>
      <c r="D81" s="20">
        <v>5786688</v>
      </c>
      <c r="E81" s="21">
        <v>5786688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2893344</v>
      </c>
      <c r="X81" s="21"/>
      <c r="Y81" s="20"/>
      <c r="Z81" s="23">
        <v>5786688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89424</v>
      </c>
      <c r="E84" s="30">
        <v>89424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44712</v>
      </c>
      <c r="X84" s="30"/>
      <c r="Y84" s="29"/>
      <c r="Z84" s="31">
        <v>89424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75424310</v>
      </c>
      <c r="D5" s="357">
        <f t="shared" si="0"/>
        <v>0</v>
      </c>
      <c r="E5" s="356">
        <f t="shared" si="0"/>
        <v>29903490</v>
      </c>
      <c r="F5" s="358">
        <f t="shared" si="0"/>
        <v>29903490</v>
      </c>
      <c r="G5" s="358">
        <f t="shared" si="0"/>
        <v>107279</v>
      </c>
      <c r="H5" s="356">
        <f t="shared" si="0"/>
        <v>0</v>
      </c>
      <c r="I5" s="356">
        <f t="shared" si="0"/>
        <v>0</v>
      </c>
      <c r="J5" s="358">
        <f t="shared" si="0"/>
        <v>107279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107279</v>
      </c>
      <c r="X5" s="356">
        <f t="shared" si="0"/>
        <v>14951745</v>
      </c>
      <c r="Y5" s="358">
        <f t="shared" si="0"/>
        <v>-14844466</v>
      </c>
      <c r="Z5" s="359">
        <f>+IF(X5&lt;&gt;0,+(Y5/X5)*100,0)</f>
        <v>-99.28249846422608</v>
      </c>
      <c r="AA5" s="360">
        <f>+AA6+AA8+AA11+AA13+AA15</f>
        <v>29903490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66053133</v>
      </c>
      <c r="D11" s="363">
        <f aca="true" t="shared" si="3" ref="D11:AA11">+D12</f>
        <v>0</v>
      </c>
      <c r="E11" s="362">
        <f t="shared" si="3"/>
        <v>29903490</v>
      </c>
      <c r="F11" s="364">
        <f t="shared" si="3"/>
        <v>29903490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14951745</v>
      </c>
      <c r="Y11" s="364">
        <f t="shared" si="3"/>
        <v>-14951745</v>
      </c>
      <c r="Z11" s="365">
        <f>+IF(X11&lt;&gt;0,+(Y11/X11)*100,0)</f>
        <v>-100</v>
      </c>
      <c r="AA11" s="366">
        <f t="shared" si="3"/>
        <v>29903490</v>
      </c>
    </row>
    <row r="12" spans="1:27" ht="12.75">
      <c r="A12" s="291" t="s">
        <v>233</v>
      </c>
      <c r="B12" s="136"/>
      <c r="C12" s="60">
        <v>66053133</v>
      </c>
      <c r="D12" s="340"/>
      <c r="E12" s="60">
        <v>29903490</v>
      </c>
      <c r="F12" s="59">
        <v>29903490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14951745</v>
      </c>
      <c r="Y12" s="59">
        <v>-14951745</v>
      </c>
      <c r="Z12" s="61">
        <v>-100</v>
      </c>
      <c r="AA12" s="62">
        <v>29903490</v>
      </c>
    </row>
    <row r="13" spans="1:27" ht="12.75">
      <c r="A13" s="361" t="s">
        <v>209</v>
      </c>
      <c r="B13" s="136"/>
      <c r="C13" s="275">
        <f>+C14</f>
        <v>9371177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107279</v>
      </c>
      <c r="H13" s="275">
        <f t="shared" si="4"/>
        <v>0</v>
      </c>
      <c r="I13" s="275">
        <f t="shared" si="4"/>
        <v>0</v>
      </c>
      <c r="J13" s="342">
        <f t="shared" si="4"/>
        <v>107279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107279</v>
      </c>
      <c r="X13" s="275">
        <f t="shared" si="4"/>
        <v>0</v>
      </c>
      <c r="Y13" s="342">
        <f t="shared" si="4"/>
        <v>107279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>
        <v>9371177</v>
      </c>
      <c r="D14" s="340"/>
      <c r="E14" s="60"/>
      <c r="F14" s="59"/>
      <c r="G14" s="59">
        <v>107279</v>
      </c>
      <c r="H14" s="60"/>
      <c r="I14" s="60"/>
      <c r="J14" s="59">
        <v>107279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107279</v>
      </c>
      <c r="X14" s="60"/>
      <c r="Y14" s="59">
        <v>107279</v>
      </c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100000</v>
      </c>
      <c r="F22" s="345">
        <f t="shared" si="6"/>
        <v>100000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50000</v>
      </c>
      <c r="Y22" s="345">
        <f t="shared" si="6"/>
        <v>-50000</v>
      </c>
      <c r="Z22" s="336">
        <f>+IF(X22&lt;&gt;0,+(Y22/X22)*100,0)</f>
        <v>-100</v>
      </c>
      <c r="AA22" s="350">
        <f>SUM(AA23:AA32)</f>
        <v>100000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100000</v>
      </c>
      <c r="F24" s="59">
        <v>100000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50000</v>
      </c>
      <c r="Y24" s="59">
        <v>-50000</v>
      </c>
      <c r="Z24" s="61">
        <v>-100</v>
      </c>
      <c r="AA24" s="62">
        <v>100000</v>
      </c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392968</v>
      </c>
      <c r="D40" s="344">
        <f t="shared" si="9"/>
        <v>0</v>
      </c>
      <c r="E40" s="343">
        <f t="shared" si="9"/>
        <v>6200000</v>
      </c>
      <c r="F40" s="345">
        <f t="shared" si="9"/>
        <v>6200000</v>
      </c>
      <c r="G40" s="345">
        <f t="shared" si="9"/>
        <v>2408</v>
      </c>
      <c r="H40" s="343">
        <f t="shared" si="9"/>
        <v>0</v>
      </c>
      <c r="I40" s="343">
        <f t="shared" si="9"/>
        <v>0</v>
      </c>
      <c r="J40" s="345">
        <f t="shared" si="9"/>
        <v>2408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2408</v>
      </c>
      <c r="X40" s="343">
        <f t="shared" si="9"/>
        <v>3100000</v>
      </c>
      <c r="Y40" s="345">
        <f t="shared" si="9"/>
        <v>-3097592</v>
      </c>
      <c r="Z40" s="336">
        <f>+IF(X40&lt;&gt;0,+(Y40/X40)*100,0)</f>
        <v>-99.92232258064516</v>
      </c>
      <c r="AA40" s="350">
        <f>SUM(AA41:AA49)</f>
        <v>6200000</v>
      </c>
    </row>
    <row r="41" spans="1:27" ht="12.75">
      <c r="A41" s="361" t="s">
        <v>249</v>
      </c>
      <c r="B41" s="142"/>
      <c r="C41" s="362">
        <v>39319</v>
      </c>
      <c r="D41" s="363"/>
      <c r="E41" s="362">
        <v>5500000</v>
      </c>
      <c r="F41" s="364">
        <v>5500000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2750000</v>
      </c>
      <c r="Y41" s="364">
        <v>-2750000</v>
      </c>
      <c r="Z41" s="365">
        <v>-100</v>
      </c>
      <c r="AA41" s="366">
        <v>5500000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266770</v>
      </c>
      <c r="D43" s="369"/>
      <c r="E43" s="305">
        <v>600000</v>
      </c>
      <c r="F43" s="370">
        <v>600000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300000</v>
      </c>
      <c r="Y43" s="370">
        <v>-300000</v>
      </c>
      <c r="Z43" s="371">
        <v>-100</v>
      </c>
      <c r="AA43" s="303">
        <v>600000</v>
      </c>
    </row>
    <row r="44" spans="1:27" ht="12.75">
      <c r="A44" s="361" t="s">
        <v>252</v>
      </c>
      <c r="B44" s="136"/>
      <c r="C44" s="60">
        <v>86879</v>
      </c>
      <c r="D44" s="368"/>
      <c r="E44" s="54">
        <v>100000</v>
      </c>
      <c r="F44" s="53">
        <v>100000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50000</v>
      </c>
      <c r="Y44" s="53">
        <v>-50000</v>
      </c>
      <c r="Z44" s="94">
        <v>-100</v>
      </c>
      <c r="AA44" s="95">
        <v>100000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>
        <v>2408</v>
      </c>
      <c r="H47" s="54"/>
      <c r="I47" s="54"/>
      <c r="J47" s="53">
        <v>2408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2408</v>
      </c>
      <c r="X47" s="54"/>
      <c r="Y47" s="53">
        <v>2408</v>
      </c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75817278</v>
      </c>
      <c r="D60" s="346">
        <f t="shared" si="14"/>
        <v>0</v>
      </c>
      <c r="E60" s="219">
        <f t="shared" si="14"/>
        <v>36203490</v>
      </c>
      <c r="F60" s="264">
        <f t="shared" si="14"/>
        <v>36203490</v>
      </c>
      <c r="G60" s="264">
        <f t="shared" si="14"/>
        <v>109687</v>
      </c>
      <c r="H60" s="219">
        <f t="shared" si="14"/>
        <v>0</v>
      </c>
      <c r="I60" s="219">
        <f t="shared" si="14"/>
        <v>0</v>
      </c>
      <c r="J60" s="264">
        <f t="shared" si="14"/>
        <v>109687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109687</v>
      </c>
      <c r="X60" s="219">
        <f t="shared" si="14"/>
        <v>18101745</v>
      </c>
      <c r="Y60" s="264">
        <f t="shared" si="14"/>
        <v>-17992058</v>
      </c>
      <c r="Z60" s="337">
        <f>+IF(X60&lt;&gt;0,+(Y60/X60)*100,0)</f>
        <v>-99.3940528937956</v>
      </c>
      <c r="AA60" s="232">
        <f>+AA57+AA54+AA51+AA40+AA37+AA34+AA22+AA5</f>
        <v>36203490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396171223</v>
      </c>
      <c r="D5" s="153">
        <f>SUM(D6:D8)</f>
        <v>0</v>
      </c>
      <c r="E5" s="154">
        <f t="shared" si="0"/>
        <v>534926272</v>
      </c>
      <c r="F5" s="100">
        <f t="shared" si="0"/>
        <v>534926272</v>
      </c>
      <c r="G5" s="100">
        <f t="shared" si="0"/>
        <v>176988097</v>
      </c>
      <c r="H5" s="100">
        <f t="shared" si="0"/>
        <v>4979233</v>
      </c>
      <c r="I5" s="100">
        <f t="shared" si="0"/>
        <v>811980</v>
      </c>
      <c r="J5" s="100">
        <f t="shared" si="0"/>
        <v>182779310</v>
      </c>
      <c r="K5" s="100">
        <f t="shared" si="0"/>
        <v>389283</v>
      </c>
      <c r="L5" s="100">
        <f t="shared" si="0"/>
        <v>138337</v>
      </c>
      <c r="M5" s="100">
        <f t="shared" si="0"/>
        <v>141717875</v>
      </c>
      <c r="N5" s="100">
        <f t="shared" si="0"/>
        <v>142245495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325024805</v>
      </c>
      <c r="X5" s="100">
        <f t="shared" si="0"/>
        <v>267463134</v>
      </c>
      <c r="Y5" s="100">
        <f t="shared" si="0"/>
        <v>57561671</v>
      </c>
      <c r="Z5" s="137">
        <f>+IF(X5&lt;&gt;0,+(Y5/X5)*100,0)</f>
        <v>21.521347685995483</v>
      </c>
      <c r="AA5" s="153">
        <f>SUM(AA6:AA8)</f>
        <v>534926272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395859936</v>
      </c>
      <c r="D7" s="157"/>
      <c r="E7" s="158">
        <v>534926272</v>
      </c>
      <c r="F7" s="159">
        <v>534926272</v>
      </c>
      <c r="G7" s="159">
        <v>176988097</v>
      </c>
      <c r="H7" s="159">
        <v>4979233</v>
      </c>
      <c r="I7" s="159">
        <v>811980</v>
      </c>
      <c r="J7" s="159">
        <v>182779310</v>
      </c>
      <c r="K7" s="159">
        <v>216710</v>
      </c>
      <c r="L7" s="159">
        <v>109449</v>
      </c>
      <c r="M7" s="159">
        <v>141717875</v>
      </c>
      <c r="N7" s="159">
        <v>142044034</v>
      </c>
      <c r="O7" s="159"/>
      <c r="P7" s="159"/>
      <c r="Q7" s="159"/>
      <c r="R7" s="159"/>
      <c r="S7" s="159"/>
      <c r="T7" s="159"/>
      <c r="U7" s="159"/>
      <c r="V7" s="159"/>
      <c r="W7" s="159">
        <v>324823344</v>
      </c>
      <c r="X7" s="159">
        <v>267463134</v>
      </c>
      <c r="Y7" s="159">
        <v>57360210</v>
      </c>
      <c r="Z7" s="141">
        <v>21.45</v>
      </c>
      <c r="AA7" s="157">
        <v>534926272</v>
      </c>
    </row>
    <row r="8" spans="1:27" ht="12.75">
      <c r="A8" s="138" t="s">
        <v>77</v>
      </c>
      <c r="B8" s="136"/>
      <c r="C8" s="155">
        <v>311287</v>
      </c>
      <c r="D8" s="155"/>
      <c r="E8" s="156"/>
      <c r="F8" s="60"/>
      <c r="G8" s="60"/>
      <c r="H8" s="60"/>
      <c r="I8" s="60"/>
      <c r="J8" s="60"/>
      <c r="K8" s="60">
        <v>172573</v>
      </c>
      <c r="L8" s="60">
        <v>28888</v>
      </c>
      <c r="M8" s="60"/>
      <c r="N8" s="60">
        <v>201461</v>
      </c>
      <c r="O8" s="60"/>
      <c r="P8" s="60"/>
      <c r="Q8" s="60"/>
      <c r="R8" s="60"/>
      <c r="S8" s="60"/>
      <c r="T8" s="60"/>
      <c r="U8" s="60"/>
      <c r="V8" s="60"/>
      <c r="W8" s="60">
        <v>201461</v>
      </c>
      <c r="X8" s="60"/>
      <c r="Y8" s="60">
        <v>201461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1040190</v>
      </c>
      <c r="D9" s="153">
        <f>SUM(D10:D14)</f>
        <v>0</v>
      </c>
      <c r="E9" s="154">
        <f t="shared" si="1"/>
        <v>1911000</v>
      </c>
      <c r="F9" s="100">
        <f t="shared" si="1"/>
        <v>1911000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955500</v>
      </c>
      <c r="Y9" s="100">
        <f t="shared" si="1"/>
        <v>-955500</v>
      </c>
      <c r="Z9" s="137">
        <f>+IF(X9&lt;&gt;0,+(Y9/X9)*100,0)</f>
        <v>-100</v>
      </c>
      <c r="AA9" s="153">
        <f>SUM(AA10:AA14)</f>
        <v>1911000</v>
      </c>
    </row>
    <row r="10" spans="1:27" ht="12.75">
      <c r="A10" s="138" t="s">
        <v>79</v>
      </c>
      <c r="B10" s="136"/>
      <c r="C10" s="155">
        <v>1040190</v>
      </c>
      <c r="D10" s="155"/>
      <c r="E10" s="156">
        <v>1911000</v>
      </c>
      <c r="F10" s="60">
        <v>1911000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955500</v>
      </c>
      <c r="Y10" s="60">
        <v>-955500</v>
      </c>
      <c r="Z10" s="140">
        <v>-100</v>
      </c>
      <c r="AA10" s="155">
        <v>1911000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2659000</v>
      </c>
      <c r="D15" s="153">
        <f>SUM(D16:D18)</f>
        <v>0</v>
      </c>
      <c r="E15" s="154">
        <f t="shared" si="2"/>
        <v>2664000</v>
      </c>
      <c r="F15" s="100">
        <f t="shared" si="2"/>
        <v>2664000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300000</v>
      </c>
      <c r="L15" s="100">
        <f t="shared" si="2"/>
        <v>0</v>
      </c>
      <c r="M15" s="100">
        <f t="shared" si="2"/>
        <v>973461</v>
      </c>
      <c r="N15" s="100">
        <f t="shared" si="2"/>
        <v>1273461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1273461</v>
      </c>
      <c r="X15" s="100">
        <f t="shared" si="2"/>
        <v>1182000</v>
      </c>
      <c r="Y15" s="100">
        <f t="shared" si="2"/>
        <v>91461</v>
      </c>
      <c r="Z15" s="137">
        <f>+IF(X15&lt;&gt;0,+(Y15/X15)*100,0)</f>
        <v>7.737817258883249</v>
      </c>
      <c r="AA15" s="153">
        <f>SUM(AA16:AA18)</f>
        <v>2664000</v>
      </c>
    </row>
    <row r="16" spans="1:27" ht="12.75">
      <c r="A16" s="138" t="s">
        <v>85</v>
      </c>
      <c r="B16" s="136"/>
      <c r="C16" s="155">
        <v>2659000</v>
      </c>
      <c r="D16" s="155"/>
      <c r="E16" s="156">
        <v>2664000</v>
      </c>
      <c r="F16" s="60">
        <v>2664000</v>
      </c>
      <c r="G16" s="60"/>
      <c r="H16" s="60"/>
      <c r="I16" s="60"/>
      <c r="J16" s="60"/>
      <c r="K16" s="60">
        <v>300000</v>
      </c>
      <c r="L16" s="60"/>
      <c r="M16" s="60">
        <v>973461</v>
      </c>
      <c r="N16" s="60">
        <v>1273461</v>
      </c>
      <c r="O16" s="60"/>
      <c r="P16" s="60"/>
      <c r="Q16" s="60"/>
      <c r="R16" s="60"/>
      <c r="S16" s="60"/>
      <c r="T16" s="60"/>
      <c r="U16" s="60"/>
      <c r="V16" s="60"/>
      <c r="W16" s="60">
        <v>1273461</v>
      </c>
      <c r="X16" s="60">
        <v>1182000</v>
      </c>
      <c r="Y16" s="60">
        <v>91461</v>
      </c>
      <c r="Z16" s="140">
        <v>7.74</v>
      </c>
      <c r="AA16" s="155">
        <v>2664000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500473612</v>
      </c>
      <c r="D19" s="153">
        <f>SUM(D20:D23)</f>
        <v>0</v>
      </c>
      <c r="E19" s="154">
        <f t="shared" si="3"/>
        <v>492095938</v>
      </c>
      <c r="F19" s="100">
        <f t="shared" si="3"/>
        <v>492095938</v>
      </c>
      <c r="G19" s="100">
        <f t="shared" si="3"/>
        <v>1354154</v>
      </c>
      <c r="H19" s="100">
        <f t="shared" si="3"/>
        <v>5968578</v>
      </c>
      <c r="I19" s="100">
        <f t="shared" si="3"/>
        <v>206774</v>
      </c>
      <c r="J19" s="100">
        <f t="shared" si="3"/>
        <v>7529506</v>
      </c>
      <c r="K19" s="100">
        <f t="shared" si="3"/>
        <v>18335338</v>
      </c>
      <c r="L19" s="100">
        <f t="shared" si="3"/>
        <v>-1232879</v>
      </c>
      <c r="M19" s="100">
        <f t="shared" si="3"/>
        <v>202962380</v>
      </c>
      <c r="N19" s="100">
        <f t="shared" si="3"/>
        <v>220064839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227594345</v>
      </c>
      <c r="X19" s="100">
        <f t="shared" si="3"/>
        <v>12417966</v>
      </c>
      <c r="Y19" s="100">
        <f t="shared" si="3"/>
        <v>215176379</v>
      </c>
      <c r="Z19" s="137">
        <f>+IF(X19&lt;&gt;0,+(Y19/X19)*100,0)</f>
        <v>1732.7828003394436</v>
      </c>
      <c r="AA19" s="153">
        <f>SUM(AA20:AA23)</f>
        <v>492095938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491873370</v>
      </c>
      <c r="D21" s="155"/>
      <c r="E21" s="156">
        <v>483758177</v>
      </c>
      <c r="F21" s="60">
        <v>483758177</v>
      </c>
      <c r="G21" s="60">
        <v>837775</v>
      </c>
      <c r="H21" s="60">
        <v>4824665</v>
      </c>
      <c r="I21" s="60">
        <v>189134</v>
      </c>
      <c r="J21" s="60">
        <v>5851574</v>
      </c>
      <c r="K21" s="60">
        <v>16741115</v>
      </c>
      <c r="L21" s="60">
        <v>-2247002</v>
      </c>
      <c r="M21" s="60">
        <v>202227996</v>
      </c>
      <c r="N21" s="60">
        <v>216722109</v>
      </c>
      <c r="O21" s="60"/>
      <c r="P21" s="60"/>
      <c r="Q21" s="60"/>
      <c r="R21" s="60"/>
      <c r="S21" s="60"/>
      <c r="T21" s="60"/>
      <c r="U21" s="60"/>
      <c r="V21" s="60"/>
      <c r="W21" s="60">
        <v>222573683</v>
      </c>
      <c r="X21" s="60">
        <v>8249088</v>
      </c>
      <c r="Y21" s="60">
        <v>214324595</v>
      </c>
      <c r="Z21" s="140">
        <v>2598.16</v>
      </c>
      <c r="AA21" s="155">
        <v>483758177</v>
      </c>
    </row>
    <row r="22" spans="1:27" ht="12.75">
      <c r="A22" s="138" t="s">
        <v>91</v>
      </c>
      <c r="B22" s="136"/>
      <c r="C22" s="157">
        <v>8600242</v>
      </c>
      <c r="D22" s="157"/>
      <c r="E22" s="158">
        <v>8337761</v>
      </c>
      <c r="F22" s="159">
        <v>8337761</v>
      </c>
      <c r="G22" s="159">
        <v>516379</v>
      </c>
      <c r="H22" s="159">
        <v>1143913</v>
      </c>
      <c r="I22" s="159">
        <v>17640</v>
      </c>
      <c r="J22" s="159">
        <v>1677932</v>
      </c>
      <c r="K22" s="159">
        <v>1594223</v>
      </c>
      <c r="L22" s="159">
        <v>1014123</v>
      </c>
      <c r="M22" s="159">
        <v>734384</v>
      </c>
      <c r="N22" s="159">
        <v>3342730</v>
      </c>
      <c r="O22" s="159"/>
      <c r="P22" s="159"/>
      <c r="Q22" s="159"/>
      <c r="R22" s="159"/>
      <c r="S22" s="159"/>
      <c r="T22" s="159"/>
      <c r="U22" s="159"/>
      <c r="V22" s="159"/>
      <c r="W22" s="159">
        <v>5020662</v>
      </c>
      <c r="X22" s="159">
        <v>4168878</v>
      </c>
      <c r="Y22" s="159">
        <v>851784</v>
      </c>
      <c r="Z22" s="141">
        <v>20.43</v>
      </c>
      <c r="AA22" s="157">
        <v>8337761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>
        <v>700000</v>
      </c>
      <c r="F24" s="100">
        <v>700000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349998</v>
      </c>
      <c r="Y24" s="100">
        <v>-349998</v>
      </c>
      <c r="Z24" s="137">
        <v>-100</v>
      </c>
      <c r="AA24" s="153">
        <v>700000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900344025</v>
      </c>
      <c r="D25" s="168">
        <f>+D5+D9+D15+D19+D24</f>
        <v>0</v>
      </c>
      <c r="E25" s="169">
        <f t="shared" si="4"/>
        <v>1032297210</v>
      </c>
      <c r="F25" s="73">
        <f t="shared" si="4"/>
        <v>1032297210</v>
      </c>
      <c r="G25" s="73">
        <f t="shared" si="4"/>
        <v>178342251</v>
      </c>
      <c r="H25" s="73">
        <f t="shared" si="4"/>
        <v>10947811</v>
      </c>
      <c r="I25" s="73">
        <f t="shared" si="4"/>
        <v>1018754</v>
      </c>
      <c r="J25" s="73">
        <f t="shared" si="4"/>
        <v>190308816</v>
      </c>
      <c r="K25" s="73">
        <f t="shared" si="4"/>
        <v>19024621</v>
      </c>
      <c r="L25" s="73">
        <f t="shared" si="4"/>
        <v>-1094542</v>
      </c>
      <c r="M25" s="73">
        <f t="shared" si="4"/>
        <v>345653716</v>
      </c>
      <c r="N25" s="73">
        <f t="shared" si="4"/>
        <v>363583795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553892611</v>
      </c>
      <c r="X25" s="73">
        <f t="shared" si="4"/>
        <v>282368598</v>
      </c>
      <c r="Y25" s="73">
        <f t="shared" si="4"/>
        <v>271524013</v>
      </c>
      <c r="Z25" s="170">
        <f>+IF(X25&lt;&gt;0,+(Y25/X25)*100,0)</f>
        <v>96.15942244399287</v>
      </c>
      <c r="AA25" s="168">
        <f>+AA5+AA9+AA15+AA19+AA24</f>
        <v>1032297210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156695019</v>
      </c>
      <c r="D28" s="153">
        <f>SUM(D29:D31)</f>
        <v>0</v>
      </c>
      <c r="E28" s="154">
        <f t="shared" si="5"/>
        <v>244650615</v>
      </c>
      <c r="F28" s="100">
        <f t="shared" si="5"/>
        <v>244650615</v>
      </c>
      <c r="G28" s="100">
        <f t="shared" si="5"/>
        <v>5381227</v>
      </c>
      <c r="H28" s="100">
        <f t="shared" si="5"/>
        <v>9494144</v>
      </c>
      <c r="I28" s="100">
        <f t="shared" si="5"/>
        <v>26905744</v>
      </c>
      <c r="J28" s="100">
        <f t="shared" si="5"/>
        <v>41781115</v>
      </c>
      <c r="K28" s="100">
        <f t="shared" si="5"/>
        <v>15648338</v>
      </c>
      <c r="L28" s="100">
        <f t="shared" si="5"/>
        <v>14182219</v>
      </c>
      <c r="M28" s="100">
        <f t="shared" si="5"/>
        <v>18747651</v>
      </c>
      <c r="N28" s="100">
        <f t="shared" si="5"/>
        <v>48578208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90359323</v>
      </c>
      <c r="X28" s="100">
        <f t="shared" si="5"/>
        <v>125925516</v>
      </c>
      <c r="Y28" s="100">
        <f t="shared" si="5"/>
        <v>-35566193</v>
      </c>
      <c r="Z28" s="137">
        <f>+IF(X28&lt;&gt;0,+(Y28/X28)*100,0)</f>
        <v>-28.24383344198486</v>
      </c>
      <c r="AA28" s="153">
        <f>SUM(AA29:AA31)</f>
        <v>244650615</v>
      </c>
    </row>
    <row r="29" spans="1:27" ht="12.75">
      <c r="A29" s="138" t="s">
        <v>75</v>
      </c>
      <c r="B29" s="136"/>
      <c r="C29" s="155">
        <v>52074657</v>
      </c>
      <c r="D29" s="155"/>
      <c r="E29" s="156">
        <v>44392854</v>
      </c>
      <c r="F29" s="60">
        <v>44392854</v>
      </c>
      <c r="G29" s="60">
        <v>448328</v>
      </c>
      <c r="H29" s="60">
        <v>1169701</v>
      </c>
      <c r="I29" s="60">
        <v>9222892</v>
      </c>
      <c r="J29" s="60">
        <v>10840921</v>
      </c>
      <c r="K29" s="60">
        <v>4846376</v>
      </c>
      <c r="L29" s="60">
        <v>3711496</v>
      </c>
      <c r="M29" s="60">
        <v>5334651</v>
      </c>
      <c r="N29" s="60">
        <v>13892523</v>
      </c>
      <c r="O29" s="60"/>
      <c r="P29" s="60"/>
      <c r="Q29" s="60"/>
      <c r="R29" s="60"/>
      <c r="S29" s="60"/>
      <c r="T29" s="60"/>
      <c r="U29" s="60"/>
      <c r="V29" s="60"/>
      <c r="W29" s="60">
        <v>24733444</v>
      </c>
      <c r="X29" s="60">
        <v>23303424</v>
      </c>
      <c r="Y29" s="60">
        <v>1430020</v>
      </c>
      <c r="Z29" s="140">
        <v>6.14</v>
      </c>
      <c r="AA29" s="155">
        <v>44392854</v>
      </c>
    </row>
    <row r="30" spans="1:27" ht="12.75">
      <c r="A30" s="138" t="s">
        <v>76</v>
      </c>
      <c r="B30" s="136"/>
      <c r="C30" s="157">
        <v>41574996</v>
      </c>
      <c r="D30" s="157"/>
      <c r="E30" s="158">
        <v>200257761</v>
      </c>
      <c r="F30" s="159">
        <v>200257761</v>
      </c>
      <c r="G30" s="159">
        <v>1853100</v>
      </c>
      <c r="H30" s="159">
        <v>3592638</v>
      </c>
      <c r="I30" s="159">
        <v>6767466</v>
      </c>
      <c r="J30" s="159">
        <v>12213204</v>
      </c>
      <c r="K30" s="159">
        <v>3001034</v>
      </c>
      <c r="L30" s="159">
        <v>3576637</v>
      </c>
      <c r="M30" s="159">
        <v>2860566</v>
      </c>
      <c r="N30" s="159">
        <v>9438237</v>
      </c>
      <c r="O30" s="159"/>
      <c r="P30" s="159"/>
      <c r="Q30" s="159"/>
      <c r="R30" s="159"/>
      <c r="S30" s="159"/>
      <c r="T30" s="159"/>
      <c r="U30" s="159"/>
      <c r="V30" s="159"/>
      <c r="W30" s="159">
        <v>21651441</v>
      </c>
      <c r="X30" s="159">
        <v>102622092</v>
      </c>
      <c r="Y30" s="159">
        <v>-80970651</v>
      </c>
      <c r="Z30" s="141">
        <v>-78.9</v>
      </c>
      <c r="AA30" s="157">
        <v>200257761</v>
      </c>
    </row>
    <row r="31" spans="1:27" ht="12.75">
      <c r="A31" s="138" t="s">
        <v>77</v>
      </c>
      <c r="B31" s="136"/>
      <c r="C31" s="155">
        <v>63045366</v>
      </c>
      <c r="D31" s="155"/>
      <c r="E31" s="156"/>
      <c r="F31" s="60"/>
      <c r="G31" s="60">
        <v>3079799</v>
      </c>
      <c r="H31" s="60">
        <v>4731805</v>
      </c>
      <c r="I31" s="60">
        <v>10915386</v>
      </c>
      <c r="J31" s="60">
        <v>18726990</v>
      </c>
      <c r="K31" s="60">
        <v>7800928</v>
      </c>
      <c r="L31" s="60">
        <v>6894086</v>
      </c>
      <c r="M31" s="60">
        <v>10552434</v>
      </c>
      <c r="N31" s="60">
        <v>25247448</v>
      </c>
      <c r="O31" s="60"/>
      <c r="P31" s="60"/>
      <c r="Q31" s="60"/>
      <c r="R31" s="60"/>
      <c r="S31" s="60"/>
      <c r="T31" s="60"/>
      <c r="U31" s="60"/>
      <c r="V31" s="60"/>
      <c r="W31" s="60">
        <v>43974438</v>
      </c>
      <c r="X31" s="60"/>
      <c r="Y31" s="60">
        <v>43974438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45385193</v>
      </c>
      <c r="D32" s="153">
        <f>SUM(D33:D37)</f>
        <v>0</v>
      </c>
      <c r="E32" s="154">
        <f t="shared" si="6"/>
        <v>38851780</v>
      </c>
      <c r="F32" s="100">
        <f t="shared" si="6"/>
        <v>38851780</v>
      </c>
      <c r="G32" s="100">
        <f t="shared" si="6"/>
        <v>728525</v>
      </c>
      <c r="H32" s="100">
        <f t="shared" si="6"/>
        <v>49934</v>
      </c>
      <c r="I32" s="100">
        <f t="shared" si="6"/>
        <v>3517491</v>
      </c>
      <c r="J32" s="100">
        <f t="shared" si="6"/>
        <v>4295950</v>
      </c>
      <c r="K32" s="100">
        <f t="shared" si="6"/>
        <v>1271519</v>
      </c>
      <c r="L32" s="100">
        <f t="shared" si="6"/>
        <v>1561595</v>
      </c>
      <c r="M32" s="100">
        <f t="shared" si="6"/>
        <v>1523779</v>
      </c>
      <c r="N32" s="100">
        <f t="shared" si="6"/>
        <v>4356893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8652843</v>
      </c>
      <c r="X32" s="100">
        <f t="shared" si="6"/>
        <v>19233894</v>
      </c>
      <c r="Y32" s="100">
        <f t="shared" si="6"/>
        <v>-10581051</v>
      </c>
      <c r="Z32" s="137">
        <f>+IF(X32&lt;&gt;0,+(Y32/X32)*100,0)</f>
        <v>-55.01252632462257</v>
      </c>
      <c r="AA32" s="153">
        <f>SUM(AA33:AA37)</f>
        <v>38851780</v>
      </c>
    </row>
    <row r="33" spans="1:27" ht="12.75">
      <c r="A33" s="138" t="s">
        <v>79</v>
      </c>
      <c r="B33" s="136"/>
      <c r="C33" s="155">
        <v>45385193</v>
      </c>
      <c r="D33" s="155"/>
      <c r="E33" s="156">
        <v>28862937</v>
      </c>
      <c r="F33" s="60">
        <v>28862937</v>
      </c>
      <c r="G33" s="60">
        <v>728525</v>
      </c>
      <c r="H33" s="60">
        <v>49934</v>
      </c>
      <c r="I33" s="60">
        <v>780747</v>
      </c>
      <c r="J33" s="60">
        <v>1559206</v>
      </c>
      <c r="K33" s="60">
        <v>286881</v>
      </c>
      <c r="L33" s="60">
        <v>674493</v>
      </c>
      <c r="M33" s="60">
        <v>568029</v>
      </c>
      <c r="N33" s="60">
        <v>1529403</v>
      </c>
      <c r="O33" s="60"/>
      <c r="P33" s="60"/>
      <c r="Q33" s="60"/>
      <c r="R33" s="60"/>
      <c r="S33" s="60"/>
      <c r="T33" s="60"/>
      <c r="U33" s="60"/>
      <c r="V33" s="60"/>
      <c r="W33" s="60">
        <v>3088609</v>
      </c>
      <c r="X33" s="60">
        <v>14194452</v>
      </c>
      <c r="Y33" s="60">
        <v>-11105843</v>
      </c>
      <c r="Z33" s="140">
        <v>-78.24</v>
      </c>
      <c r="AA33" s="155">
        <v>28862937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9988843</v>
      </c>
      <c r="F37" s="159">
        <v>9988843</v>
      </c>
      <c r="G37" s="159"/>
      <c r="H37" s="159"/>
      <c r="I37" s="159">
        <v>2736744</v>
      </c>
      <c r="J37" s="159">
        <v>2736744</v>
      </c>
      <c r="K37" s="159">
        <v>984638</v>
      </c>
      <c r="L37" s="159">
        <v>887102</v>
      </c>
      <c r="M37" s="159">
        <v>955750</v>
      </c>
      <c r="N37" s="159">
        <v>2827490</v>
      </c>
      <c r="O37" s="159"/>
      <c r="P37" s="159"/>
      <c r="Q37" s="159"/>
      <c r="R37" s="159"/>
      <c r="S37" s="159"/>
      <c r="T37" s="159"/>
      <c r="U37" s="159"/>
      <c r="V37" s="159"/>
      <c r="W37" s="159">
        <v>5564234</v>
      </c>
      <c r="X37" s="159">
        <v>5039442</v>
      </c>
      <c r="Y37" s="159">
        <v>524792</v>
      </c>
      <c r="Z37" s="141">
        <v>10.41</v>
      </c>
      <c r="AA37" s="157">
        <v>9988843</v>
      </c>
    </row>
    <row r="38" spans="1:27" ht="12.75">
      <c r="A38" s="135" t="s">
        <v>84</v>
      </c>
      <c r="B38" s="142"/>
      <c r="C38" s="153">
        <f aca="true" t="shared" si="7" ref="C38:Y38">SUM(C39:C41)</f>
        <v>13552154</v>
      </c>
      <c r="D38" s="153">
        <f>SUM(D39:D41)</f>
        <v>0</v>
      </c>
      <c r="E38" s="154">
        <f t="shared" si="7"/>
        <v>27005843</v>
      </c>
      <c r="F38" s="100">
        <f t="shared" si="7"/>
        <v>27005843</v>
      </c>
      <c r="G38" s="100">
        <f t="shared" si="7"/>
        <v>2880</v>
      </c>
      <c r="H38" s="100">
        <f t="shared" si="7"/>
        <v>105119</v>
      </c>
      <c r="I38" s="100">
        <f t="shared" si="7"/>
        <v>5027881</v>
      </c>
      <c r="J38" s="100">
        <f t="shared" si="7"/>
        <v>5135880</v>
      </c>
      <c r="K38" s="100">
        <f t="shared" si="7"/>
        <v>2279392</v>
      </c>
      <c r="L38" s="100">
        <f t="shared" si="7"/>
        <v>1525426</v>
      </c>
      <c r="M38" s="100">
        <f t="shared" si="7"/>
        <v>2816190</v>
      </c>
      <c r="N38" s="100">
        <f t="shared" si="7"/>
        <v>6621008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11756888</v>
      </c>
      <c r="X38" s="100">
        <f t="shared" si="7"/>
        <v>13502922</v>
      </c>
      <c r="Y38" s="100">
        <f t="shared" si="7"/>
        <v>-1746034</v>
      </c>
      <c r="Z38" s="137">
        <f>+IF(X38&lt;&gt;0,+(Y38/X38)*100,0)</f>
        <v>-12.930786388309137</v>
      </c>
      <c r="AA38" s="153">
        <f>SUM(AA39:AA41)</f>
        <v>27005843</v>
      </c>
    </row>
    <row r="39" spans="1:27" ht="12.75">
      <c r="A39" s="138" t="s">
        <v>85</v>
      </c>
      <c r="B39" s="136"/>
      <c r="C39" s="155">
        <v>13552154</v>
      </c>
      <c r="D39" s="155"/>
      <c r="E39" s="156">
        <v>27005843</v>
      </c>
      <c r="F39" s="60">
        <v>27005843</v>
      </c>
      <c r="G39" s="60">
        <v>2880</v>
      </c>
      <c r="H39" s="60">
        <v>105119</v>
      </c>
      <c r="I39" s="60">
        <v>5027881</v>
      </c>
      <c r="J39" s="60">
        <v>5135880</v>
      </c>
      <c r="K39" s="60">
        <v>2279392</v>
      </c>
      <c r="L39" s="60">
        <v>1525426</v>
      </c>
      <c r="M39" s="60">
        <v>2816190</v>
      </c>
      <c r="N39" s="60">
        <v>6621008</v>
      </c>
      <c r="O39" s="60"/>
      <c r="P39" s="60"/>
      <c r="Q39" s="60"/>
      <c r="R39" s="60"/>
      <c r="S39" s="60"/>
      <c r="T39" s="60"/>
      <c r="U39" s="60"/>
      <c r="V39" s="60"/>
      <c r="W39" s="60">
        <v>11756888</v>
      </c>
      <c r="X39" s="60">
        <v>13502922</v>
      </c>
      <c r="Y39" s="60">
        <v>-1746034</v>
      </c>
      <c r="Z39" s="140">
        <v>-12.93</v>
      </c>
      <c r="AA39" s="155">
        <v>27005843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433202693</v>
      </c>
      <c r="D42" s="153">
        <f>SUM(D43:D46)</f>
        <v>0</v>
      </c>
      <c r="E42" s="154">
        <f t="shared" si="8"/>
        <v>304721559</v>
      </c>
      <c r="F42" s="100">
        <f t="shared" si="8"/>
        <v>304721559</v>
      </c>
      <c r="G42" s="100">
        <f t="shared" si="8"/>
        <v>11672567</v>
      </c>
      <c r="H42" s="100">
        <f t="shared" si="8"/>
        <v>11289162</v>
      </c>
      <c r="I42" s="100">
        <f t="shared" si="8"/>
        <v>49321706</v>
      </c>
      <c r="J42" s="100">
        <f t="shared" si="8"/>
        <v>72283435</v>
      </c>
      <c r="K42" s="100">
        <f t="shared" si="8"/>
        <v>34987482</v>
      </c>
      <c r="L42" s="100">
        <f t="shared" si="8"/>
        <v>29741669</v>
      </c>
      <c r="M42" s="100">
        <f t="shared" si="8"/>
        <v>49112406</v>
      </c>
      <c r="N42" s="100">
        <f t="shared" si="8"/>
        <v>113841557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186124992</v>
      </c>
      <c r="X42" s="100">
        <f t="shared" si="8"/>
        <v>112735668</v>
      </c>
      <c r="Y42" s="100">
        <f t="shared" si="8"/>
        <v>73389324</v>
      </c>
      <c r="Z42" s="137">
        <f>+IF(X42&lt;&gt;0,+(Y42/X42)*100,0)</f>
        <v>65.09858441606964</v>
      </c>
      <c r="AA42" s="153">
        <f>SUM(AA43:AA46)</f>
        <v>304721559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424492169</v>
      </c>
      <c r="D44" s="155"/>
      <c r="E44" s="156">
        <v>295770150</v>
      </c>
      <c r="F44" s="60">
        <v>295770150</v>
      </c>
      <c r="G44" s="60">
        <v>11672567</v>
      </c>
      <c r="H44" s="60">
        <v>11289162</v>
      </c>
      <c r="I44" s="60">
        <v>47784541</v>
      </c>
      <c r="J44" s="60">
        <v>70746270</v>
      </c>
      <c r="K44" s="60">
        <v>34688276</v>
      </c>
      <c r="L44" s="60">
        <v>29434366</v>
      </c>
      <c r="M44" s="60">
        <v>48071667</v>
      </c>
      <c r="N44" s="60">
        <v>112194309</v>
      </c>
      <c r="O44" s="60"/>
      <c r="P44" s="60"/>
      <c r="Q44" s="60"/>
      <c r="R44" s="60"/>
      <c r="S44" s="60"/>
      <c r="T44" s="60"/>
      <c r="U44" s="60"/>
      <c r="V44" s="60"/>
      <c r="W44" s="60">
        <v>182940579</v>
      </c>
      <c r="X44" s="60">
        <v>108259962</v>
      </c>
      <c r="Y44" s="60">
        <v>74680617</v>
      </c>
      <c r="Z44" s="140">
        <v>68.98</v>
      </c>
      <c r="AA44" s="155">
        <v>295770150</v>
      </c>
    </row>
    <row r="45" spans="1:27" ht="12.75">
      <c r="A45" s="138" t="s">
        <v>91</v>
      </c>
      <c r="B45" s="136"/>
      <c r="C45" s="157">
        <v>8710524</v>
      </c>
      <c r="D45" s="157"/>
      <c r="E45" s="158">
        <v>8951409</v>
      </c>
      <c r="F45" s="159">
        <v>8951409</v>
      </c>
      <c r="G45" s="159"/>
      <c r="H45" s="159"/>
      <c r="I45" s="159">
        <v>1537165</v>
      </c>
      <c r="J45" s="159">
        <v>1537165</v>
      </c>
      <c r="K45" s="159">
        <v>299206</v>
      </c>
      <c r="L45" s="159">
        <v>307303</v>
      </c>
      <c r="M45" s="159">
        <v>1040739</v>
      </c>
      <c r="N45" s="159">
        <v>1647248</v>
      </c>
      <c r="O45" s="159"/>
      <c r="P45" s="159"/>
      <c r="Q45" s="159"/>
      <c r="R45" s="159"/>
      <c r="S45" s="159"/>
      <c r="T45" s="159"/>
      <c r="U45" s="159"/>
      <c r="V45" s="159"/>
      <c r="W45" s="159">
        <v>3184413</v>
      </c>
      <c r="X45" s="159">
        <v>4475706</v>
      </c>
      <c r="Y45" s="159">
        <v>-1291293</v>
      </c>
      <c r="Z45" s="141">
        <v>-28.85</v>
      </c>
      <c r="AA45" s="157">
        <v>8951409</v>
      </c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>
        <v>8954002</v>
      </c>
      <c r="F47" s="100">
        <v>8954002</v>
      </c>
      <c r="G47" s="100"/>
      <c r="H47" s="100">
        <v>25500</v>
      </c>
      <c r="I47" s="100">
        <v>2235878</v>
      </c>
      <c r="J47" s="100">
        <v>2261378</v>
      </c>
      <c r="K47" s="100">
        <v>668766</v>
      </c>
      <c r="L47" s="100">
        <v>603985</v>
      </c>
      <c r="M47" s="100">
        <v>1022323</v>
      </c>
      <c r="N47" s="100">
        <v>2295074</v>
      </c>
      <c r="O47" s="100"/>
      <c r="P47" s="100"/>
      <c r="Q47" s="100"/>
      <c r="R47" s="100"/>
      <c r="S47" s="100"/>
      <c r="T47" s="100"/>
      <c r="U47" s="100"/>
      <c r="V47" s="100"/>
      <c r="W47" s="100">
        <v>4556452</v>
      </c>
      <c r="X47" s="100">
        <v>4385592</v>
      </c>
      <c r="Y47" s="100">
        <v>170860</v>
      </c>
      <c r="Z47" s="137">
        <v>3.9</v>
      </c>
      <c r="AA47" s="153">
        <v>8954002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648835059</v>
      </c>
      <c r="D48" s="168">
        <f>+D28+D32+D38+D42+D47</f>
        <v>0</v>
      </c>
      <c r="E48" s="169">
        <f t="shared" si="9"/>
        <v>624183799</v>
      </c>
      <c r="F48" s="73">
        <f t="shared" si="9"/>
        <v>624183799</v>
      </c>
      <c r="G48" s="73">
        <f t="shared" si="9"/>
        <v>17785199</v>
      </c>
      <c r="H48" s="73">
        <f t="shared" si="9"/>
        <v>20963859</v>
      </c>
      <c r="I48" s="73">
        <f t="shared" si="9"/>
        <v>87008700</v>
      </c>
      <c r="J48" s="73">
        <f t="shared" si="9"/>
        <v>125757758</v>
      </c>
      <c r="K48" s="73">
        <f t="shared" si="9"/>
        <v>54855497</v>
      </c>
      <c r="L48" s="73">
        <f t="shared" si="9"/>
        <v>47614894</v>
      </c>
      <c r="M48" s="73">
        <f t="shared" si="9"/>
        <v>73222349</v>
      </c>
      <c r="N48" s="73">
        <f t="shared" si="9"/>
        <v>175692740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301450498</v>
      </c>
      <c r="X48" s="73">
        <f t="shared" si="9"/>
        <v>275783592</v>
      </c>
      <c r="Y48" s="73">
        <f t="shared" si="9"/>
        <v>25666906</v>
      </c>
      <c r="Z48" s="170">
        <f>+IF(X48&lt;&gt;0,+(Y48/X48)*100,0)</f>
        <v>9.306901042901785</v>
      </c>
      <c r="AA48" s="168">
        <f>+AA28+AA32+AA38+AA42+AA47</f>
        <v>624183799</v>
      </c>
    </row>
    <row r="49" spans="1:27" ht="12.75">
      <c r="A49" s="148" t="s">
        <v>49</v>
      </c>
      <c r="B49" s="149"/>
      <c r="C49" s="171">
        <f aca="true" t="shared" si="10" ref="C49:Y49">+C25-C48</f>
        <v>251508966</v>
      </c>
      <c r="D49" s="171">
        <f>+D25-D48</f>
        <v>0</v>
      </c>
      <c r="E49" s="172">
        <f t="shared" si="10"/>
        <v>408113411</v>
      </c>
      <c r="F49" s="173">
        <f t="shared" si="10"/>
        <v>408113411</v>
      </c>
      <c r="G49" s="173">
        <f t="shared" si="10"/>
        <v>160557052</v>
      </c>
      <c r="H49" s="173">
        <f t="shared" si="10"/>
        <v>-10016048</v>
      </c>
      <c r="I49" s="173">
        <f t="shared" si="10"/>
        <v>-85989946</v>
      </c>
      <c r="J49" s="173">
        <f t="shared" si="10"/>
        <v>64551058</v>
      </c>
      <c r="K49" s="173">
        <f t="shared" si="10"/>
        <v>-35830876</v>
      </c>
      <c r="L49" s="173">
        <f t="shared" si="10"/>
        <v>-48709436</v>
      </c>
      <c r="M49" s="173">
        <f t="shared" si="10"/>
        <v>272431367</v>
      </c>
      <c r="N49" s="173">
        <f t="shared" si="10"/>
        <v>187891055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252442113</v>
      </c>
      <c r="X49" s="173">
        <f>IF(F25=F48,0,X25-X48)</f>
        <v>6585006</v>
      </c>
      <c r="Y49" s="173">
        <f t="shared" si="10"/>
        <v>245857107</v>
      </c>
      <c r="Z49" s="174">
        <f>+IF(X49&lt;&gt;0,+(Y49/X49)*100,0)</f>
        <v>3733.5897188248573</v>
      </c>
      <c r="AA49" s="171">
        <f>+AA25-AA48</f>
        <v>408113411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18547869</v>
      </c>
      <c r="D8" s="155">
        <v>0</v>
      </c>
      <c r="E8" s="156">
        <v>16498177</v>
      </c>
      <c r="F8" s="60">
        <v>16498177</v>
      </c>
      <c r="G8" s="60">
        <v>837775</v>
      </c>
      <c r="H8" s="60">
        <v>3328454</v>
      </c>
      <c r="I8" s="60">
        <v>189134</v>
      </c>
      <c r="J8" s="60">
        <v>4355363</v>
      </c>
      <c r="K8" s="60">
        <v>16722801</v>
      </c>
      <c r="L8" s="60">
        <v>-4905716</v>
      </c>
      <c r="M8" s="60">
        <v>1599837</v>
      </c>
      <c r="N8" s="60">
        <v>13416922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17772285</v>
      </c>
      <c r="X8" s="60">
        <v>8249088</v>
      </c>
      <c r="Y8" s="60">
        <v>9523197</v>
      </c>
      <c r="Z8" s="140">
        <v>115.45</v>
      </c>
      <c r="AA8" s="155">
        <v>16498177</v>
      </c>
    </row>
    <row r="9" spans="1:27" ht="12.75">
      <c r="A9" s="183" t="s">
        <v>105</v>
      </c>
      <c r="B9" s="182"/>
      <c r="C9" s="155">
        <v>8600242</v>
      </c>
      <c r="D9" s="155">
        <v>0</v>
      </c>
      <c r="E9" s="156">
        <v>8266705</v>
      </c>
      <c r="F9" s="60">
        <v>8266705</v>
      </c>
      <c r="G9" s="60">
        <v>516379</v>
      </c>
      <c r="H9" s="60">
        <v>1143913</v>
      </c>
      <c r="I9" s="60">
        <v>17640</v>
      </c>
      <c r="J9" s="60">
        <v>1677932</v>
      </c>
      <c r="K9" s="60">
        <v>1594223</v>
      </c>
      <c r="L9" s="60">
        <v>1014123</v>
      </c>
      <c r="M9" s="60">
        <v>734384</v>
      </c>
      <c r="N9" s="60">
        <v>3342730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5020662</v>
      </c>
      <c r="X9" s="60">
        <v>4133352</v>
      </c>
      <c r="Y9" s="60">
        <v>887310</v>
      </c>
      <c r="Z9" s="140">
        <v>21.47</v>
      </c>
      <c r="AA9" s="155">
        <v>8266705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144952</v>
      </c>
      <c r="D12" s="155">
        <v>0</v>
      </c>
      <c r="E12" s="156">
        <v>118604</v>
      </c>
      <c r="F12" s="60">
        <v>118604</v>
      </c>
      <c r="G12" s="60">
        <v>0</v>
      </c>
      <c r="H12" s="60">
        <v>0</v>
      </c>
      <c r="I12" s="60">
        <v>51034</v>
      </c>
      <c r="J12" s="60">
        <v>51034</v>
      </c>
      <c r="K12" s="60">
        <v>12826</v>
      </c>
      <c r="L12" s="60">
        <v>12826</v>
      </c>
      <c r="M12" s="60">
        <v>0</v>
      </c>
      <c r="N12" s="60">
        <v>25652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76686</v>
      </c>
      <c r="X12" s="60">
        <v>59304</v>
      </c>
      <c r="Y12" s="60">
        <v>17382</v>
      </c>
      <c r="Z12" s="140">
        <v>29.31</v>
      </c>
      <c r="AA12" s="155">
        <v>118604</v>
      </c>
    </row>
    <row r="13" spans="1:27" ht="12.75">
      <c r="A13" s="181" t="s">
        <v>109</v>
      </c>
      <c r="B13" s="185"/>
      <c r="C13" s="155">
        <v>9472244</v>
      </c>
      <c r="D13" s="155">
        <v>0</v>
      </c>
      <c r="E13" s="156">
        <v>6995800</v>
      </c>
      <c r="F13" s="60">
        <v>6995800</v>
      </c>
      <c r="G13" s="60">
        <v>0</v>
      </c>
      <c r="H13" s="60">
        <v>4286977</v>
      </c>
      <c r="I13" s="60">
        <v>64539</v>
      </c>
      <c r="J13" s="60">
        <v>4351516</v>
      </c>
      <c r="K13" s="60">
        <v>52380</v>
      </c>
      <c r="L13" s="60">
        <v>8059</v>
      </c>
      <c r="M13" s="60">
        <v>127364</v>
      </c>
      <c r="N13" s="60">
        <v>187803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4539319</v>
      </c>
      <c r="X13" s="60">
        <v>3497898</v>
      </c>
      <c r="Y13" s="60">
        <v>1041421</v>
      </c>
      <c r="Z13" s="140">
        <v>29.77</v>
      </c>
      <c r="AA13" s="155">
        <v>6995800</v>
      </c>
    </row>
    <row r="14" spans="1:27" ht="12.75">
      <c r="A14" s="181" t="s">
        <v>110</v>
      </c>
      <c r="B14" s="185"/>
      <c r="C14" s="155">
        <v>94501</v>
      </c>
      <c r="D14" s="155">
        <v>0</v>
      </c>
      <c r="E14" s="156">
        <v>89420</v>
      </c>
      <c r="F14" s="60">
        <v>89420</v>
      </c>
      <c r="G14" s="60">
        <v>0</v>
      </c>
      <c r="H14" s="60">
        <v>18211</v>
      </c>
      <c r="I14" s="60">
        <v>0</v>
      </c>
      <c r="J14" s="60">
        <v>18211</v>
      </c>
      <c r="K14" s="60">
        <v>18314</v>
      </c>
      <c r="L14" s="60">
        <v>714</v>
      </c>
      <c r="M14" s="60">
        <v>68</v>
      </c>
      <c r="N14" s="60">
        <v>19096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37307</v>
      </c>
      <c r="X14" s="60">
        <v>44712</v>
      </c>
      <c r="Y14" s="60">
        <v>-7405</v>
      </c>
      <c r="Z14" s="140">
        <v>-16.56</v>
      </c>
      <c r="AA14" s="155">
        <v>89420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15</v>
      </c>
      <c r="Y15" s="60">
        <v>-15</v>
      </c>
      <c r="Z15" s="140">
        <v>-100</v>
      </c>
      <c r="AA15" s="155">
        <v>0</v>
      </c>
    </row>
    <row r="16" spans="1:27" ht="12.75">
      <c r="A16" s="181" t="s">
        <v>112</v>
      </c>
      <c r="B16" s="185"/>
      <c r="C16" s="155">
        <v>8873</v>
      </c>
      <c r="D16" s="155">
        <v>0</v>
      </c>
      <c r="E16" s="156">
        <v>71056</v>
      </c>
      <c r="F16" s="60">
        <v>71056</v>
      </c>
      <c r="G16" s="60">
        <v>2081</v>
      </c>
      <c r="H16" s="60">
        <v>452</v>
      </c>
      <c r="I16" s="60">
        <v>0</v>
      </c>
      <c r="J16" s="60">
        <v>2533</v>
      </c>
      <c r="K16" s="60">
        <v>3342</v>
      </c>
      <c r="L16" s="60">
        <v>1655</v>
      </c>
      <c r="M16" s="60">
        <v>0</v>
      </c>
      <c r="N16" s="60">
        <v>4997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7530</v>
      </c>
      <c r="X16" s="60">
        <v>35526</v>
      </c>
      <c r="Y16" s="60">
        <v>-27996</v>
      </c>
      <c r="Z16" s="140">
        <v>-78.8</v>
      </c>
      <c r="AA16" s="155">
        <v>71056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391792000</v>
      </c>
      <c r="D19" s="155">
        <v>0</v>
      </c>
      <c r="E19" s="156">
        <v>434585000</v>
      </c>
      <c r="F19" s="60">
        <v>434585000</v>
      </c>
      <c r="G19" s="60">
        <v>176986000</v>
      </c>
      <c r="H19" s="60">
        <v>2478000</v>
      </c>
      <c r="I19" s="60">
        <v>0</v>
      </c>
      <c r="J19" s="60">
        <v>179464000</v>
      </c>
      <c r="K19" s="60">
        <v>300000</v>
      </c>
      <c r="L19" s="60">
        <v>2658000</v>
      </c>
      <c r="M19" s="60">
        <v>141589000</v>
      </c>
      <c r="N19" s="60">
        <v>144547000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324011000</v>
      </c>
      <c r="X19" s="60">
        <v>215836998</v>
      </c>
      <c r="Y19" s="60">
        <v>108174002</v>
      </c>
      <c r="Z19" s="140">
        <v>50.12</v>
      </c>
      <c r="AA19" s="155">
        <v>434585000</v>
      </c>
    </row>
    <row r="20" spans="1:27" ht="12.75">
      <c r="A20" s="181" t="s">
        <v>35</v>
      </c>
      <c r="B20" s="185"/>
      <c r="C20" s="155">
        <v>1853344</v>
      </c>
      <c r="D20" s="155">
        <v>0</v>
      </c>
      <c r="E20" s="156">
        <v>96048448</v>
      </c>
      <c r="F20" s="54">
        <v>96048448</v>
      </c>
      <c r="G20" s="54">
        <v>16</v>
      </c>
      <c r="H20" s="54">
        <v>-308196</v>
      </c>
      <c r="I20" s="54">
        <v>696407</v>
      </c>
      <c r="J20" s="54">
        <v>388227</v>
      </c>
      <c r="K20" s="54">
        <v>320735</v>
      </c>
      <c r="L20" s="54">
        <v>115797</v>
      </c>
      <c r="M20" s="54">
        <v>1511</v>
      </c>
      <c r="N20" s="54">
        <v>438043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826270</v>
      </c>
      <c r="X20" s="54">
        <v>49479726</v>
      </c>
      <c r="Y20" s="54">
        <v>-48653456</v>
      </c>
      <c r="Z20" s="184">
        <v>-98.33</v>
      </c>
      <c r="AA20" s="130">
        <v>96048448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430514025</v>
      </c>
      <c r="D22" s="188">
        <f>SUM(D5:D21)</f>
        <v>0</v>
      </c>
      <c r="E22" s="189">
        <f t="shared" si="0"/>
        <v>562673210</v>
      </c>
      <c r="F22" s="190">
        <f t="shared" si="0"/>
        <v>562673210</v>
      </c>
      <c r="G22" s="190">
        <f t="shared" si="0"/>
        <v>178342251</v>
      </c>
      <c r="H22" s="190">
        <f t="shared" si="0"/>
        <v>10947811</v>
      </c>
      <c r="I22" s="190">
        <f t="shared" si="0"/>
        <v>1018754</v>
      </c>
      <c r="J22" s="190">
        <f t="shared" si="0"/>
        <v>190308816</v>
      </c>
      <c r="K22" s="190">
        <f t="shared" si="0"/>
        <v>19024621</v>
      </c>
      <c r="L22" s="190">
        <f t="shared" si="0"/>
        <v>-1094542</v>
      </c>
      <c r="M22" s="190">
        <f t="shared" si="0"/>
        <v>144052164</v>
      </c>
      <c r="N22" s="190">
        <f t="shared" si="0"/>
        <v>161982243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352291059</v>
      </c>
      <c r="X22" s="190">
        <f t="shared" si="0"/>
        <v>281336619</v>
      </c>
      <c r="Y22" s="190">
        <f t="shared" si="0"/>
        <v>70954440</v>
      </c>
      <c r="Z22" s="191">
        <f>+IF(X22&lt;&gt;0,+(Y22/X22)*100,0)</f>
        <v>25.220477964157233</v>
      </c>
      <c r="AA22" s="188">
        <f>SUM(AA5:AA21)</f>
        <v>562673210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180458758</v>
      </c>
      <c r="D25" s="155">
        <v>0</v>
      </c>
      <c r="E25" s="156">
        <v>182249931</v>
      </c>
      <c r="F25" s="60">
        <v>182249931</v>
      </c>
      <c r="G25" s="60">
        <v>0</v>
      </c>
      <c r="H25" s="60">
        <v>-1532</v>
      </c>
      <c r="I25" s="60">
        <v>50116588</v>
      </c>
      <c r="J25" s="60">
        <v>50115056</v>
      </c>
      <c r="K25" s="60">
        <v>16192652</v>
      </c>
      <c r="L25" s="60">
        <v>16337188</v>
      </c>
      <c r="M25" s="60">
        <v>17095956</v>
      </c>
      <c r="N25" s="60">
        <v>49625796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99740852</v>
      </c>
      <c r="X25" s="60">
        <v>91124964</v>
      </c>
      <c r="Y25" s="60">
        <v>8615888</v>
      </c>
      <c r="Z25" s="140">
        <v>9.46</v>
      </c>
      <c r="AA25" s="155">
        <v>182249931</v>
      </c>
    </row>
    <row r="26" spans="1:27" ht="12.75">
      <c r="A26" s="183" t="s">
        <v>38</v>
      </c>
      <c r="B26" s="182"/>
      <c r="C26" s="155">
        <v>7715206</v>
      </c>
      <c r="D26" s="155">
        <v>0</v>
      </c>
      <c r="E26" s="156">
        <v>7722415</v>
      </c>
      <c r="F26" s="60">
        <v>7722415</v>
      </c>
      <c r="G26" s="60">
        <v>0</v>
      </c>
      <c r="H26" s="60">
        <v>4080</v>
      </c>
      <c r="I26" s="60">
        <v>3471654</v>
      </c>
      <c r="J26" s="60">
        <v>3475734</v>
      </c>
      <c r="K26" s="60">
        <v>1337684</v>
      </c>
      <c r="L26" s="60">
        <v>1321584</v>
      </c>
      <c r="M26" s="60">
        <v>1128500</v>
      </c>
      <c r="N26" s="60">
        <v>3787768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7263502</v>
      </c>
      <c r="X26" s="60">
        <v>3861210</v>
      </c>
      <c r="Y26" s="60">
        <v>3402292</v>
      </c>
      <c r="Z26" s="140">
        <v>88.11</v>
      </c>
      <c r="AA26" s="155">
        <v>7722415</v>
      </c>
    </row>
    <row r="27" spans="1:27" ht="12.75">
      <c r="A27" s="183" t="s">
        <v>118</v>
      </c>
      <c r="B27" s="182"/>
      <c r="C27" s="155">
        <v>2541017</v>
      </c>
      <c r="D27" s="155">
        <v>0</v>
      </c>
      <c r="E27" s="156">
        <v>7768939</v>
      </c>
      <c r="F27" s="60">
        <v>7768939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3884472</v>
      </c>
      <c r="Y27" s="60">
        <v>-3884472</v>
      </c>
      <c r="Z27" s="140">
        <v>-100</v>
      </c>
      <c r="AA27" s="155">
        <v>7768939</v>
      </c>
    </row>
    <row r="28" spans="1:27" ht="12.75">
      <c r="A28" s="183" t="s">
        <v>39</v>
      </c>
      <c r="B28" s="182"/>
      <c r="C28" s="155">
        <v>57856777</v>
      </c>
      <c r="D28" s="155">
        <v>0</v>
      </c>
      <c r="E28" s="156">
        <v>83194238</v>
      </c>
      <c r="F28" s="60">
        <v>83194238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29651702</v>
      </c>
      <c r="N28" s="60">
        <v>29651702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29651702</v>
      </c>
      <c r="X28" s="60">
        <v>41597118</v>
      </c>
      <c r="Y28" s="60">
        <v>-11945416</v>
      </c>
      <c r="Z28" s="140">
        <v>-28.72</v>
      </c>
      <c r="AA28" s="155">
        <v>83194238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15</v>
      </c>
      <c r="Y29" s="60">
        <v>-15</v>
      </c>
      <c r="Z29" s="140">
        <v>-100</v>
      </c>
      <c r="AA29" s="155">
        <v>0</v>
      </c>
    </row>
    <row r="30" spans="1:27" ht="12.75">
      <c r="A30" s="183" t="s">
        <v>119</v>
      </c>
      <c r="B30" s="182"/>
      <c r="C30" s="155">
        <v>131389903</v>
      </c>
      <c r="D30" s="155">
        <v>0</v>
      </c>
      <c r="E30" s="156">
        <v>83431481</v>
      </c>
      <c r="F30" s="60">
        <v>83431481</v>
      </c>
      <c r="G30" s="60">
        <v>4565751</v>
      </c>
      <c r="H30" s="60">
        <v>1746441</v>
      </c>
      <c r="I30" s="60">
        <v>14583766</v>
      </c>
      <c r="J30" s="60">
        <v>20895958</v>
      </c>
      <c r="K30" s="60">
        <v>12425546</v>
      </c>
      <c r="L30" s="60">
        <v>11113340</v>
      </c>
      <c r="M30" s="60">
        <v>7031148</v>
      </c>
      <c r="N30" s="60">
        <v>30570034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51465992</v>
      </c>
      <c r="X30" s="60">
        <v>41715738</v>
      </c>
      <c r="Y30" s="60">
        <v>9750254</v>
      </c>
      <c r="Z30" s="140">
        <v>23.37</v>
      </c>
      <c r="AA30" s="155">
        <v>83431481</v>
      </c>
    </row>
    <row r="31" spans="1:27" ht="12.75">
      <c r="A31" s="183" t="s">
        <v>120</v>
      </c>
      <c r="B31" s="182"/>
      <c r="C31" s="155">
        <v>28793543</v>
      </c>
      <c r="D31" s="155">
        <v>0</v>
      </c>
      <c r="E31" s="156">
        <v>23745030</v>
      </c>
      <c r="F31" s="60">
        <v>23745030</v>
      </c>
      <c r="G31" s="60">
        <v>167482</v>
      </c>
      <c r="H31" s="60">
        <v>108308</v>
      </c>
      <c r="I31" s="60">
        <v>1208766</v>
      </c>
      <c r="J31" s="60">
        <v>1484556</v>
      </c>
      <c r="K31" s="60">
        <v>1255436</v>
      </c>
      <c r="L31" s="60">
        <v>829215</v>
      </c>
      <c r="M31" s="60">
        <v>3918963</v>
      </c>
      <c r="N31" s="60">
        <v>6003614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7488170</v>
      </c>
      <c r="X31" s="60">
        <v>11872512</v>
      </c>
      <c r="Y31" s="60">
        <v>-4384342</v>
      </c>
      <c r="Z31" s="140">
        <v>-36.93</v>
      </c>
      <c r="AA31" s="155">
        <v>23745030</v>
      </c>
    </row>
    <row r="32" spans="1:27" ht="12.75">
      <c r="A32" s="183" t="s">
        <v>121</v>
      </c>
      <c r="B32" s="182"/>
      <c r="C32" s="155">
        <v>177149610</v>
      </c>
      <c r="D32" s="155">
        <v>0</v>
      </c>
      <c r="E32" s="156">
        <v>178344965</v>
      </c>
      <c r="F32" s="60">
        <v>178344965</v>
      </c>
      <c r="G32" s="60">
        <v>9836292</v>
      </c>
      <c r="H32" s="60">
        <v>13886252</v>
      </c>
      <c r="I32" s="60">
        <v>12737752</v>
      </c>
      <c r="J32" s="60">
        <v>36460296</v>
      </c>
      <c r="K32" s="60">
        <v>17939342</v>
      </c>
      <c r="L32" s="60">
        <v>13154172</v>
      </c>
      <c r="M32" s="60">
        <v>9204397</v>
      </c>
      <c r="N32" s="60">
        <v>40297911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76758207</v>
      </c>
      <c r="X32" s="60">
        <v>87274374</v>
      </c>
      <c r="Y32" s="60">
        <v>-10516167</v>
      </c>
      <c r="Z32" s="140">
        <v>-12.05</v>
      </c>
      <c r="AA32" s="155">
        <v>178344965</v>
      </c>
    </row>
    <row r="33" spans="1:27" ht="12.75">
      <c r="A33" s="183" t="s">
        <v>42</v>
      </c>
      <c r="B33" s="182"/>
      <c r="C33" s="155">
        <v>1991539</v>
      </c>
      <c r="D33" s="155">
        <v>0</v>
      </c>
      <c r="E33" s="156">
        <v>2150000</v>
      </c>
      <c r="F33" s="60">
        <v>2150000</v>
      </c>
      <c r="G33" s="60">
        <v>145000</v>
      </c>
      <c r="H33" s="60">
        <v>0</v>
      </c>
      <c r="I33" s="60">
        <v>102474</v>
      </c>
      <c r="J33" s="60">
        <v>247474</v>
      </c>
      <c r="K33" s="60">
        <v>1011</v>
      </c>
      <c r="L33" s="60">
        <v>77424</v>
      </c>
      <c r="M33" s="60">
        <v>103997</v>
      </c>
      <c r="N33" s="60">
        <v>182432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429906</v>
      </c>
      <c r="X33" s="60">
        <v>1075002</v>
      </c>
      <c r="Y33" s="60">
        <v>-645096</v>
      </c>
      <c r="Z33" s="140">
        <v>-60.01</v>
      </c>
      <c r="AA33" s="155">
        <v>2150000</v>
      </c>
    </row>
    <row r="34" spans="1:27" ht="12.75">
      <c r="A34" s="183" t="s">
        <v>43</v>
      </c>
      <c r="B34" s="182"/>
      <c r="C34" s="155">
        <v>54041216</v>
      </c>
      <c r="D34" s="155">
        <v>0</v>
      </c>
      <c r="E34" s="156">
        <v>55576800</v>
      </c>
      <c r="F34" s="60">
        <v>55576800</v>
      </c>
      <c r="G34" s="60">
        <v>3070674</v>
      </c>
      <c r="H34" s="60">
        <v>5220310</v>
      </c>
      <c r="I34" s="60">
        <v>4787700</v>
      </c>
      <c r="J34" s="60">
        <v>13078684</v>
      </c>
      <c r="K34" s="60">
        <v>5703826</v>
      </c>
      <c r="L34" s="60">
        <v>4781971</v>
      </c>
      <c r="M34" s="60">
        <v>5087686</v>
      </c>
      <c r="N34" s="60">
        <v>15573483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28652167</v>
      </c>
      <c r="X34" s="60">
        <v>23915658</v>
      </c>
      <c r="Y34" s="60">
        <v>4736509</v>
      </c>
      <c r="Z34" s="140">
        <v>19.81</v>
      </c>
      <c r="AA34" s="155">
        <v>55576800</v>
      </c>
    </row>
    <row r="35" spans="1:27" ht="12.75">
      <c r="A35" s="181" t="s">
        <v>122</v>
      </c>
      <c r="B35" s="185"/>
      <c r="C35" s="155">
        <v>6897490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15</v>
      </c>
      <c r="Y35" s="60">
        <v>-15</v>
      </c>
      <c r="Z35" s="140">
        <v>-100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648835059</v>
      </c>
      <c r="D36" s="188">
        <f>SUM(D25:D35)</f>
        <v>0</v>
      </c>
      <c r="E36" s="189">
        <f t="shared" si="1"/>
        <v>624183799</v>
      </c>
      <c r="F36" s="190">
        <f t="shared" si="1"/>
        <v>624183799</v>
      </c>
      <c r="G36" s="190">
        <f t="shared" si="1"/>
        <v>17785199</v>
      </c>
      <c r="H36" s="190">
        <f t="shared" si="1"/>
        <v>20963859</v>
      </c>
      <c r="I36" s="190">
        <f t="shared" si="1"/>
        <v>87008700</v>
      </c>
      <c r="J36" s="190">
        <f t="shared" si="1"/>
        <v>125757758</v>
      </c>
      <c r="K36" s="190">
        <f t="shared" si="1"/>
        <v>54855497</v>
      </c>
      <c r="L36" s="190">
        <f t="shared" si="1"/>
        <v>47614894</v>
      </c>
      <c r="M36" s="190">
        <f t="shared" si="1"/>
        <v>73222349</v>
      </c>
      <c r="N36" s="190">
        <f t="shared" si="1"/>
        <v>175692740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301450498</v>
      </c>
      <c r="X36" s="190">
        <f t="shared" si="1"/>
        <v>306321078</v>
      </c>
      <c r="Y36" s="190">
        <f t="shared" si="1"/>
        <v>-4870580</v>
      </c>
      <c r="Z36" s="191">
        <f>+IF(X36&lt;&gt;0,+(Y36/X36)*100,0)</f>
        <v>-1.5900244383443962</v>
      </c>
      <c r="AA36" s="188">
        <f>SUM(AA25:AA35)</f>
        <v>624183799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-218321034</v>
      </c>
      <c r="D38" s="199">
        <f>+D22-D36</f>
        <v>0</v>
      </c>
      <c r="E38" s="200">
        <f t="shared" si="2"/>
        <v>-61510589</v>
      </c>
      <c r="F38" s="106">
        <f t="shared" si="2"/>
        <v>-61510589</v>
      </c>
      <c r="G38" s="106">
        <f t="shared" si="2"/>
        <v>160557052</v>
      </c>
      <c r="H38" s="106">
        <f t="shared" si="2"/>
        <v>-10016048</v>
      </c>
      <c r="I38" s="106">
        <f t="shared" si="2"/>
        <v>-85989946</v>
      </c>
      <c r="J38" s="106">
        <f t="shared" si="2"/>
        <v>64551058</v>
      </c>
      <c r="K38" s="106">
        <f t="shared" si="2"/>
        <v>-35830876</v>
      </c>
      <c r="L38" s="106">
        <f t="shared" si="2"/>
        <v>-48709436</v>
      </c>
      <c r="M38" s="106">
        <f t="shared" si="2"/>
        <v>70829815</v>
      </c>
      <c r="N38" s="106">
        <f t="shared" si="2"/>
        <v>-13710497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50840561</v>
      </c>
      <c r="X38" s="106">
        <f>IF(F22=F36,0,X22-X36)</f>
        <v>-24984459</v>
      </c>
      <c r="Y38" s="106">
        <f t="shared" si="2"/>
        <v>75825020</v>
      </c>
      <c r="Z38" s="201">
        <f>+IF(X38&lt;&gt;0,+(Y38/X38)*100,0)</f>
        <v>-303.4887407407941</v>
      </c>
      <c r="AA38" s="199">
        <f>+AA22-AA36</f>
        <v>-61510589</v>
      </c>
    </row>
    <row r="39" spans="1:27" ht="12.75">
      <c r="A39" s="181" t="s">
        <v>46</v>
      </c>
      <c r="B39" s="185"/>
      <c r="C39" s="155">
        <v>469830000</v>
      </c>
      <c r="D39" s="155">
        <v>0</v>
      </c>
      <c r="E39" s="156">
        <v>469624000</v>
      </c>
      <c r="F39" s="60">
        <v>469624000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201601552</v>
      </c>
      <c r="N39" s="60">
        <v>201601552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201601552</v>
      </c>
      <c r="X39" s="60">
        <v>234811998</v>
      </c>
      <c r="Y39" s="60">
        <v>-33210446</v>
      </c>
      <c r="Z39" s="140">
        <v>-14.14</v>
      </c>
      <c r="AA39" s="155">
        <v>469624000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251508966</v>
      </c>
      <c r="D42" s="206">
        <f>SUM(D38:D41)</f>
        <v>0</v>
      </c>
      <c r="E42" s="207">
        <f t="shared" si="3"/>
        <v>408113411</v>
      </c>
      <c r="F42" s="88">
        <f t="shared" si="3"/>
        <v>408113411</v>
      </c>
      <c r="G42" s="88">
        <f t="shared" si="3"/>
        <v>160557052</v>
      </c>
      <c r="H42" s="88">
        <f t="shared" si="3"/>
        <v>-10016048</v>
      </c>
      <c r="I42" s="88">
        <f t="shared" si="3"/>
        <v>-85989946</v>
      </c>
      <c r="J42" s="88">
        <f t="shared" si="3"/>
        <v>64551058</v>
      </c>
      <c r="K42" s="88">
        <f t="shared" si="3"/>
        <v>-35830876</v>
      </c>
      <c r="L42" s="88">
        <f t="shared" si="3"/>
        <v>-48709436</v>
      </c>
      <c r="M42" s="88">
        <f t="shared" si="3"/>
        <v>272431367</v>
      </c>
      <c r="N42" s="88">
        <f t="shared" si="3"/>
        <v>187891055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252442113</v>
      </c>
      <c r="X42" s="88">
        <f t="shared" si="3"/>
        <v>209827539</v>
      </c>
      <c r="Y42" s="88">
        <f t="shared" si="3"/>
        <v>42614574</v>
      </c>
      <c r="Z42" s="208">
        <f>+IF(X42&lt;&gt;0,+(Y42/X42)*100,0)</f>
        <v>20.309333180522124</v>
      </c>
      <c r="AA42" s="206">
        <f>SUM(AA38:AA41)</f>
        <v>408113411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251508966</v>
      </c>
      <c r="D44" s="210">
        <f>+D42-D43</f>
        <v>0</v>
      </c>
      <c r="E44" s="211">
        <f t="shared" si="4"/>
        <v>408113411</v>
      </c>
      <c r="F44" s="77">
        <f t="shared" si="4"/>
        <v>408113411</v>
      </c>
      <c r="G44" s="77">
        <f t="shared" si="4"/>
        <v>160557052</v>
      </c>
      <c r="H44" s="77">
        <f t="shared" si="4"/>
        <v>-10016048</v>
      </c>
      <c r="I44" s="77">
        <f t="shared" si="4"/>
        <v>-85989946</v>
      </c>
      <c r="J44" s="77">
        <f t="shared" si="4"/>
        <v>64551058</v>
      </c>
      <c r="K44" s="77">
        <f t="shared" si="4"/>
        <v>-35830876</v>
      </c>
      <c r="L44" s="77">
        <f t="shared" si="4"/>
        <v>-48709436</v>
      </c>
      <c r="M44" s="77">
        <f t="shared" si="4"/>
        <v>272431367</v>
      </c>
      <c r="N44" s="77">
        <f t="shared" si="4"/>
        <v>187891055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252442113</v>
      </c>
      <c r="X44" s="77">
        <f t="shared" si="4"/>
        <v>209827539</v>
      </c>
      <c r="Y44" s="77">
        <f t="shared" si="4"/>
        <v>42614574</v>
      </c>
      <c r="Z44" s="212">
        <f>+IF(X44&lt;&gt;0,+(Y44/X44)*100,0)</f>
        <v>20.309333180522124</v>
      </c>
      <c r="AA44" s="210">
        <f>+AA42-AA43</f>
        <v>408113411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251508966</v>
      </c>
      <c r="D46" s="206">
        <f>SUM(D44:D45)</f>
        <v>0</v>
      </c>
      <c r="E46" s="207">
        <f t="shared" si="5"/>
        <v>408113411</v>
      </c>
      <c r="F46" s="88">
        <f t="shared" si="5"/>
        <v>408113411</v>
      </c>
      <c r="G46" s="88">
        <f t="shared" si="5"/>
        <v>160557052</v>
      </c>
      <c r="H46" s="88">
        <f t="shared" si="5"/>
        <v>-10016048</v>
      </c>
      <c r="I46" s="88">
        <f t="shared" si="5"/>
        <v>-85989946</v>
      </c>
      <c r="J46" s="88">
        <f t="shared" si="5"/>
        <v>64551058</v>
      </c>
      <c r="K46" s="88">
        <f t="shared" si="5"/>
        <v>-35830876</v>
      </c>
      <c r="L46" s="88">
        <f t="shared" si="5"/>
        <v>-48709436</v>
      </c>
      <c r="M46" s="88">
        <f t="shared" si="5"/>
        <v>272431367</v>
      </c>
      <c r="N46" s="88">
        <f t="shared" si="5"/>
        <v>187891055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252442113</v>
      </c>
      <c r="X46" s="88">
        <f t="shared" si="5"/>
        <v>209827539</v>
      </c>
      <c r="Y46" s="88">
        <f t="shared" si="5"/>
        <v>42614574</v>
      </c>
      <c r="Z46" s="208">
        <f>+IF(X46&lt;&gt;0,+(Y46/X46)*100,0)</f>
        <v>20.309333180522124</v>
      </c>
      <c r="AA46" s="206">
        <f>SUM(AA44:AA45)</f>
        <v>408113411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251508966</v>
      </c>
      <c r="D48" s="217">
        <f>SUM(D46:D47)</f>
        <v>0</v>
      </c>
      <c r="E48" s="218">
        <f t="shared" si="6"/>
        <v>408113411</v>
      </c>
      <c r="F48" s="219">
        <f t="shared" si="6"/>
        <v>408113411</v>
      </c>
      <c r="G48" s="219">
        <f t="shared" si="6"/>
        <v>160557052</v>
      </c>
      <c r="H48" s="220">
        <f t="shared" si="6"/>
        <v>-10016048</v>
      </c>
      <c r="I48" s="220">
        <f t="shared" si="6"/>
        <v>-85989946</v>
      </c>
      <c r="J48" s="220">
        <f t="shared" si="6"/>
        <v>64551058</v>
      </c>
      <c r="K48" s="220">
        <f t="shared" si="6"/>
        <v>-35830876</v>
      </c>
      <c r="L48" s="220">
        <f t="shared" si="6"/>
        <v>-48709436</v>
      </c>
      <c r="M48" s="219">
        <f t="shared" si="6"/>
        <v>272431367</v>
      </c>
      <c r="N48" s="219">
        <f t="shared" si="6"/>
        <v>187891055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252442113</v>
      </c>
      <c r="X48" s="220">
        <f t="shared" si="6"/>
        <v>209827539</v>
      </c>
      <c r="Y48" s="220">
        <f t="shared" si="6"/>
        <v>42614574</v>
      </c>
      <c r="Z48" s="221">
        <f>+IF(X48&lt;&gt;0,+(Y48/X48)*100,0)</f>
        <v>20.309333180522124</v>
      </c>
      <c r="AA48" s="222">
        <f>SUM(AA46:AA47)</f>
        <v>408113411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4393913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36996408</v>
      </c>
      <c r="I5" s="100">
        <f t="shared" si="0"/>
        <v>25377694</v>
      </c>
      <c r="J5" s="100">
        <f t="shared" si="0"/>
        <v>62374102</v>
      </c>
      <c r="K5" s="100">
        <f t="shared" si="0"/>
        <v>23889663</v>
      </c>
      <c r="L5" s="100">
        <f t="shared" si="0"/>
        <v>0</v>
      </c>
      <c r="M5" s="100">
        <f t="shared" si="0"/>
        <v>42746955</v>
      </c>
      <c r="N5" s="100">
        <f t="shared" si="0"/>
        <v>66636618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129010720</v>
      </c>
      <c r="X5" s="100">
        <f t="shared" si="0"/>
        <v>0</v>
      </c>
      <c r="Y5" s="100">
        <f t="shared" si="0"/>
        <v>129010720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845288</v>
      </c>
      <c r="D7" s="157"/>
      <c r="E7" s="158"/>
      <c r="F7" s="159"/>
      <c r="G7" s="159"/>
      <c r="H7" s="159"/>
      <c r="I7" s="159"/>
      <c r="J7" s="159"/>
      <c r="K7" s="159">
        <v>91187</v>
      </c>
      <c r="L7" s="159"/>
      <c r="M7" s="159">
        <v>84637</v>
      </c>
      <c r="N7" s="159">
        <v>175824</v>
      </c>
      <c r="O7" s="159"/>
      <c r="P7" s="159"/>
      <c r="Q7" s="159"/>
      <c r="R7" s="159"/>
      <c r="S7" s="159"/>
      <c r="T7" s="159"/>
      <c r="U7" s="159"/>
      <c r="V7" s="159"/>
      <c r="W7" s="159">
        <v>175824</v>
      </c>
      <c r="X7" s="159"/>
      <c r="Y7" s="159">
        <v>175824</v>
      </c>
      <c r="Z7" s="141"/>
      <c r="AA7" s="225"/>
    </row>
    <row r="8" spans="1:27" ht="12.75">
      <c r="A8" s="138" t="s">
        <v>77</v>
      </c>
      <c r="B8" s="136"/>
      <c r="C8" s="155">
        <v>3548625</v>
      </c>
      <c r="D8" s="155"/>
      <c r="E8" s="156"/>
      <c r="F8" s="60"/>
      <c r="G8" s="60"/>
      <c r="H8" s="60">
        <v>36996408</v>
      </c>
      <c r="I8" s="60">
        <v>25377694</v>
      </c>
      <c r="J8" s="60">
        <v>62374102</v>
      </c>
      <c r="K8" s="60">
        <v>23798476</v>
      </c>
      <c r="L8" s="60"/>
      <c r="M8" s="60">
        <v>42662318</v>
      </c>
      <c r="N8" s="60">
        <v>66460794</v>
      </c>
      <c r="O8" s="60"/>
      <c r="P8" s="60"/>
      <c r="Q8" s="60"/>
      <c r="R8" s="60"/>
      <c r="S8" s="60"/>
      <c r="T8" s="60"/>
      <c r="U8" s="60"/>
      <c r="V8" s="60"/>
      <c r="W8" s="60">
        <v>128834896</v>
      </c>
      <c r="X8" s="60"/>
      <c r="Y8" s="60">
        <v>128834896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171818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>
        <v>171818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2063330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204056706</v>
      </c>
      <c r="Y15" s="100">
        <f t="shared" si="2"/>
        <v>-204056706</v>
      </c>
      <c r="Z15" s="137">
        <f>+IF(X15&lt;&gt;0,+(Y15/X15)*100,0)</f>
        <v>-100</v>
      </c>
      <c r="AA15" s="102">
        <f>SUM(AA16:AA18)</f>
        <v>0</v>
      </c>
    </row>
    <row r="16" spans="1:27" ht="12.75">
      <c r="A16" s="138" t="s">
        <v>85</v>
      </c>
      <c r="B16" s="136"/>
      <c r="C16" s="155">
        <v>2063330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204056706</v>
      </c>
      <c r="Y16" s="60">
        <v>-204056706</v>
      </c>
      <c r="Z16" s="140">
        <v>-100</v>
      </c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379485460</v>
      </c>
      <c r="D19" s="153">
        <f>SUM(D20:D23)</f>
        <v>0</v>
      </c>
      <c r="E19" s="154">
        <f t="shared" si="3"/>
        <v>408113417</v>
      </c>
      <c r="F19" s="100">
        <f t="shared" si="3"/>
        <v>408113417</v>
      </c>
      <c r="G19" s="100">
        <f t="shared" si="3"/>
        <v>268117</v>
      </c>
      <c r="H19" s="100">
        <f t="shared" si="3"/>
        <v>0</v>
      </c>
      <c r="I19" s="100">
        <f t="shared" si="3"/>
        <v>0</v>
      </c>
      <c r="J19" s="100">
        <f t="shared" si="3"/>
        <v>268117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268117</v>
      </c>
      <c r="X19" s="100">
        <f t="shared" si="3"/>
        <v>204056706</v>
      </c>
      <c r="Y19" s="100">
        <f t="shared" si="3"/>
        <v>-203788589</v>
      </c>
      <c r="Z19" s="137">
        <f>+IF(X19&lt;&gt;0,+(Y19/X19)*100,0)</f>
        <v>-99.86860662153391</v>
      </c>
      <c r="AA19" s="102">
        <f>SUM(AA20:AA23)</f>
        <v>408113417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379485460</v>
      </c>
      <c r="D21" s="155"/>
      <c r="E21" s="156">
        <v>408113417</v>
      </c>
      <c r="F21" s="60">
        <v>408113417</v>
      </c>
      <c r="G21" s="60">
        <v>268117</v>
      </c>
      <c r="H21" s="60"/>
      <c r="I21" s="60"/>
      <c r="J21" s="60">
        <v>268117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268117</v>
      </c>
      <c r="X21" s="60">
        <v>204056706</v>
      </c>
      <c r="Y21" s="60">
        <v>-203788589</v>
      </c>
      <c r="Z21" s="140">
        <v>-99.87</v>
      </c>
      <c r="AA21" s="62">
        <v>408113417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386114521</v>
      </c>
      <c r="D25" s="217">
        <f>+D5+D9+D15+D19+D24</f>
        <v>0</v>
      </c>
      <c r="E25" s="230">
        <f t="shared" si="4"/>
        <v>408113417</v>
      </c>
      <c r="F25" s="219">
        <f t="shared" si="4"/>
        <v>408113417</v>
      </c>
      <c r="G25" s="219">
        <f t="shared" si="4"/>
        <v>268117</v>
      </c>
      <c r="H25" s="219">
        <f t="shared" si="4"/>
        <v>36996408</v>
      </c>
      <c r="I25" s="219">
        <f t="shared" si="4"/>
        <v>25377694</v>
      </c>
      <c r="J25" s="219">
        <f t="shared" si="4"/>
        <v>62642219</v>
      </c>
      <c r="K25" s="219">
        <f t="shared" si="4"/>
        <v>23889663</v>
      </c>
      <c r="L25" s="219">
        <f t="shared" si="4"/>
        <v>0</v>
      </c>
      <c r="M25" s="219">
        <f t="shared" si="4"/>
        <v>42746955</v>
      </c>
      <c r="N25" s="219">
        <f t="shared" si="4"/>
        <v>66636618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129278837</v>
      </c>
      <c r="X25" s="219">
        <f t="shared" si="4"/>
        <v>408113412</v>
      </c>
      <c r="Y25" s="219">
        <f t="shared" si="4"/>
        <v>-278834575</v>
      </c>
      <c r="Z25" s="231">
        <f>+IF(X25&lt;&gt;0,+(Y25/X25)*100,0)</f>
        <v>-68.32281586472341</v>
      </c>
      <c r="AA25" s="232">
        <f>+AA5+AA9+AA15+AA19+AA24</f>
        <v>408113417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380984017</v>
      </c>
      <c r="D28" s="155"/>
      <c r="E28" s="156">
        <v>408113417</v>
      </c>
      <c r="F28" s="60">
        <v>408113417</v>
      </c>
      <c r="G28" s="60">
        <v>268117</v>
      </c>
      <c r="H28" s="60">
        <v>36996408</v>
      </c>
      <c r="I28" s="60">
        <v>25377694</v>
      </c>
      <c r="J28" s="60">
        <v>62642219</v>
      </c>
      <c r="K28" s="60">
        <v>23889663</v>
      </c>
      <c r="L28" s="60"/>
      <c r="M28" s="60">
        <v>42662318</v>
      </c>
      <c r="N28" s="60">
        <v>66551981</v>
      </c>
      <c r="O28" s="60"/>
      <c r="P28" s="60"/>
      <c r="Q28" s="60"/>
      <c r="R28" s="60"/>
      <c r="S28" s="60"/>
      <c r="T28" s="60"/>
      <c r="U28" s="60"/>
      <c r="V28" s="60"/>
      <c r="W28" s="60">
        <v>129194200</v>
      </c>
      <c r="X28" s="60">
        <v>204056706</v>
      </c>
      <c r="Y28" s="60">
        <v>-74862506</v>
      </c>
      <c r="Z28" s="140">
        <v>-36.69</v>
      </c>
      <c r="AA28" s="155">
        <v>408113417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380984017</v>
      </c>
      <c r="D32" s="210">
        <f>SUM(D28:D31)</f>
        <v>0</v>
      </c>
      <c r="E32" s="211">
        <f t="shared" si="5"/>
        <v>408113417</v>
      </c>
      <c r="F32" s="77">
        <f t="shared" si="5"/>
        <v>408113417</v>
      </c>
      <c r="G32" s="77">
        <f t="shared" si="5"/>
        <v>268117</v>
      </c>
      <c r="H32" s="77">
        <f t="shared" si="5"/>
        <v>36996408</v>
      </c>
      <c r="I32" s="77">
        <f t="shared" si="5"/>
        <v>25377694</v>
      </c>
      <c r="J32" s="77">
        <f t="shared" si="5"/>
        <v>62642219</v>
      </c>
      <c r="K32" s="77">
        <f t="shared" si="5"/>
        <v>23889663</v>
      </c>
      <c r="L32" s="77">
        <f t="shared" si="5"/>
        <v>0</v>
      </c>
      <c r="M32" s="77">
        <f t="shared" si="5"/>
        <v>42662318</v>
      </c>
      <c r="N32" s="77">
        <f t="shared" si="5"/>
        <v>66551981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129194200</v>
      </c>
      <c r="X32" s="77">
        <f t="shared" si="5"/>
        <v>204056706</v>
      </c>
      <c r="Y32" s="77">
        <f t="shared" si="5"/>
        <v>-74862506</v>
      </c>
      <c r="Z32" s="212">
        <f>+IF(X32&lt;&gt;0,+(Y32/X32)*100,0)</f>
        <v>-36.687108925496425</v>
      </c>
      <c r="AA32" s="79">
        <f>SUM(AA28:AA31)</f>
        <v>408113417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5130504</v>
      </c>
      <c r="D35" s="155"/>
      <c r="E35" s="156"/>
      <c r="F35" s="60"/>
      <c r="G35" s="60"/>
      <c r="H35" s="60"/>
      <c r="I35" s="60"/>
      <c r="J35" s="60"/>
      <c r="K35" s="60"/>
      <c r="L35" s="60"/>
      <c r="M35" s="60">
        <v>84637</v>
      </c>
      <c r="N35" s="60">
        <v>84637</v>
      </c>
      <c r="O35" s="60"/>
      <c r="P35" s="60"/>
      <c r="Q35" s="60"/>
      <c r="R35" s="60"/>
      <c r="S35" s="60"/>
      <c r="T35" s="60"/>
      <c r="U35" s="60"/>
      <c r="V35" s="60"/>
      <c r="W35" s="60">
        <v>84637</v>
      </c>
      <c r="X35" s="60"/>
      <c r="Y35" s="60">
        <v>84637</v>
      </c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386114521</v>
      </c>
      <c r="D36" s="222">
        <f>SUM(D32:D35)</f>
        <v>0</v>
      </c>
      <c r="E36" s="218">
        <f t="shared" si="6"/>
        <v>408113417</v>
      </c>
      <c r="F36" s="220">
        <f t="shared" si="6"/>
        <v>408113417</v>
      </c>
      <c r="G36" s="220">
        <f t="shared" si="6"/>
        <v>268117</v>
      </c>
      <c r="H36" s="220">
        <f t="shared" si="6"/>
        <v>36996408</v>
      </c>
      <c r="I36" s="220">
        <f t="shared" si="6"/>
        <v>25377694</v>
      </c>
      <c r="J36" s="220">
        <f t="shared" si="6"/>
        <v>62642219</v>
      </c>
      <c r="K36" s="220">
        <f t="shared" si="6"/>
        <v>23889663</v>
      </c>
      <c r="L36" s="220">
        <f t="shared" si="6"/>
        <v>0</v>
      </c>
      <c r="M36" s="220">
        <f t="shared" si="6"/>
        <v>42746955</v>
      </c>
      <c r="N36" s="220">
        <f t="shared" si="6"/>
        <v>66636618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129278837</v>
      </c>
      <c r="X36" s="220">
        <f t="shared" si="6"/>
        <v>204056706</v>
      </c>
      <c r="Y36" s="220">
        <f t="shared" si="6"/>
        <v>-74777869</v>
      </c>
      <c r="Z36" s="221">
        <f>+IF(X36&lt;&gt;0,+(Y36/X36)*100,0)</f>
        <v>-36.64563172944681</v>
      </c>
      <c r="AA36" s="239">
        <f>SUM(AA32:AA35)</f>
        <v>408113417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13201448</v>
      </c>
      <c r="D6" s="155"/>
      <c r="E6" s="59">
        <v>36707000</v>
      </c>
      <c r="F6" s="60">
        <v>36707000</v>
      </c>
      <c r="G6" s="60">
        <v>81381863</v>
      </c>
      <c r="H6" s="60">
        <v>5900104</v>
      </c>
      <c r="I6" s="60">
        <v>-3205816</v>
      </c>
      <c r="J6" s="60">
        <v>-3205816</v>
      </c>
      <c r="K6" s="60">
        <v>-10945627</v>
      </c>
      <c r="L6" s="60">
        <v>-898306</v>
      </c>
      <c r="M6" s="60">
        <v>-4769326</v>
      </c>
      <c r="N6" s="60">
        <v>-4769326</v>
      </c>
      <c r="O6" s="60"/>
      <c r="P6" s="60"/>
      <c r="Q6" s="60"/>
      <c r="R6" s="60"/>
      <c r="S6" s="60"/>
      <c r="T6" s="60"/>
      <c r="U6" s="60"/>
      <c r="V6" s="60"/>
      <c r="W6" s="60">
        <v>-4769326</v>
      </c>
      <c r="X6" s="60">
        <v>18353500</v>
      </c>
      <c r="Y6" s="60">
        <v>-23122826</v>
      </c>
      <c r="Z6" s="140">
        <v>-125.99</v>
      </c>
      <c r="AA6" s="62">
        <v>36707000</v>
      </c>
    </row>
    <row r="7" spans="1:27" ht="12.75">
      <c r="A7" s="249" t="s">
        <v>144</v>
      </c>
      <c r="B7" s="182"/>
      <c r="C7" s="155"/>
      <c r="D7" s="155"/>
      <c r="E7" s="59">
        <v>13293000</v>
      </c>
      <c r="F7" s="60">
        <v>13293000</v>
      </c>
      <c r="G7" s="60">
        <v>200000000</v>
      </c>
      <c r="H7" s="60">
        <v>134500000</v>
      </c>
      <c r="I7" s="60">
        <v>71816384</v>
      </c>
      <c r="J7" s="60">
        <v>71816384</v>
      </c>
      <c r="K7" s="60">
        <v>51816384</v>
      </c>
      <c r="L7" s="60">
        <v>45432740</v>
      </c>
      <c r="M7" s="60">
        <v>163400623</v>
      </c>
      <c r="N7" s="60">
        <v>163400623</v>
      </c>
      <c r="O7" s="60"/>
      <c r="P7" s="60"/>
      <c r="Q7" s="60"/>
      <c r="R7" s="60"/>
      <c r="S7" s="60"/>
      <c r="T7" s="60"/>
      <c r="U7" s="60"/>
      <c r="V7" s="60"/>
      <c r="W7" s="60">
        <v>163400623</v>
      </c>
      <c r="X7" s="60">
        <v>6646500</v>
      </c>
      <c r="Y7" s="60">
        <v>156754123</v>
      </c>
      <c r="Z7" s="140">
        <v>2358.45</v>
      </c>
      <c r="AA7" s="62">
        <v>13293000</v>
      </c>
    </row>
    <row r="8" spans="1:27" ht="12.75">
      <c r="A8" s="249" t="s">
        <v>145</v>
      </c>
      <c r="B8" s="182"/>
      <c r="C8" s="155">
        <v>13534448</v>
      </c>
      <c r="D8" s="155"/>
      <c r="E8" s="59">
        <v>9653403</v>
      </c>
      <c r="F8" s="60">
        <v>9653403</v>
      </c>
      <c r="G8" s="60"/>
      <c r="H8" s="60">
        <v>3249565</v>
      </c>
      <c r="I8" s="60">
        <v>48352628</v>
      </c>
      <c r="J8" s="60">
        <v>48352628</v>
      </c>
      <c r="K8" s="60">
        <v>107867767</v>
      </c>
      <c r="L8" s="60">
        <v>47989035</v>
      </c>
      <c r="M8" s="60">
        <v>49522874</v>
      </c>
      <c r="N8" s="60">
        <v>49522874</v>
      </c>
      <c r="O8" s="60"/>
      <c r="P8" s="60"/>
      <c r="Q8" s="60"/>
      <c r="R8" s="60"/>
      <c r="S8" s="60"/>
      <c r="T8" s="60"/>
      <c r="U8" s="60"/>
      <c r="V8" s="60"/>
      <c r="W8" s="60">
        <v>49522874</v>
      </c>
      <c r="X8" s="60">
        <v>4826702</v>
      </c>
      <c r="Y8" s="60">
        <v>44696172</v>
      </c>
      <c r="Z8" s="140">
        <v>926.02</v>
      </c>
      <c r="AA8" s="62">
        <v>9653403</v>
      </c>
    </row>
    <row r="9" spans="1:27" ht="12.75">
      <c r="A9" s="249" t="s">
        <v>146</v>
      </c>
      <c r="B9" s="182"/>
      <c r="C9" s="155">
        <v>39615283</v>
      </c>
      <c r="D9" s="155"/>
      <c r="E9" s="59">
        <v>15000000</v>
      </c>
      <c r="F9" s="60">
        <v>15000000</v>
      </c>
      <c r="G9" s="60"/>
      <c r="H9" s="60">
        <v>9673119</v>
      </c>
      <c r="I9" s="60">
        <v>-51280545</v>
      </c>
      <c r="J9" s="60">
        <v>-51280545</v>
      </c>
      <c r="K9" s="60">
        <v>-104232800</v>
      </c>
      <c r="L9" s="60">
        <v>-54055246</v>
      </c>
      <c r="M9" s="60">
        <v>-46081666</v>
      </c>
      <c r="N9" s="60">
        <v>-46081666</v>
      </c>
      <c r="O9" s="60"/>
      <c r="P9" s="60"/>
      <c r="Q9" s="60"/>
      <c r="R9" s="60"/>
      <c r="S9" s="60"/>
      <c r="T9" s="60"/>
      <c r="U9" s="60"/>
      <c r="V9" s="60"/>
      <c r="W9" s="60">
        <v>-46081666</v>
      </c>
      <c r="X9" s="60">
        <v>7500000</v>
      </c>
      <c r="Y9" s="60">
        <v>-53581666</v>
      </c>
      <c r="Z9" s="140">
        <v>-714.42</v>
      </c>
      <c r="AA9" s="62">
        <v>15000000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3132284</v>
      </c>
      <c r="D11" s="155"/>
      <c r="E11" s="59">
        <v>4000000</v>
      </c>
      <c r="F11" s="60">
        <v>4000000</v>
      </c>
      <c r="G11" s="60"/>
      <c r="H11" s="60">
        <v>-1173749</v>
      </c>
      <c r="I11" s="60">
        <v>1962524</v>
      </c>
      <c r="J11" s="60">
        <v>1962524</v>
      </c>
      <c r="K11" s="60">
        <v>5094808</v>
      </c>
      <c r="L11" s="60">
        <v>2045520</v>
      </c>
      <c r="M11" s="60">
        <v>2045800</v>
      </c>
      <c r="N11" s="60">
        <v>2045800</v>
      </c>
      <c r="O11" s="60"/>
      <c r="P11" s="60"/>
      <c r="Q11" s="60"/>
      <c r="R11" s="60"/>
      <c r="S11" s="60"/>
      <c r="T11" s="60"/>
      <c r="U11" s="60"/>
      <c r="V11" s="60"/>
      <c r="W11" s="60">
        <v>2045800</v>
      </c>
      <c r="X11" s="60">
        <v>2000000</v>
      </c>
      <c r="Y11" s="60">
        <v>45800</v>
      </c>
      <c r="Z11" s="140">
        <v>2.29</v>
      </c>
      <c r="AA11" s="62">
        <v>4000000</v>
      </c>
    </row>
    <row r="12" spans="1:27" ht="12.75">
      <c r="A12" s="250" t="s">
        <v>56</v>
      </c>
      <c r="B12" s="251"/>
      <c r="C12" s="168">
        <f aca="true" t="shared" si="0" ref="C12:Y12">SUM(C6:C11)</f>
        <v>69483463</v>
      </c>
      <c r="D12" s="168">
        <f>SUM(D6:D11)</f>
        <v>0</v>
      </c>
      <c r="E12" s="72">
        <f t="shared" si="0"/>
        <v>78653403</v>
      </c>
      <c r="F12" s="73">
        <f t="shared" si="0"/>
        <v>78653403</v>
      </c>
      <c r="G12" s="73">
        <f t="shared" si="0"/>
        <v>281381863</v>
      </c>
      <c r="H12" s="73">
        <f t="shared" si="0"/>
        <v>152149039</v>
      </c>
      <c r="I12" s="73">
        <f t="shared" si="0"/>
        <v>67645175</v>
      </c>
      <c r="J12" s="73">
        <f t="shared" si="0"/>
        <v>67645175</v>
      </c>
      <c r="K12" s="73">
        <f t="shared" si="0"/>
        <v>49600532</v>
      </c>
      <c r="L12" s="73">
        <f t="shared" si="0"/>
        <v>40513743</v>
      </c>
      <c r="M12" s="73">
        <f t="shared" si="0"/>
        <v>164118305</v>
      </c>
      <c r="N12" s="73">
        <f t="shared" si="0"/>
        <v>164118305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164118305</v>
      </c>
      <c r="X12" s="73">
        <f t="shared" si="0"/>
        <v>39326702</v>
      </c>
      <c r="Y12" s="73">
        <f t="shared" si="0"/>
        <v>124791603</v>
      </c>
      <c r="Z12" s="170">
        <f>+IF(X12&lt;&gt;0,+(Y12/X12)*100,0)</f>
        <v>317.3202853369194</v>
      </c>
      <c r="AA12" s="74">
        <f>SUM(AA6:AA11)</f>
        <v>78653403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12438779</v>
      </c>
      <c r="D15" s="155"/>
      <c r="E15" s="59">
        <v>12500000</v>
      </c>
      <c r="F15" s="60">
        <v>12500000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6250000</v>
      </c>
      <c r="Y15" s="60">
        <v>-6250000</v>
      </c>
      <c r="Z15" s="140">
        <v>-100</v>
      </c>
      <c r="AA15" s="62">
        <v>12500000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3263898643</v>
      </c>
      <c r="D19" s="155"/>
      <c r="E19" s="59">
        <v>3477829840</v>
      </c>
      <c r="F19" s="60">
        <v>3477829840</v>
      </c>
      <c r="G19" s="60">
        <v>268117</v>
      </c>
      <c r="H19" s="60">
        <v>53944077</v>
      </c>
      <c r="I19" s="60">
        <v>3201842994</v>
      </c>
      <c r="J19" s="60">
        <v>3201842994</v>
      </c>
      <c r="K19" s="60">
        <v>6633592206</v>
      </c>
      <c r="L19" s="60">
        <v>3393068802</v>
      </c>
      <c r="M19" s="60">
        <v>3405901231</v>
      </c>
      <c r="N19" s="60">
        <v>3405901231</v>
      </c>
      <c r="O19" s="60"/>
      <c r="P19" s="60"/>
      <c r="Q19" s="60"/>
      <c r="R19" s="60"/>
      <c r="S19" s="60"/>
      <c r="T19" s="60"/>
      <c r="U19" s="60"/>
      <c r="V19" s="60"/>
      <c r="W19" s="60">
        <v>3405901231</v>
      </c>
      <c r="X19" s="60">
        <v>1738914920</v>
      </c>
      <c r="Y19" s="60">
        <v>1666986311</v>
      </c>
      <c r="Z19" s="140">
        <v>95.86</v>
      </c>
      <c r="AA19" s="62">
        <v>3477829840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320193</v>
      </c>
      <c r="D22" s="155"/>
      <c r="E22" s="59">
        <v>2000000</v>
      </c>
      <c r="F22" s="60">
        <v>2000000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1000000</v>
      </c>
      <c r="Y22" s="60">
        <v>-1000000</v>
      </c>
      <c r="Z22" s="140">
        <v>-100</v>
      </c>
      <c r="AA22" s="62">
        <v>2000000</v>
      </c>
    </row>
    <row r="23" spans="1:27" ht="12.75">
      <c r="A23" s="249" t="s">
        <v>158</v>
      </c>
      <c r="B23" s="182"/>
      <c r="C23" s="155">
        <v>1212635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3277870250</v>
      </c>
      <c r="D24" s="168">
        <f>SUM(D15:D23)</f>
        <v>0</v>
      </c>
      <c r="E24" s="76">
        <f t="shared" si="1"/>
        <v>3492329840</v>
      </c>
      <c r="F24" s="77">
        <f t="shared" si="1"/>
        <v>3492329840</v>
      </c>
      <c r="G24" s="77">
        <f t="shared" si="1"/>
        <v>268117</v>
      </c>
      <c r="H24" s="77">
        <f t="shared" si="1"/>
        <v>53944077</v>
      </c>
      <c r="I24" s="77">
        <f t="shared" si="1"/>
        <v>3201842994</v>
      </c>
      <c r="J24" s="77">
        <f t="shared" si="1"/>
        <v>3201842994</v>
      </c>
      <c r="K24" s="77">
        <f t="shared" si="1"/>
        <v>6633592206</v>
      </c>
      <c r="L24" s="77">
        <f t="shared" si="1"/>
        <v>3393068802</v>
      </c>
      <c r="M24" s="77">
        <f t="shared" si="1"/>
        <v>3405901231</v>
      </c>
      <c r="N24" s="77">
        <f t="shared" si="1"/>
        <v>3405901231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3405901231</v>
      </c>
      <c r="X24" s="77">
        <f t="shared" si="1"/>
        <v>1746164920</v>
      </c>
      <c r="Y24" s="77">
        <f t="shared" si="1"/>
        <v>1659736311</v>
      </c>
      <c r="Z24" s="212">
        <f>+IF(X24&lt;&gt;0,+(Y24/X24)*100,0)</f>
        <v>95.05037536775163</v>
      </c>
      <c r="AA24" s="79">
        <f>SUM(AA15:AA23)</f>
        <v>3492329840</v>
      </c>
    </row>
    <row r="25" spans="1:27" ht="12.75">
      <c r="A25" s="250" t="s">
        <v>159</v>
      </c>
      <c r="B25" s="251"/>
      <c r="C25" s="168">
        <f aca="true" t="shared" si="2" ref="C25:Y25">+C12+C24</f>
        <v>3347353713</v>
      </c>
      <c r="D25" s="168">
        <f>+D12+D24</f>
        <v>0</v>
      </c>
      <c r="E25" s="72">
        <f t="shared" si="2"/>
        <v>3570983243</v>
      </c>
      <c r="F25" s="73">
        <f t="shared" si="2"/>
        <v>3570983243</v>
      </c>
      <c r="G25" s="73">
        <f t="shared" si="2"/>
        <v>281649980</v>
      </c>
      <c r="H25" s="73">
        <f t="shared" si="2"/>
        <v>206093116</v>
      </c>
      <c r="I25" s="73">
        <f t="shared" si="2"/>
        <v>3269488169</v>
      </c>
      <c r="J25" s="73">
        <f t="shared" si="2"/>
        <v>3269488169</v>
      </c>
      <c r="K25" s="73">
        <f t="shared" si="2"/>
        <v>6683192738</v>
      </c>
      <c r="L25" s="73">
        <f t="shared" si="2"/>
        <v>3433582545</v>
      </c>
      <c r="M25" s="73">
        <f t="shared" si="2"/>
        <v>3570019536</v>
      </c>
      <c r="N25" s="73">
        <f t="shared" si="2"/>
        <v>3570019536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3570019536</v>
      </c>
      <c r="X25" s="73">
        <f t="shared" si="2"/>
        <v>1785491622</v>
      </c>
      <c r="Y25" s="73">
        <f t="shared" si="2"/>
        <v>1784527914</v>
      </c>
      <c r="Z25" s="170">
        <f>+IF(X25&lt;&gt;0,+(Y25/X25)*100,0)</f>
        <v>99.94602562184411</v>
      </c>
      <c r="AA25" s="74">
        <f>+AA12+AA24</f>
        <v>3570983243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3627105</v>
      </c>
      <c r="D31" s="155"/>
      <c r="E31" s="59">
        <v>3354000</v>
      </c>
      <c r="F31" s="60">
        <v>3354000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1677000</v>
      </c>
      <c r="Y31" s="60">
        <v>-1677000</v>
      </c>
      <c r="Z31" s="140">
        <v>-100</v>
      </c>
      <c r="AA31" s="62">
        <v>3354000</v>
      </c>
    </row>
    <row r="32" spans="1:27" ht="12.75">
      <c r="A32" s="249" t="s">
        <v>164</v>
      </c>
      <c r="B32" s="182"/>
      <c r="C32" s="155">
        <v>161241821</v>
      </c>
      <c r="D32" s="155"/>
      <c r="E32" s="59">
        <v>42000000</v>
      </c>
      <c r="F32" s="60">
        <v>42000000</v>
      </c>
      <c r="G32" s="60">
        <v>61174949</v>
      </c>
      <c r="H32" s="60">
        <v>53438847</v>
      </c>
      <c r="I32" s="60">
        <v>204810920</v>
      </c>
      <c r="J32" s="60">
        <v>204810920</v>
      </c>
      <c r="K32" s="60">
        <v>370995109</v>
      </c>
      <c r="L32" s="60">
        <v>338089058</v>
      </c>
      <c r="M32" s="60">
        <v>193647594</v>
      </c>
      <c r="N32" s="60">
        <v>193647594</v>
      </c>
      <c r="O32" s="60"/>
      <c r="P32" s="60"/>
      <c r="Q32" s="60"/>
      <c r="R32" s="60"/>
      <c r="S32" s="60"/>
      <c r="T32" s="60"/>
      <c r="U32" s="60"/>
      <c r="V32" s="60"/>
      <c r="W32" s="60">
        <v>193647594</v>
      </c>
      <c r="X32" s="60">
        <v>21000000</v>
      </c>
      <c r="Y32" s="60">
        <v>172647594</v>
      </c>
      <c r="Z32" s="140">
        <v>822.13</v>
      </c>
      <c r="AA32" s="62">
        <v>42000000</v>
      </c>
    </row>
    <row r="33" spans="1:27" ht="12.75">
      <c r="A33" s="249" t="s">
        <v>165</v>
      </c>
      <c r="B33" s="182"/>
      <c r="C33" s="155">
        <v>11800076</v>
      </c>
      <c r="D33" s="155"/>
      <c r="E33" s="59">
        <v>8878000</v>
      </c>
      <c r="F33" s="60">
        <v>8878000</v>
      </c>
      <c r="G33" s="60"/>
      <c r="H33" s="60"/>
      <c r="I33" s="60">
        <v>34828077</v>
      </c>
      <c r="J33" s="60">
        <v>34828077</v>
      </c>
      <c r="K33" s="60"/>
      <c r="L33" s="60">
        <v>34828077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4439000</v>
      </c>
      <c r="Y33" s="60">
        <v>-4439000</v>
      </c>
      <c r="Z33" s="140">
        <v>-100</v>
      </c>
      <c r="AA33" s="62">
        <v>8878000</v>
      </c>
    </row>
    <row r="34" spans="1:27" ht="12.75">
      <c r="A34" s="250" t="s">
        <v>58</v>
      </c>
      <c r="B34" s="251"/>
      <c r="C34" s="168">
        <f aca="true" t="shared" si="3" ref="C34:Y34">SUM(C29:C33)</f>
        <v>176669002</v>
      </c>
      <c r="D34" s="168">
        <f>SUM(D29:D33)</f>
        <v>0</v>
      </c>
      <c r="E34" s="72">
        <f t="shared" si="3"/>
        <v>54232000</v>
      </c>
      <c r="F34" s="73">
        <f t="shared" si="3"/>
        <v>54232000</v>
      </c>
      <c r="G34" s="73">
        <f t="shared" si="3"/>
        <v>61174949</v>
      </c>
      <c r="H34" s="73">
        <f t="shared" si="3"/>
        <v>53438847</v>
      </c>
      <c r="I34" s="73">
        <f t="shared" si="3"/>
        <v>239638997</v>
      </c>
      <c r="J34" s="73">
        <f t="shared" si="3"/>
        <v>239638997</v>
      </c>
      <c r="K34" s="73">
        <f t="shared" si="3"/>
        <v>370995109</v>
      </c>
      <c r="L34" s="73">
        <f t="shared" si="3"/>
        <v>372917135</v>
      </c>
      <c r="M34" s="73">
        <f t="shared" si="3"/>
        <v>193647594</v>
      </c>
      <c r="N34" s="73">
        <f t="shared" si="3"/>
        <v>193647594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193647594</v>
      </c>
      <c r="X34" s="73">
        <f t="shared" si="3"/>
        <v>27116000</v>
      </c>
      <c r="Y34" s="73">
        <f t="shared" si="3"/>
        <v>166531594</v>
      </c>
      <c r="Z34" s="170">
        <f>+IF(X34&lt;&gt;0,+(Y34/X34)*100,0)</f>
        <v>614.1451320253725</v>
      </c>
      <c r="AA34" s="74">
        <f>SUM(AA29:AA33)</f>
        <v>54232000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65943128</v>
      </c>
      <c r="D38" s="155"/>
      <c r="E38" s="59">
        <v>27214000</v>
      </c>
      <c r="F38" s="60">
        <v>27214000</v>
      </c>
      <c r="G38" s="60"/>
      <c r="H38" s="60"/>
      <c r="I38" s="60"/>
      <c r="J38" s="60"/>
      <c r="K38" s="60">
        <v>69656154</v>
      </c>
      <c r="L38" s="60"/>
      <c r="M38" s="60">
        <v>34828077</v>
      </c>
      <c r="N38" s="60">
        <v>34828077</v>
      </c>
      <c r="O38" s="60"/>
      <c r="P38" s="60"/>
      <c r="Q38" s="60"/>
      <c r="R38" s="60"/>
      <c r="S38" s="60"/>
      <c r="T38" s="60"/>
      <c r="U38" s="60"/>
      <c r="V38" s="60"/>
      <c r="W38" s="60">
        <v>34828077</v>
      </c>
      <c r="X38" s="60">
        <v>13607000</v>
      </c>
      <c r="Y38" s="60">
        <v>21221077</v>
      </c>
      <c r="Z38" s="140">
        <v>155.96</v>
      </c>
      <c r="AA38" s="62">
        <v>27214000</v>
      </c>
    </row>
    <row r="39" spans="1:27" ht="12.75">
      <c r="A39" s="250" t="s">
        <v>59</v>
      </c>
      <c r="B39" s="253"/>
      <c r="C39" s="168">
        <f aca="true" t="shared" si="4" ref="C39:Y39">SUM(C37:C38)</f>
        <v>65943128</v>
      </c>
      <c r="D39" s="168">
        <f>SUM(D37:D38)</f>
        <v>0</v>
      </c>
      <c r="E39" s="76">
        <f t="shared" si="4"/>
        <v>27214000</v>
      </c>
      <c r="F39" s="77">
        <f t="shared" si="4"/>
        <v>27214000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69656154</v>
      </c>
      <c r="L39" s="77">
        <f t="shared" si="4"/>
        <v>0</v>
      </c>
      <c r="M39" s="77">
        <f t="shared" si="4"/>
        <v>34828077</v>
      </c>
      <c r="N39" s="77">
        <f t="shared" si="4"/>
        <v>34828077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34828077</v>
      </c>
      <c r="X39" s="77">
        <f t="shared" si="4"/>
        <v>13607000</v>
      </c>
      <c r="Y39" s="77">
        <f t="shared" si="4"/>
        <v>21221077</v>
      </c>
      <c r="Z39" s="212">
        <f>+IF(X39&lt;&gt;0,+(Y39/X39)*100,0)</f>
        <v>155.95705886675975</v>
      </c>
      <c r="AA39" s="79">
        <f>SUM(AA37:AA38)</f>
        <v>27214000</v>
      </c>
    </row>
    <row r="40" spans="1:27" ht="12.75">
      <c r="A40" s="250" t="s">
        <v>167</v>
      </c>
      <c r="B40" s="251"/>
      <c r="C40" s="168">
        <f aca="true" t="shared" si="5" ref="C40:Y40">+C34+C39</f>
        <v>242612130</v>
      </c>
      <c r="D40" s="168">
        <f>+D34+D39</f>
        <v>0</v>
      </c>
      <c r="E40" s="72">
        <f t="shared" si="5"/>
        <v>81446000</v>
      </c>
      <c r="F40" s="73">
        <f t="shared" si="5"/>
        <v>81446000</v>
      </c>
      <c r="G40" s="73">
        <f t="shared" si="5"/>
        <v>61174949</v>
      </c>
      <c r="H40" s="73">
        <f t="shared" si="5"/>
        <v>53438847</v>
      </c>
      <c r="I40" s="73">
        <f t="shared" si="5"/>
        <v>239638997</v>
      </c>
      <c r="J40" s="73">
        <f t="shared" si="5"/>
        <v>239638997</v>
      </c>
      <c r="K40" s="73">
        <f t="shared" si="5"/>
        <v>440651263</v>
      </c>
      <c r="L40" s="73">
        <f t="shared" si="5"/>
        <v>372917135</v>
      </c>
      <c r="M40" s="73">
        <f t="shared" si="5"/>
        <v>228475671</v>
      </c>
      <c r="N40" s="73">
        <f t="shared" si="5"/>
        <v>228475671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228475671</v>
      </c>
      <c r="X40" s="73">
        <f t="shared" si="5"/>
        <v>40723000</v>
      </c>
      <c r="Y40" s="73">
        <f t="shared" si="5"/>
        <v>187752671</v>
      </c>
      <c r="Z40" s="170">
        <f>+IF(X40&lt;&gt;0,+(Y40/X40)*100,0)</f>
        <v>461.04823072956316</v>
      </c>
      <c r="AA40" s="74">
        <f>+AA34+AA39</f>
        <v>81446000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3104741583</v>
      </c>
      <c r="D42" s="257">
        <f>+D25-D40</f>
        <v>0</v>
      </c>
      <c r="E42" s="258">
        <f t="shared" si="6"/>
        <v>3489537243</v>
      </c>
      <c r="F42" s="259">
        <f t="shared" si="6"/>
        <v>3489537243</v>
      </c>
      <c r="G42" s="259">
        <f t="shared" si="6"/>
        <v>220475031</v>
      </c>
      <c r="H42" s="259">
        <f t="shared" si="6"/>
        <v>152654269</v>
      </c>
      <c r="I42" s="259">
        <f t="shared" si="6"/>
        <v>3029849172</v>
      </c>
      <c r="J42" s="259">
        <f t="shared" si="6"/>
        <v>3029849172</v>
      </c>
      <c r="K42" s="259">
        <f t="shared" si="6"/>
        <v>6242541475</v>
      </c>
      <c r="L42" s="259">
        <f t="shared" si="6"/>
        <v>3060665410</v>
      </c>
      <c r="M42" s="259">
        <f t="shared" si="6"/>
        <v>3341543865</v>
      </c>
      <c r="N42" s="259">
        <f t="shared" si="6"/>
        <v>3341543865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3341543865</v>
      </c>
      <c r="X42" s="259">
        <f t="shared" si="6"/>
        <v>1744768622</v>
      </c>
      <c r="Y42" s="259">
        <f t="shared" si="6"/>
        <v>1596775243</v>
      </c>
      <c r="Z42" s="260">
        <f>+IF(X42&lt;&gt;0,+(Y42/X42)*100,0)</f>
        <v>91.51787938332147</v>
      </c>
      <c r="AA42" s="261">
        <f>+AA25-AA40</f>
        <v>3489537243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3104741583</v>
      </c>
      <c r="D45" s="155"/>
      <c r="E45" s="59">
        <v>3489537243</v>
      </c>
      <c r="F45" s="60">
        <v>3489537243</v>
      </c>
      <c r="G45" s="60">
        <v>220475031</v>
      </c>
      <c r="H45" s="60">
        <v>152654270</v>
      </c>
      <c r="I45" s="60">
        <v>3029849172</v>
      </c>
      <c r="J45" s="60">
        <v>3029849172</v>
      </c>
      <c r="K45" s="60">
        <v>6242541475</v>
      </c>
      <c r="L45" s="60">
        <v>3060665410</v>
      </c>
      <c r="M45" s="60">
        <v>3341543866</v>
      </c>
      <c r="N45" s="60">
        <v>3341543866</v>
      </c>
      <c r="O45" s="60"/>
      <c r="P45" s="60"/>
      <c r="Q45" s="60"/>
      <c r="R45" s="60"/>
      <c r="S45" s="60"/>
      <c r="T45" s="60"/>
      <c r="U45" s="60"/>
      <c r="V45" s="60"/>
      <c r="W45" s="60">
        <v>3341543866</v>
      </c>
      <c r="X45" s="60">
        <v>1744768622</v>
      </c>
      <c r="Y45" s="60">
        <v>1596775244</v>
      </c>
      <c r="Z45" s="139">
        <v>91.52</v>
      </c>
      <c r="AA45" s="62">
        <v>3489537243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3104741583</v>
      </c>
      <c r="D48" s="217">
        <f>SUM(D45:D47)</f>
        <v>0</v>
      </c>
      <c r="E48" s="264">
        <f t="shared" si="7"/>
        <v>3489537243</v>
      </c>
      <c r="F48" s="219">
        <f t="shared" si="7"/>
        <v>3489537243</v>
      </c>
      <c r="G48" s="219">
        <f t="shared" si="7"/>
        <v>220475031</v>
      </c>
      <c r="H48" s="219">
        <f t="shared" si="7"/>
        <v>152654270</v>
      </c>
      <c r="I48" s="219">
        <f t="shared" si="7"/>
        <v>3029849172</v>
      </c>
      <c r="J48" s="219">
        <f t="shared" si="7"/>
        <v>3029849172</v>
      </c>
      <c r="K48" s="219">
        <f t="shared" si="7"/>
        <v>6242541475</v>
      </c>
      <c r="L48" s="219">
        <f t="shared" si="7"/>
        <v>3060665410</v>
      </c>
      <c r="M48" s="219">
        <f t="shared" si="7"/>
        <v>3341543866</v>
      </c>
      <c r="N48" s="219">
        <f t="shared" si="7"/>
        <v>3341543866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3341543866</v>
      </c>
      <c r="X48" s="219">
        <f t="shared" si="7"/>
        <v>1744768622</v>
      </c>
      <c r="Y48" s="219">
        <f t="shared" si="7"/>
        <v>1596775244</v>
      </c>
      <c r="Z48" s="265">
        <f>+IF(X48&lt;&gt;0,+(Y48/X48)*100,0)</f>
        <v>91.51787944063565</v>
      </c>
      <c r="AA48" s="232">
        <f>SUM(AA45:AA47)</f>
        <v>3489537243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24909433</v>
      </c>
      <c r="D7" s="155"/>
      <c r="E7" s="59">
        <v>17335416</v>
      </c>
      <c r="F7" s="60">
        <v>17335416</v>
      </c>
      <c r="G7" s="60">
        <v>2122521</v>
      </c>
      <c r="H7" s="60">
        <v>677127</v>
      </c>
      <c r="I7" s="60">
        <v>2551376</v>
      </c>
      <c r="J7" s="60">
        <v>5351024</v>
      </c>
      <c r="K7" s="60">
        <v>4285262</v>
      </c>
      <c r="L7" s="60">
        <v>1607018</v>
      </c>
      <c r="M7" s="60">
        <v>1013536</v>
      </c>
      <c r="N7" s="60">
        <v>6905816</v>
      </c>
      <c r="O7" s="60"/>
      <c r="P7" s="60"/>
      <c r="Q7" s="60"/>
      <c r="R7" s="60"/>
      <c r="S7" s="60"/>
      <c r="T7" s="60"/>
      <c r="U7" s="60"/>
      <c r="V7" s="60"/>
      <c r="W7" s="60">
        <v>12256840</v>
      </c>
      <c r="X7" s="60">
        <v>8667708</v>
      </c>
      <c r="Y7" s="60">
        <v>3589132</v>
      </c>
      <c r="Z7" s="140">
        <v>41.41</v>
      </c>
      <c r="AA7" s="62">
        <v>17335416</v>
      </c>
    </row>
    <row r="8" spans="1:27" ht="12.75">
      <c r="A8" s="249" t="s">
        <v>178</v>
      </c>
      <c r="B8" s="182"/>
      <c r="C8" s="155"/>
      <c r="D8" s="155"/>
      <c r="E8" s="59">
        <v>61943112</v>
      </c>
      <c r="F8" s="60">
        <v>61943112</v>
      </c>
      <c r="G8" s="60">
        <v>1788167</v>
      </c>
      <c r="H8" s="60">
        <v>2061975</v>
      </c>
      <c r="I8" s="60">
        <v>8698842</v>
      </c>
      <c r="J8" s="60">
        <v>12548984</v>
      </c>
      <c r="K8" s="60">
        <v>245071</v>
      </c>
      <c r="L8" s="60">
        <v>19474624</v>
      </c>
      <c r="M8" s="60">
        <v>584082</v>
      </c>
      <c r="N8" s="60">
        <v>20303777</v>
      </c>
      <c r="O8" s="60"/>
      <c r="P8" s="60"/>
      <c r="Q8" s="60"/>
      <c r="R8" s="60"/>
      <c r="S8" s="60"/>
      <c r="T8" s="60"/>
      <c r="U8" s="60"/>
      <c r="V8" s="60"/>
      <c r="W8" s="60">
        <v>32852761</v>
      </c>
      <c r="X8" s="60">
        <v>30971556</v>
      </c>
      <c r="Y8" s="60">
        <v>1881205</v>
      </c>
      <c r="Z8" s="140">
        <v>6.07</v>
      </c>
      <c r="AA8" s="62">
        <v>61943112</v>
      </c>
    </row>
    <row r="9" spans="1:27" ht="12.75">
      <c r="A9" s="249" t="s">
        <v>179</v>
      </c>
      <c r="B9" s="182"/>
      <c r="C9" s="155">
        <v>390968479</v>
      </c>
      <c r="D9" s="155"/>
      <c r="E9" s="59">
        <v>434585001</v>
      </c>
      <c r="F9" s="60">
        <v>434585001</v>
      </c>
      <c r="G9" s="60">
        <v>176986000</v>
      </c>
      <c r="H9" s="60">
        <v>2478000</v>
      </c>
      <c r="I9" s="60"/>
      <c r="J9" s="60">
        <v>179464000</v>
      </c>
      <c r="K9" s="60">
        <v>300000</v>
      </c>
      <c r="L9" s="60">
        <v>2658000</v>
      </c>
      <c r="M9" s="60">
        <v>141589000</v>
      </c>
      <c r="N9" s="60">
        <v>144547000</v>
      </c>
      <c r="O9" s="60"/>
      <c r="P9" s="60"/>
      <c r="Q9" s="60"/>
      <c r="R9" s="60"/>
      <c r="S9" s="60"/>
      <c r="T9" s="60"/>
      <c r="U9" s="60"/>
      <c r="V9" s="60"/>
      <c r="W9" s="60">
        <v>324011000</v>
      </c>
      <c r="X9" s="60">
        <v>289723334</v>
      </c>
      <c r="Y9" s="60">
        <v>34287666</v>
      </c>
      <c r="Z9" s="140">
        <v>11.83</v>
      </c>
      <c r="AA9" s="62">
        <v>434585001</v>
      </c>
    </row>
    <row r="10" spans="1:27" ht="12.75">
      <c r="A10" s="249" t="s">
        <v>180</v>
      </c>
      <c r="B10" s="182"/>
      <c r="C10" s="155">
        <v>469830000</v>
      </c>
      <c r="D10" s="155"/>
      <c r="E10" s="59">
        <v>469623996</v>
      </c>
      <c r="F10" s="60">
        <v>469623996</v>
      </c>
      <c r="G10" s="60">
        <v>108155000</v>
      </c>
      <c r="H10" s="60">
        <v>40000000</v>
      </c>
      <c r="I10" s="60"/>
      <c r="J10" s="60">
        <v>148155000</v>
      </c>
      <c r="K10" s="60">
        <v>34500000</v>
      </c>
      <c r="L10" s="60">
        <v>75000000</v>
      </c>
      <c r="M10" s="60">
        <v>72000000</v>
      </c>
      <c r="N10" s="60">
        <v>181500000</v>
      </c>
      <c r="O10" s="60"/>
      <c r="P10" s="60"/>
      <c r="Q10" s="60"/>
      <c r="R10" s="60"/>
      <c r="S10" s="60"/>
      <c r="T10" s="60"/>
      <c r="U10" s="60"/>
      <c r="V10" s="60"/>
      <c r="W10" s="60">
        <v>329655000</v>
      </c>
      <c r="X10" s="60">
        <v>234811998</v>
      </c>
      <c r="Y10" s="60">
        <v>94843002</v>
      </c>
      <c r="Z10" s="140">
        <v>40.39</v>
      </c>
      <c r="AA10" s="62">
        <v>469623996</v>
      </c>
    </row>
    <row r="11" spans="1:27" ht="12.75">
      <c r="A11" s="249" t="s">
        <v>181</v>
      </c>
      <c r="B11" s="182"/>
      <c r="C11" s="155">
        <v>9472244</v>
      </c>
      <c r="D11" s="155"/>
      <c r="E11" s="59">
        <v>7085220</v>
      </c>
      <c r="F11" s="60">
        <v>7085220</v>
      </c>
      <c r="G11" s="60"/>
      <c r="H11" s="60">
        <v>424589</v>
      </c>
      <c r="I11" s="60">
        <v>64539</v>
      </c>
      <c r="J11" s="60">
        <v>489128</v>
      </c>
      <c r="K11" s="60">
        <v>52380</v>
      </c>
      <c r="L11" s="60">
        <v>137846</v>
      </c>
      <c r="M11" s="60">
        <v>127364</v>
      </c>
      <c r="N11" s="60">
        <v>317590</v>
      </c>
      <c r="O11" s="60"/>
      <c r="P11" s="60"/>
      <c r="Q11" s="60"/>
      <c r="R11" s="60"/>
      <c r="S11" s="60"/>
      <c r="T11" s="60"/>
      <c r="U11" s="60"/>
      <c r="V11" s="60"/>
      <c r="W11" s="60">
        <v>806718</v>
      </c>
      <c r="X11" s="60">
        <v>3542610</v>
      </c>
      <c r="Y11" s="60">
        <v>-2735892</v>
      </c>
      <c r="Z11" s="140">
        <v>-77.23</v>
      </c>
      <c r="AA11" s="62">
        <v>7085220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-509683581</v>
      </c>
      <c r="D14" s="155"/>
      <c r="E14" s="59">
        <v>-531070608</v>
      </c>
      <c r="F14" s="60">
        <v>-531070608</v>
      </c>
      <c r="G14" s="60">
        <v>-83979458</v>
      </c>
      <c r="H14" s="60">
        <v>-43044396</v>
      </c>
      <c r="I14" s="60">
        <v>-68306751</v>
      </c>
      <c r="J14" s="60">
        <v>-195330605</v>
      </c>
      <c r="K14" s="60">
        <v>-42316568</v>
      </c>
      <c r="L14" s="60">
        <v>-68705808</v>
      </c>
      <c r="M14" s="60">
        <v>-67453669</v>
      </c>
      <c r="N14" s="60">
        <v>-178476045</v>
      </c>
      <c r="O14" s="60"/>
      <c r="P14" s="60"/>
      <c r="Q14" s="60"/>
      <c r="R14" s="60"/>
      <c r="S14" s="60"/>
      <c r="T14" s="60"/>
      <c r="U14" s="60"/>
      <c r="V14" s="60"/>
      <c r="W14" s="60">
        <v>-373806650</v>
      </c>
      <c r="X14" s="60">
        <v>-265535304</v>
      </c>
      <c r="Y14" s="60">
        <v>-108271346</v>
      </c>
      <c r="Z14" s="140">
        <v>40.77</v>
      </c>
      <c r="AA14" s="62">
        <v>-531070608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-2150004</v>
      </c>
      <c r="F16" s="60">
        <v>-2150004</v>
      </c>
      <c r="G16" s="60">
        <v>-80000</v>
      </c>
      <c r="H16" s="60">
        <v>-65000</v>
      </c>
      <c r="I16" s="60">
        <v>-9466</v>
      </c>
      <c r="J16" s="60">
        <v>-154466</v>
      </c>
      <c r="K16" s="60">
        <v>-16468</v>
      </c>
      <c r="L16" s="60">
        <v>-67446</v>
      </c>
      <c r="M16" s="60">
        <v>-129985</v>
      </c>
      <c r="N16" s="60">
        <v>-213899</v>
      </c>
      <c r="O16" s="60"/>
      <c r="P16" s="60"/>
      <c r="Q16" s="60"/>
      <c r="R16" s="60"/>
      <c r="S16" s="60"/>
      <c r="T16" s="60"/>
      <c r="U16" s="60"/>
      <c r="V16" s="60"/>
      <c r="W16" s="60">
        <v>-368365</v>
      </c>
      <c r="X16" s="60">
        <v>-1075002</v>
      </c>
      <c r="Y16" s="60">
        <v>706637</v>
      </c>
      <c r="Z16" s="140">
        <v>-65.73</v>
      </c>
      <c r="AA16" s="62">
        <v>-2150004</v>
      </c>
    </row>
    <row r="17" spans="1:27" ht="12.75">
      <c r="A17" s="250" t="s">
        <v>185</v>
      </c>
      <c r="B17" s="251"/>
      <c r="C17" s="168">
        <f aca="true" t="shared" si="0" ref="C17:Y17">SUM(C6:C16)</f>
        <v>385496575</v>
      </c>
      <c r="D17" s="168">
        <f t="shared" si="0"/>
        <v>0</v>
      </c>
      <c r="E17" s="72">
        <f t="shared" si="0"/>
        <v>457352133</v>
      </c>
      <c r="F17" s="73">
        <f t="shared" si="0"/>
        <v>457352133</v>
      </c>
      <c r="G17" s="73">
        <f t="shared" si="0"/>
        <v>204992230</v>
      </c>
      <c r="H17" s="73">
        <f t="shared" si="0"/>
        <v>2532295</v>
      </c>
      <c r="I17" s="73">
        <f t="shared" si="0"/>
        <v>-57001460</v>
      </c>
      <c r="J17" s="73">
        <f t="shared" si="0"/>
        <v>150523065</v>
      </c>
      <c r="K17" s="73">
        <f t="shared" si="0"/>
        <v>-2950323</v>
      </c>
      <c r="L17" s="73">
        <f t="shared" si="0"/>
        <v>30104234</v>
      </c>
      <c r="M17" s="73">
        <f t="shared" si="0"/>
        <v>147730328</v>
      </c>
      <c r="N17" s="73">
        <f t="shared" si="0"/>
        <v>174884239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325407304</v>
      </c>
      <c r="X17" s="73">
        <f t="shared" si="0"/>
        <v>301106900</v>
      </c>
      <c r="Y17" s="73">
        <f t="shared" si="0"/>
        <v>24300404</v>
      </c>
      <c r="Z17" s="170">
        <f>+IF(X17&lt;&gt;0,+(Y17/X17)*100,0)</f>
        <v>8.070357736737352</v>
      </c>
      <c r="AA17" s="74">
        <f>SUM(AA6:AA16)</f>
        <v>457352133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6383038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-386114521</v>
      </c>
      <c r="D26" s="155"/>
      <c r="E26" s="59">
        <v>-408113412</v>
      </c>
      <c r="F26" s="60">
        <v>-408113412</v>
      </c>
      <c r="G26" s="60"/>
      <c r="H26" s="60">
        <v>-48485302</v>
      </c>
      <c r="I26" s="60">
        <v>-27751357</v>
      </c>
      <c r="J26" s="60">
        <v>-76236659</v>
      </c>
      <c r="K26" s="60">
        <v>-8165869</v>
      </c>
      <c r="L26" s="60">
        <v>-32899306</v>
      </c>
      <c r="M26" s="60">
        <v>-42725639</v>
      </c>
      <c r="N26" s="60">
        <v>-83790814</v>
      </c>
      <c r="O26" s="60"/>
      <c r="P26" s="60"/>
      <c r="Q26" s="60"/>
      <c r="R26" s="60"/>
      <c r="S26" s="60"/>
      <c r="T26" s="60"/>
      <c r="U26" s="60"/>
      <c r="V26" s="60"/>
      <c r="W26" s="60">
        <v>-160027473</v>
      </c>
      <c r="X26" s="60">
        <v>-204056706</v>
      </c>
      <c r="Y26" s="60">
        <v>44029233</v>
      </c>
      <c r="Z26" s="140">
        <v>-21.58</v>
      </c>
      <c r="AA26" s="62">
        <v>-408113412</v>
      </c>
    </row>
    <row r="27" spans="1:27" ht="12.75">
      <c r="A27" s="250" t="s">
        <v>192</v>
      </c>
      <c r="B27" s="251"/>
      <c r="C27" s="168">
        <f aca="true" t="shared" si="1" ref="C27:Y27">SUM(C21:C26)</f>
        <v>-379731483</v>
      </c>
      <c r="D27" s="168">
        <f>SUM(D21:D26)</f>
        <v>0</v>
      </c>
      <c r="E27" s="72">
        <f t="shared" si="1"/>
        <v>-408113412</v>
      </c>
      <c r="F27" s="73">
        <f t="shared" si="1"/>
        <v>-408113412</v>
      </c>
      <c r="G27" s="73">
        <f t="shared" si="1"/>
        <v>0</v>
      </c>
      <c r="H27" s="73">
        <f t="shared" si="1"/>
        <v>-48485302</v>
      </c>
      <c r="I27" s="73">
        <f t="shared" si="1"/>
        <v>-27751357</v>
      </c>
      <c r="J27" s="73">
        <f t="shared" si="1"/>
        <v>-76236659</v>
      </c>
      <c r="K27" s="73">
        <f t="shared" si="1"/>
        <v>-8165869</v>
      </c>
      <c r="L27" s="73">
        <f t="shared" si="1"/>
        <v>-32899306</v>
      </c>
      <c r="M27" s="73">
        <f t="shared" si="1"/>
        <v>-42725639</v>
      </c>
      <c r="N27" s="73">
        <f t="shared" si="1"/>
        <v>-83790814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-160027473</v>
      </c>
      <c r="X27" s="73">
        <f t="shared" si="1"/>
        <v>-204056706</v>
      </c>
      <c r="Y27" s="73">
        <f t="shared" si="1"/>
        <v>44029233</v>
      </c>
      <c r="Z27" s="170">
        <f>+IF(X27&lt;&gt;0,+(Y27/X27)*100,0)</f>
        <v>-21.57695959279084</v>
      </c>
      <c r="AA27" s="74">
        <f>SUM(AA21:AA26)</f>
        <v>-408113412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>
        <v>-17015165</v>
      </c>
      <c r="I35" s="60"/>
      <c r="J35" s="60">
        <v>-17015165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-17015165</v>
      </c>
      <c r="X35" s="60"/>
      <c r="Y35" s="60">
        <v>-17015165</v>
      </c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-17015165</v>
      </c>
      <c r="I36" s="73">
        <f t="shared" si="2"/>
        <v>0</v>
      </c>
      <c r="J36" s="73">
        <f t="shared" si="2"/>
        <v>-17015165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-17015165</v>
      </c>
      <c r="X36" s="73">
        <f t="shared" si="2"/>
        <v>0</v>
      </c>
      <c r="Y36" s="73">
        <f t="shared" si="2"/>
        <v>-17015165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5765092</v>
      </c>
      <c r="D38" s="153">
        <f>+D17+D27+D36</f>
        <v>0</v>
      </c>
      <c r="E38" s="99">
        <f t="shared" si="3"/>
        <v>49238721</v>
      </c>
      <c r="F38" s="100">
        <f t="shared" si="3"/>
        <v>49238721</v>
      </c>
      <c r="G38" s="100">
        <f t="shared" si="3"/>
        <v>204992230</v>
      </c>
      <c r="H38" s="100">
        <f t="shared" si="3"/>
        <v>-62968172</v>
      </c>
      <c r="I38" s="100">
        <f t="shared" si="3"/>
        <v>-84752817</v>
      </c>
      <c r="J38" s="100">
        <f t="shared" si="3"/>
        <v>57271241</v>
      </c>
      <c r="K38" s="100">
        <f t="shared" si="3"/>
        <v>-11116192</v>
      </c>
      <c r="L38" s="100">
        <f t="shared" si="3"/>
        <v>-2795072</v>
      </c>
      <c r="M38" s="100">
        <f t="shared" si="3"/>
        <v>105004689</v>
      </c>
      <c r="N38" s="100">
        <f t="shared" si="3"/>
        <v>91093425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148364666</v>
      </c>
      <c r="X38" s="100">
        <f t="shared" si="3"/>
        <v>97050194</v>
      </c>
      <c r="Y38" s="100">
        <f t="shared" si="3"/>
        <v>51314472</v>
      </c>
      <c r="Z38" s="137">
        <f>+IF(X38&lt;&gt;0,+(Y38/X38)*100,0)</f>
        <v>52.87415705732644</v>
      </c>
      <c r="AA38" s="102">
        <f>+AA17+AA27+AA36</f>
        <v>49238721</v>
      </c>
    </row>
    <row r="39" spans="1:27" ht="12.75">
      <c r="A39" s="249" t="s">
        <v>200</v>
      </c>
      <c r="B39" s="182"/>
      <c r="C39" s="153">
        <v>7436356</v>
      </c>
      <c r="D39" s="153"/>
      <c r="E39" s="99">
        <v>761057</v>
      </c>
      <c r="F39" s="100">
        <v>761057</v>
      </c>
      <c r="G39" s="100">
        <v>15248171</v>
      </c>
      <c r="H39" s="100">
        <v>220240401</v>
      </c>
      <c r="I39" s="100">
        <v>157272229</v>
      </c>
      <c r="J39" s="100">
        <v>15248171</v>
      </c>
      <c r="K39" s="100">
        <v>72519412</v>
      </c>
      <c r="L39" s="100">
        <v>61403220</v>
      </c>
      <c r="M39" s="100">
        <v>58608148</v>
      </c>
      <c r="N39" s="100">
        <v>72519412</v>
      </c>
      <c r="O39" s="100"/>
      <c r="P39" s="100"/>
      <c r="Q39" s="100"/>
      <c r="R39" s="100"/>
      <c r="S39" s="100"/>
      <c r="T39" s="100"/>
      <c r="U39" s="100"/>
      <c r="V39" s="100"/>
      <c r="W39" s="100">
        <v>15248171</v>
      </c>
      <c r="X39" s="100">
        <v>761057</v>
      </c>
      <c r="Y39" s="100">
        <v>14487114</v>
      </c>
      <c r="Z39" s="137">
        <v>1903.55</v>
      </c>
      <c r="AA39" s="102">
        <v>761057</v>
      </c>
    </row>
    <row r="40" spans="1:27" ht="12.75">
      <c r="A40" s="269" t="s">
        <v>201</v>
      </c>
      <c r="B40" s="256"/>
      <c r="C40" s="257">
        <v>13201448</v>
      </c>
      <c r="D40" s="257"/>
      <c r="E40" s="258">
        <v>49999777</v>
      </c>
      <c r="F40" s="259">
        <v>49999777</v>
      </c>
      <c r="G40" s="259">
        <v>220240401</v>
      </c>
      <c r="H40" s="259">
        <v>157272229</v>
      </c>
      <c r="I40" s="259">
        <v>72519412</v>
      </c>
      <c r="J40" s="259">
        <v>72519412</v>
      </c>
      <c r="K40" s="259">
        <v>61403220</v>
      </c>
      <c r="L40" s="259">
        <v>58608148</v>
      </c>
      <c r="M40" s="259">
        <v>163612837</v>
      </c>
      <c r="N40" s="259">
        <v>163612837</v>
      </c>
      <c r="O40" s="259"/>
      <c r="P40" s="259"/>
      <c r="Q40" s="259"/>
      <c r="R40" s="259"/>
      <c r="S40" s="259"/>
      <c r="T40" s="259"/>
      <c r="U40" s="259"/>
      <c r="V40" s="259"/>
      <c r="W40" s="259">
        <v>163612837</v>
      </c>
      <c r="X40" s="259">
        <v>97811250</v>
      </c>
      <c r="Y40" s="259">
        <v>65801587</v>
      </c>
      <c r="Z40" s="260">
        <v>67.27</v>
      </c>
      <c r="AA40" s="261">
        <v>49999777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386114521</v>
      </c>
      <c r="D5" s="200">
        <f t="shared" si="0"/>
        <v>0</v>
      </c>
      <c r="E5" s="106">
        <f t="shared" si="0"/>
        <v>408113417</v>
      </c>
      <c r="F5" s="106">
        <f t="shared" si="0"/>
        <v>408113417</v>
      </c>
      <c r="G5" s="106">
        <f t="shared" si="0"/>
        <v>268117</v>
      </c>
      <c r="H5" s="106">
        <f t="shared" si="0"/>
        <v>36996408</v>
      </c>
      <c r="I5" s="106">
        <f t="shared" si="0"/>
        <v>25377694</v>
      </c>
      <c r="J5" s="106">
        <f t="shared" si="0"/>
        <v>62642219</v>
      </c>
      <c r="K5" s="106">
        <f t="shared" si="0"/>
        <v>23889663</v>
      </c>
      <c r="L5" s="106">
        <f t="shared" si="0"/>
        <v>0</v>
      </c>
      <c r="M5" s="106">
        <f t="shared" si="0"/>
        <v>42746955</v>
      </c>
      <c r="N5" s="106">
        <f t="shared" si="0"/>
        <v>66636618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129278837</v>
      </c>
      <c r="X5" s="106">
        <f t="shared" si="0"/>
        <v>204056709</v>
      </c>
      <c r="Y5" s="106">
        <f t="shared" si="0"/>
        <v>-74777872</v>
      </c>
      <c r="Z5" s="201">
        <f>+IF(X5&lt;&gt;0,+(Y5/X5)*100,0)</f>
        <v>-36.64563266086978</v>
      </c>
      <c r="AA5" s="199">
        <f>SUM(AA11:AA18)</f>
        <v>408113417</v>
      </c>
    </row>
    <row r="6" spans="1:27" ht="12.7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>
        <v>378920687</v>
      </c>
      <c r="D8" s="156"/>
      <c r="E8" s="60">
        <v>408113417</v>
      </c>
      <c r="F8" s="60">
        <v>408113417</v>
      </c>
      <c r="G8" s="60">
        <v>268117</v>
      </c>
      <c r="H8" s="60">
        <v>36996408</v>
      </c>
      <c r="I8" s="60">
        <v>25377694</v>
      </c>
      <c r="J8" s="60">
        <v>62642219</v>
      </c>
      <c r="K8" s="60">
        <v>23798476</v>
      </c>
      <c r="L8" s="60"/>
      <c r="M8" s="60">
        <v>42662318</v>
      </c>
      <c r="N8" s="60">
        <v>66460794</v>
      </c>
      <c r="O8" s="60"/>
      <c r="P8" s="60"/>
      <c r="Q8" s="60"/>
      <c r="R8" s="60"/>
      <c r="S8" s="60"/>
      <c r="T8" s="60"/>
      <c r="U8" s="60"/>
      <c r="V8" s="60"/>
      <c r="W8" s="60">
        <v>129103013</v>
      </c>
      <c r="X8" s="60">
        <v>204056709</v>
      </c>
      <c r="Y8" s="60">
        <v>-74953696</v>
      </c>
      <c r="Z8" s="140">
        <v>-36.73</v>
      </c>
      <c r="AA8" s="155">
        <v>408113417</v>
      </c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378920687</v>
      </c>
      <c r="D11" s="294">
        <f t="shared" si="1"/>
        <v>0</v>
      </c>
      <c r="E11" s="295">
        <f t="shared" si="1"/>
        <v>408113417</v>
      </c>
      <c r="F11" s="295">
        <f t="shared" si="1"/>
        <v>408113417</v>
      </c>
      <c r="G11" s="295">
        <f t="shared" si="1"/>
        <v>268117</v>
      </c>
      <c r="H11" s="295">
        <f t="shared" si="1"/>
        <v>36996408</v>
      </c>
      <c r="I11" s="295">
        <f t="shared" si="1"/>
        <v>25377694</v>
      </c>
      <c r="J11" s="295">
        <f t="shared" si="1"/>
        <v>62642219</v>
      </c>
      <c r="K11" s="295">
        <f t="shared" si="1"/>
        <v>23798476</v>
      </c>
      <c r="L11" s="295">
        <f t="shared" si="1"/>
        <v>0</v>
      </c>
      <c r="M11" s="295">
        <f t="shared" si="1"/>
        <v>42662318</v>
      </c>
      <c r="N11" s="295">
        <f t="shared" si="1"/>
        <v>66460794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129103013</v>
      </c>
      <c r="X11" s="295">
        <f t="shared" si="1"/>
        <v>204056709</v>
      </c>
      <c r="Y11" s="295">
        <f t="shared" si="1"/>
        <v>-74953696</v>
      </c>
      <c r="Z11" s="296">
        <f>+IF(X11&lt;&gt;0,+(Y11/X11)*100,0)</f>
        <v>-36.73179694376037</v>
      </c>
      <c r="AA11" s="297">
        <f>SUM(AA6:AA10)</f>
        <v>408113417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7016581</v>
      </c>
      <c r="D15" s="156"/>
      <c r="E15" s="60"/>
      <c r="F15" s="60"/>
      <c r="G15" s="60"/>
      <c r="H15" s="60"/>
      <c r="I15" s="60"/>
      <c r="J15" s="60"/>
      <c r="K15" s="60">
        <v>91187</v>
      </c>
      <c r="L15" s="60"/>
      <c r="M15" s="60">
        <v>84637</v>
      </c>
      <c r="N15" s="60">
        <v>175824</v>
      </c>
      <c r="O15" s="60"/>
      <c r="P15" s="60"/>
      <c r="Q15" s="60"/>
      <c r="R15" s="60"/>
      <c r="S15" s="60"/>
      <c r="T15" s="60"/>
      <c r="U15" s="60"/>
      <c r="V15" s="60"/>
      <c r="W15" s="60">
        <v>175824</v>
      </c>
      <c r="X15" s="60"/>
      <c r="Y15" s="60">
        <v>175824</v>
      </c>
      <c r="Z15" s="140"/>
      <c r="AA15" s="155"/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177253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378920687</v>
      </c>
      <c r="D38" s="156">
        <f t="shared" si="4"/>
        <v>0</v>
      </c>
      <c r="E38" s="60">
        <f t="shared" si="4"/>
        <v>408113417</v>
      </c>
      <c r="F38" s="60">
        <f t="shared" si="4"/>
        <v>408113417</v>
      </c>
      <c r="G38" s="60">
        <f t="shared" si="4"/>
        <v>268117</v>
      </c>
      <c r="H38" s="60">
        <f t="shared" si="4"/>
        <v>36996408</v>
      </c>
      <c r="I38" s="60">
        <f t="shared" si="4"/>
        <v>25377694</v>
      </c>
      <c r="J38" s="60">
        <f t="shared" si="4"/>
        <v>62642219</v>
      </c>
      <c r="K38" s="60">
        <f t="shared" si="4"/>
        <v>23798476</v>
      </c>
      <c r="L38" s="60">
        <f t="shared" si="4"/>
        <v>0</v>
      </c>
      <c r="M38" s="60">
        <f t="shared" si="4"/>
        <v>42662318</v>
      </c>
      <c r="N38" s="60">
        <f t="shared" si="4"/>
        <v>66460794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129103013</v>
      </c>
      <c r="X38" s="60">
        <f t="shared" si="4"/>
        <v>204056709</v>
      </c>
      <c r="Y38" s="60">
        <f t="shared" si="4"/>
        <v>-74953696</v>
      </c>
      <c r="Z38" s="140">
        <f t="shared" si="5"/>
        <v>-36.73179694376037</v>
      </c>
      <c r="AA38" s="155">
        <f>AA8+AA23</f>
        <v>408113417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378920687</v>
      </c>
      <c r="D41" s="294">
        <f t="shared" si="6"/>
        <v>0</v>
      </c>
      <c r="E41" s="295">
        <f t="shared" si="6"/>
        <v>408113417</v>
      </c>
      <c r="F41" s="295">
        <f t="shared" si="6"/>
        <v>408113417</v>
      </c>
      <c r="G41" s="295">
        <f t="shared" si="6"/>
        <v>268117</v>
      </c>
      <c r="H41" s="295">
        <f t="shared" si="6"/>
        <v>36996408</v>
      </c>
      <c r="I41" s="295">
        <f t="shared" si="6"/>
        <v>25377694</v>
      </c>
      <c r="J41" s="295">
        <f t="shared" si="6"/>
        <v>62642219</v>
      </c>
      <c r="K41" s="295">
        <f t="shared" si="6"/>
        <v>23798476</v>
      </c>
      <c r="L41" s="295">
        <f t="shared" si="6"/>
        <v>0</v>
      </c>
      <c r="M41" s="295">
        <f t="shared" si="6"/>
        <v>42662318</v>
      </c>
      <c r="N41" s="295">
        <f t="shared" si="6"/>
        <v>66460794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129103013</v>
      </c>
      <c r="X41" s="295">
        <f t="shared" si="6"/>
        <v>204056709</v>
      </c>
      <c r="Y41" s="295">
        <f t="shared" si="6"/>
        <v>-74953696</v>
      </c>
      <c r="Z41" s="296">
        <f t="shared" si="5"/>
        <v>-36.73179694376037</v>
      </c>
      <c r="AA41" s="297">
        <f>SUM(AA36:AA40)</f>
        <v>408113417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7016581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91187</v>
      </c>
      <c r="L45" s="54">
        <f t="shared" si="7"/>
        <v>0</v>
      </c>
      <c r="M45" s="54">
        <f t="shared" si="7"/>
        <v>84637</v>
      </c>
      <c r="N45" s="54">
        <f t="shared" si="7"/>
        <v>175824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175824</v>
      </c>
      <c r="X45" s="54">
        <f t="shared" si="7"/>
        <v>0</v>
      </c>
      <c r="Y45" s="54">
        <f t="shared" si="7"/>
        <v>175824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177253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386114521</v>
      </c>
      <c r="D49" s="218">
        <f t="shared" si="9"/>
        <v>0</v>
      </c>
      <c r="E49" s="220">
        <f t="shared" si="9"/>
        <v>408113417</v>
      </c>
      <c r="F49" s="220">
        <f t="shared" si="9"/>
        <v>408113417</v>
      </c>
      <c r="G49" s="220">
        <f t="shared" si="9"/>
        <v>268117</v>
      </c>
      <c r="H49" s="220">
        <f t="shared" si="9"/>
        <v>36996408</v>
      </c>
      <c r="I49" s="220">
        <f t="shared" si="9"/>
        <v>25377694</v>
      </c>
      <c r="J49" s="220">
        <f t="shared" si="9"/>
        <v>62642219</v>
      </c>
      <c r="K49" s="220">
        <f t="shared" si="9"/>
        <v>23889663</v>
      </c>
      <c r="L49" s="220">
        <f t="shared" si="9"/>
        <v>0</v>
      </c>
      <c r="M49" s="220">
        <f t="shared" si="9"/>
        <v>42746955</v>
      </c>
      <c r="N49" s="220">
        <f t="shared" si="9"/>
        <v>66636618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129278837</v>
      </c>
      <c r="X49" s="220">
        <f t="shared" si="9"/>
        <v>204056709</v>
      </c>
      <c r="Y49" s="220">
        <f t="shared" si="9"/>
        <v>-74777872</v>
      </c>
      <c r="Z49" s="221">
        <f t="shared" si="5"/>
        <v>-36.64563266086978</v>
      </c>
      <c r="AA49" s="222">
        <f>SUM(AA41:AA48)</f>
        <v>408113417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75817278</v>
      </c>
      <c r="D51" s="129">
        <f t="shared" si="10"/>
        <v>0</v>
      </c>
      <c r="E51" s="54">
        <f t="shared" si="10"/>
        <v>36203490</v>
      </c>
      <c r="F51" s="54">
        <f t="shared" si="10"/>
        <v>36203490</v>
      </c>
      <c r="G51" s="54">
        <f t="shared" si="10"/>
        <v>109687</v>
      </c>
      <c r="H51" s="54">
        <f t="shared" si="10"/>
        <v>0</v>
      </c>
      <c r="I51" s="54">
        <f t="shared" si="10"/>
        <v>0</v>
      </c>
      <c r="J51" s="54">
        <f t="shared" si="10"/>
        <v>109687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109687</v>
      </c>
      <c r="X51" s="54">
        <f t="shared" si="10"/>
        <v>18101745</v>
      </c>
      <c r="Y51" s="54">
        <f t="shared" si="10"/>
        <v>-17992058</v>
      </c>
      <c r="Z51" s="184">
        <f>+IF(X51&lt;&gt;0,+(Y51/X51)*100,0)</f>
        <v>-99.3940528937956</v>
      </c>
      <c r="AA51" s="130">
        <f>SUM(AA57:AA61)</f>
        <v>36203490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>
        <v>66053133</v>
      </c>
      <c r="D54" s="156"/>
      <c r="E54" s="60">
        <v>29903490</v>
      </c>
      <c r="F54" s="60">
        <v>29903490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14951745</v>
      </c>
      <c r="Y54" s="60">
        <v>-14951745</v>
      </c>
      <c r="Z54" s="140">
        <v>-100</v>
      </c>
      <c r="AA54" s="155">
        <v>29903490</v>
      </c>
    </row>
    <row r="55" spans="1:27" ht="12.75">
      <c r="A55" s="310" t="s">
        <v>209</v>
      </c>
      <c r="B55" s="142"/>
      <c r="C55" s="62">
        <v>9371177</v>
      </c>
      <c r="D55" s="156"/>
      <c r="E55" s="60"/>
      <c r="F55" s="60"/>
      <c r="G55" s="60">
        <v>107279</v>
      </c>
      <c r="H55" s="60"/>
      <c r="I55" s="60"/>
      <c r="J55" s="60">
        <v>107279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107279</v>
      </c>
      <c r="X55" s="60"/>
      <c r="Y55" s="60">
        <v>107279</v>
      </c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75424310</v>
      </c>
      <c r="D57" s="294">
        <f t="shared" si="11"/>
        <v>0</v>
      </c>
      <c r="E57" s="295">
        <f t="shared" si="11"/>
        <v>29903490</v>
      </c>
      <c r="F57" s="295">
        <f t="shared" si="11"/>
        <v>29903490</v>
      </c>
      <c r="G57" s="295">
        <f t="shared" si="11"/>
        <v>107279</v>
      </c>
      <c r="H57" s="295">
        <f t="shared" si="11"/>
        <v>0</v>
      </c>
      <c r="I57" s="295">
        <f t="shared" si="11"/>
        <v>0</v>
      </c>
      <c r="J57" s="295">
        <f t="shared" si="11"/>
        <v>107279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107279</v>
      </c>
      <c r="X57" s="295">
        <f t="shared" si="11"/>
        <v>14951745</v>
      </c>
      <c r="Y57" s="295">
        <f t="shared" si="11"/>
        <v>-14844466</v>
      </c>
      <c r="Z57" s="296">
        <f>+IF(X57&lt;&gt;0,+(Y57/X57)*100,0)</f>
        <v>-99.28249846422608</v>
      </c>
      <c r="AA57" s="297">
        <f>SUM(AA52:AA56)</f>
        <v>29903490</v>
      </c>
    </row>
    <row r="58" spans="1:27" ht="12.75">
      <c r="A58" s="311" t="s">
        <v>212</v>
      </c>
      <c r="B58" s="136"/>
      <c r="C58" s="62"/>
      <c r="D58" s="156"/>
      <c r="E58" s="60">
        <v>100000</v>
      </c>
      <c r="F58" s="60">
        <v>100000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50000</v>
      </c>
      <c r="Y58" s="60">
        <v>-50000</v>
      </c>
      <c r="Z58" s="140">
        <v>-100</v>
      </c>
      <c r="AA58" s="155">
        <v>100000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392968</v>
      </c>
      <c r="D61" s="156"/>
      <c r="E61" s="60">
        <v>6200000</v>
      </c>
      <c r="F61" s="60">
        <v>6200000</v>
      </c>
      <c r="G61" s="60">
        <v>2408</v>
      </c>
      <c r="H61" s="60"/>
      <c r="I61" s="60"/>
      <c r="J61" s="60">
        <v>2408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2408</v>
      </c>
      <c r="X61" s="60">
        <v>3100000</v>
      </c>
      <c r="Y61" s="60">
        <v>-3097592</v>
      </c>
      <c r="Z61" s="140">
        <v>-99.92</v>
      </c>
      <c r="AA61" s="155">
        <v>6200000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36203490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>
        <v>3214036</v>
      </c>
      <c r="J67" s="60">
        <v>3214036</v>
      </c>
      <c r="K67" s="60">
        <v>6523341</v>
      </c>
      <c r="L67" s="60">
        <v>3798631</v>
      </c>
      <c r="M67" s="60">
        <v>1062247</v>
      </c>
      <c r="N67" s="60">
        <v>11384219</v>
      </c>
      <c r="O67" s="60"/>
      <c r="P67" s="60"/>
      <c r="Q67" s="60"/>
      <c r="R67" s="60"/>
      <c r="S67" s="60"/>
      <c r="T67" s="60"/>
      <c r="U67" s="60"/>
      <c r="V67" s="60"/>
      <c r="W67" s="60">
        <v>14598255</v>
      </c>
      <c r="X67" s="60"/>
      <c r="Y67" s="60">
        <v>14598255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>
        <v>2047126</v>
      </c>
      <c r="I68" s="60"/>
      <c r="J68" s="60">
        <v>2047126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2047126</v>
      </c>
      <c r="X68" s="60"/>
      <c r="Y68" s="60">
        <v>2047126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36203490</v>
      </c>
      <c r="F69" s="220">
        <f t="shared" si="12"/>
        <v>0</v>
      </c>
      <c r="G69" s="220">
        <f t="shared" si="12"/>
        <v>0</v>
      </c>
      <c r="H69" s="220">
        <f t="shared" si="12"/>
        <v>2047126</v>
      </c>
      <c r="I69" s="220">
        <f t="shared" si="12"/>
        <v>3214036</v>
      </c>
      <c r="J69" s="220">
        <f t="shared" si="12"/>
        <v>5261162</v>
      </c>
      <c r="K69" s="220">
        <f t="shared" si="12"/>
        <v>6523341</v>
      </c>
      <c r="L69" s="220">
        <f t="shared" si="12"/>
        <v>3798631</v>
      </c>
      <c r="M69" s="220">
        <f t="shared" si="12"/>
        <v>1062247</v>
      </c>
      <c r="N69" s="220">
        <f t="shared" si="12"/>
        <v>11384219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16645381</v>
      </c>
      <c r="X69" s="220">
        <f t="shared" si="12"/>
        <v>0</v>
      </c>
      <c r="Y69" s="220">
        <f t="shared" si="12"/>
        <v>16645381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378920687</v>
      </c>
      <c r="D5" s="357">
        <f t="shared" si="0"/>
        <v>0</v>
      </c>
      <c r="E5" s="356">
        <f t="shared" si="0"/>
        <v>408113417</v>
      </c>
      <c r="F5" s="358">
        <f t="shared" si="0"/>
        <v>408113417</v>
      </c>
      <c r="G5" s="358">
        <f t="shared" si="0"/>
        <v>268117</v>
      </c>
      <c r="H5" s="356">
        <f t="shared" si="0"/>
        <v>36996408</v>
      </c>
      <c r="I5" s="356">
        <f t="shared" si="0"/>
        <v>25377694</v>
      </c>
      <c r="J5" s="358">
        <f t="shared" si="0"/>
        <v>62642219</v>
      </c>
      <c r="K5" s="358">
        <f t="shared" si="0"/>
        <v>23798476</v>
      </c>
      <c r="L5" s="356">
        <f t="shared" si="0"/>
        <v>0</v>
      </c>
      <c r="M5" s="356">
        <f t="shared" si="0"/>
        <v>42662318</v>
      </c>
      <c r="N5" s="358">
        <f t="shared" si="0"/>
        <v>66460794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129103013</v>
      </c>
      <c r="X5" s="356">
        <f t="shared" si="0"/>
        <v>204056709</v>
      </c>
      <c r="Y5" s="358">
        <f t="shared" si="0"/>
        <v>-74953696</v>
      </c>
      <c r="Z5" s="359">
        <f>+IF(X5&lt;&gt;0,+(Y5/X5)*100,0)</f>
        <v>-36.73179694376037</v>
      </c>
      <c r="AA5" s="360">
        <f>+AA6+AA8+AA11+AA13+AA15</f>
        <v>408113417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378920687</v>
      </c>
      <c r="D11" s="363">
        <f aca="true" t="shared" si="3" ref="D11:AA11">+D12</f>
        <v>0</v>
      </c>
      <c r="E11" s="362">
        <f t="shared" si="3"/>
        <v>408113417</v>
      </c>
      <c r="F11" s="364">
        <f t="shared" si="3"/>
        <v>408113417</v>
      </c>
      <c r="G11" s="364">
        <f t="shared" si="3"/>
        <v>268117</v>
      </c>
      <c r="H11" s="362">
        <f t="shared" si="3"/>
        <v>36996408</v>
      </c>
      <c r="I11" s="362">
        <f t="shared" si="3"/>
        <v>25377694</v>
      </c>
      <c r="J11" s="364">
        <f t="shared" si="3"/>
        <v>62642219</v>
      </c>
      <c r="K11" s="364">
        <f t="shared" si="3"/>
        <v>23798476</v>
      </c>
      <c r="L11" s="362">
        <f t="shared" si="3"/>
        <v>0</v>
      </c>
      <c r="M11" s="362">
        <f t="shared" si="3"/>
        <v>42662318</v>
      </c>
      <c r="N11" s="364">
        <f t="shared" si="3"/>
        <v>66460794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129103013</v>
      </c>
      <c r="X11" s="362">
        <f t="shared" si="3"/>
        <v>204056709</v>
      </c>
      <c r="Y11" s="364">
        <f t="shared" si="3"/>
        <v>-74953696</v>
      </c>
      <c r="Z11" s="365">
        <f>+IF(X11&lt;&gt;0,+(Y11/X11)*100,0)</f>
        <v>-36.73179694376037</v>
      </c>
      <c r="AA11" s="366">
        <f t="shared" si="3"/>
        <v>408113417</v>
      </c>
    </row>
    <row r="12" spans="1:27" ht="12.75">
      <c r="A12" s="291" t="s">
        <v>233</v>
      </c>
      <c r="B12" s="136"/>
      <c r="C12" s="60">
        <v>378920687</v>
      </c>
      <c r="D12" s="340"/>
      <c r="E12" s="60">
        <v>408113417</v>
      </c>
      <c r="F12" s="59">
        <v>408113417</v>
      </c>
      <c r="G12" s="59">
        <v>268117</v>
      </c>
      <c r="H12" s="60">
        <v>36996408</v>
      </c>
      <c r="I12" s="60">
        <v>25377694</v>
      </c>
      <c r="J12" s="59">
        <v>62642219</v>
      </c>
      <c r="K12" s="59">
        <v>23798476</v>
      </c>
      <c r="L12" s="60"/>
      <c r="M12" s="60">
        <v>42662318</v>
      </c>
      <c r="N12" s="59">
        <v>66460794</v>
      </c>
      <c r="O12" s="59"/>
      <c r="P12" s="60"/>
      <c r="Q12" s="60"/>
      <c r="R12" s="59"/>
      <c r="S12" s="59"/>
      <c r="T12" s="60"/>
      <c r="U12" s="60"/>
      <c r="V12" s="59"/>
      <c r="W12" s="59">
        <v>129103013</v>
      </c>
      <c r="X12" s="60">
        <v>204056709</v>
      </c>
      <c r="Y12" s="59">
        <v>-74953696</v>
      </c>
      <c r="Z12" s="61">
        <v>-36.73</v>
      </c>
      <c r="AA12" s="62">
        <v>408113417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7016581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91187</v>
      </c>
      <c r="L40" s="343">
        <f t="shared" si="9"/>
        <v>0</v>
      </c>
      <c r="M40" s="343">
        <f t="shared" si="9"/>
        <v>84637</v>
      </c>
      <c r="N40" s="345">
        <f t="shared" si="9"/>
        <v>175824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175824</v>
      </c>
      <c r="X40" s="343">
        <f t="shared" si="9"/>
        <v>0</v>
      </c>
      <c r="Y40" s="345">
        <f t="shared" si="9"/>
        <v>175824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>
        <v>3524625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564773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2927183</v>
      </c>
      <c r="D44" s="368"/>
      <c r="E44" s="54"/>
      <c r="F44" s="53"/>
      <c r="G44" s="53"/>
      <c r="H44" s="54"/>
      <c r="I44" s="54"/>
      <c r="J44" s="53"/>
      <c r="K44" s="53">
        <v>91187</v>
      </c>
      <c r="L44" s="54"/>
      <c r="M44" s="54">
        <v>84637</v>
      </c>
      <c r="N44" s="53">
        <v>175824</v>
      </c>
      <c r="O44" s="53"/>
      <c r="P44" s="54"/>
      <c r="Q44" s="54"/>
      <c r="R44" s="53"/>
      <c r="S44" s="53"/>
      <c r="T44" s="54"/>
      <c r="U44" s="54"/>
      <c r="V44" s="53"/>
      <c r="W44" s="53">
        <v>175824</v>
      </c>
      <c r="X44" s="54"/>
      <c r="Y44" s="53">
        <v>175824</v>
      </c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177253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>
        <v>177253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386114521</v>
      </c>
      <c r="D60" s="346">
        <f t="shared" si="14"/>
        <v>0</v>
      </c>
      <c r="E60" s="219">
        <f t="shared" si="14"/>
        <v>408113417</v>
      </c>
      <c r="F60" s="264">
        <f t="shared" si="14"/>
        <v>408113417</v>
      </c>
      <c r="G60" s="264">
        <f t="shared" si="14"/>
        <v>268117</v>
      </c>
      <c r="H60" s="219">
        <f t="shared" si="14"/>
        <v>36996408</v>
      </c>
      <c r="I60" s="219">
        <f t="shared" si="14"/>
        <v>25377694</v>
      </c>
      <c r="J60" s="264">
        <f t="shared" si="14"/>
        <v>62642219</v>
      </c>
      <c r="K60" s="264">
        <f t="shared" si="14"/>
        <v>23889663</v>
      </c>
      <c r="L60" s="219">
        <f t="shared" si="14"/>
        <v>0</v>
      </c>
      <c r="M60" s="219">
        <f t="shared" si="14"/>
        <v>42746955</v>
      </c>
      <c r="N60" s="264">
        <f t="shared" si="14"/>
        <v>66636618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129278837</v>
      </c>
      <c r="X60" s="219">
        <f t="shared" si="14"/>
        <v>204056709</v>
      </c>
      <c r="Y60" s="264">
        <f t="shared" si="14"/>
        <v>-74777872</v>
      </c>
      <c r="Z60" s="337">
        <f>+IF(X60&lt;&gt;0,+(Y60/X60)*100,0)</f>
        <v>-36.64563266086978</v>
      </c>
      <c r="AA60" s="232">
        <f>+AA57+AA54+AA51+AA40+AA37+AA34+AA22+AA5</f>
        <v>408113417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2019-02-01T06:18:40Z</dcterms:created>
  <dcterms:modified xsi:type="dcterms:W3CDTF">2019-02-01T06:18:43Z</dcterms:modified>
  <cp:category/>
  <cp:version/>
  <cp:contentType/>
  <cp:contentStatus/>
</cp:coreProperties>
</file>