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<sst xmlns="http://schemas.openxmlformats.org/spreadsheetml/2006/main" count="859" uniqueCount="304">
  <si>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King Cetshwayo(DC28)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</si>
  <si>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</si>
  <si>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</si>
  <si>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</si>
  <si>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</si>
  <si>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</si>
  <si>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</si>
  <si>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</si>
  <si>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</si>
  <si>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</si>
  <si>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</si>
  <si>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</si>
  <si>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</si>
  <si>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</si>
  <si>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</si>
  <si>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</si>
  <si>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</si>
  <si>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</si>
  <si>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</si>
  <si>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</si>
  <si>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</si>
  <si>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</si>
  <si>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</si>
  <si>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</si>
  <si>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</si>
  <si>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</si>
  <si>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</si>
  <si>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</si>
  <si>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</si>
  <si>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</si>
  <si>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</si>
  <si>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</si>
  <si>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</si>
  <si>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</si>
  <si>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</si>
  <si>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</si>
  <si>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</si>
  <si>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</si>
  <si>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</si>
  <si>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</si>
  <si>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</si>
  <si>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</si>
  <si>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</si>
  <si>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</si>
  <si>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</si>
  <si>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</si>
  <si>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</si>
  <si>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</si>
  <si>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</si>
  <si>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</si>
  <si>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</si>
  <si>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</si>
  <si>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</si>
  <si>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</si>
  <si>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</si>
  <si>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</si>
  <si>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</si>
  <si>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</si>
  <si>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</si>
  <si>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</si>
  <si>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</si>
  <si>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</si>
  <si>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</si>
  <si>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</si>
  <si>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</si>
  <si>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</si>
  <si>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</si>
  <si>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</si>
  <si>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</si>
  <si>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</si>
  <si>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King Cetshwayo(DC28)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</si>
  <si>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</si>
  <si>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</si>
  <si>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</si>
  <si>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</si>
  <si>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</si>
  <si>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</si>
  <si>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</si>
  <si>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</si>
  <si>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</si>
  <si>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</si>
  <si>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</si>
  <si>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</si>
  <si>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</si>
  <si>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</si>
  <si>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</si>
  <si>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</si>
  <si>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</si>
  <si>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</si>
  <si>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</si>
  <si>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</si>
  <si>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</si>
  <si>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</si>
  <si>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</si>
  <si>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</si>
  <si>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</si>
  <si>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</si>
  <si>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</si>
  <si>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</si>
  <si>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</si>
  <si>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King Cetshwayo(DC28)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</si>
  <si>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</si>
  <si>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</si>
  <si>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</si>
  <si>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</si>
  <si>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</si>
  <si>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</si>
  <si>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</si>
  <si>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</si>
  <si>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</si>
  <si>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</si>
  <si>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</si>
  <si>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</si>
  <si>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</si>
  <si>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</si>
  <si>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</si>
  <si>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</si>
  <si>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</si>
  <si>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</si>
  <si>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</si>
  <si>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</si>
  <si>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</si>
  <si>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</si>
  <si>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</si>
  <si>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</si>
  <si>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</si>
  <si>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</si>
  <si>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</si>
  <si>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</si>
  <si>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King Cetshwayo(DC28)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</si>
  <si>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</si>
  <si>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</si>
  <si>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</si>
  <si>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</si>
  <si>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</si>
  <si>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</si>
  <si>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</si>
  <si>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</si>
  <si>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</si>
  <si>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</si>
  <si>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King Cetshwayo(DC28)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</si>
  <si>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</si>
  <si>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</si>
  <si>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</si>
  <si>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</si>
  <si>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</si>
  <si>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</si>
  <si>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</si>
  <si>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</si>
  <si>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</si>
  <si>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</si>
  <si>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</si>
  <si>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</si>
  <si>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</si>
  <si>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</si>
  <si>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</si>
  <si>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</si>
  <si>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</si>
  <si>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</si>
  <si>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</si>
  <si>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</si>
  <si>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</si>
  <si>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</si>
  <si>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</si>
  <si>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</si>
  <si>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</si>
  <si>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</si>
  <si>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</si>
  <si>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</si>
  <si>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</si>
  <si>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</si>
  <si>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</si>
  <si>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</si>
  <si>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</si>
  <si>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King Cetshwayo(DC28)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</si>
  <si>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</si>
  <si>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</si>
  <si>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</si>
  <si>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</si>
  <si>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</si>
  <si>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</si>
  <si>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</si>
  <si>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</si>
  <si>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</si>
  <si>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</si>
  <si>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</si>
  <si>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</si>
  <si>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</si>
  <si>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</si>
  <si>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</si>
  <si>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</si>
  <si>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</si>
  <si>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</si>
  <si>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</si>
  <si>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</si>
  <si>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</si>
  <si>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</si>
  <si>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</si>
  <si>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</si>
  <si>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</si>
  <si>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</si>
  <si>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</si>
  <si>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King Cetshwayo(DC28)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</si>
  <si>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</si>
  <si>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</si>
  <si>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</si>
  <si>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</si>
  <si>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</si>
  <si>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</si>
  <si>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</si>
  <si>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</si>
  <si>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</si>
  <si>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</si>
  <si>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</si>
  <si>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</si>
  <si>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</si>
  <si>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</si>
  <si>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</si>
  <si>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</si>
  <si>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</si>
  <si>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</si>
  <si>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</si>
  <si>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</si>
  <si>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</si>
  <si>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</si>
  <si>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</si>
  <si>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</si>
  <si>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</si>
  <si>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King Cetshwayo(DC28)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</si>
  <si>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</si>
  <si>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</si>
  <si>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</si>
  <si>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</si>
  <si>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</si>
  <si>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</si>
  <si>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</si>
  <si>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</si>
  <si>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</si>
  <si>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</si>
  <si>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</si>
  <si>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</si>
  <si>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</si>
  <si>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</si>
  <si>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</si>
  <si>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</si>
  <si>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</si>
  <si>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</si>
  <si>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</si>
  <si>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</si>
  <si>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</si>
  <si>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</si>
  <si>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</si>
  <si>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</si>
  <si>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</si>
  <si>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</si>
  <si>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</si>
  <si>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</si>
  <si>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</si>
  <si>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</si>
  <si>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</si>
  <si>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</si>
  <si>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</si>
  <si>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</si>
  <si>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</si>
  <si>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King Cetshwayo(DC28)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</si>
  <si>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</si>
  <si>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</si>
  <si>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King Cetshwayo(DC28)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</si>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</sst>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77562277</v>
      </c>
      <c r="C6" s="19">
        <v>0</v>
      </c>
      <c r="D6" s="59">
        <v>86260130</v>
      </c>
      <c r="E6" s="60">
        <v>86260130</v>
      </c>
      <c r="F6" s="60">
        <v>8035645</v>
      </c>
      <c r="G6" s="60">
        <v>8449109</v>
      </c>
      <c r="H6" s="60">
        <v>6711513</v>
      </c>
      <c r="I6" s="60">
        <v>23196267</v>
      </c>
      <c r="J6" s="60">
        <v>6597569</v>
      </c>
      <c r="K6" s="60">
        <v>7597487</v>
      </c>
      <c r="L6" s="60">
        <v>5660423</v>
      </c>
      <c r="M6" s="60">
        <v>19855479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43051746</v>
      </c>
      <c r="W6" s="60">
        <v>43130064</v>
      </c>
      <c r="X6" s="60">
        <v>-78318</v>
      </c>
      <c r="Y6" s="61">
        <v>-0.18</v>
      </c>
      <c r="Z6" s="62">
        <v>86260130</v>
      </c>
    </row>
    <row r="7" spans="1:26" ht="12.75">
      <c r="A7" s="58" t="s">
        <v>33</v>
      </c>
      <c r="B7" s="19">
        <v>44448560</v>
      </c>
      <c r="C7" s="19">
        <v>0</v>
      </c>
      <c r="D7" s="59">
        <v>44307855</v>
      </c>
      <c r="E7" s="60">
        <v>44307855</v>
      </c>
      <c r="F7" s="60">
        <v>3354850</v>
      </c>
      <c r="G7" s="60">
        <v>3182001</v>
      </c>
      <c r="H7" s="60">
        <v>3267816</v>
      </c>
      <c r="I7" s="60">
        <v>9804667</v>
      </c>
      <c r="J7" s="60">
        <v>3207427</v>
      </c>
      <c r="K7" s="60">
        <v>2755998</v>
      </c>
      <c r="L7" s="60">
        <v>3002302</v>
      </c>
      <c r="M7" s="60">
        <v>8965727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18770394</v>
      </c>
      <c r="W7" s="60">
        <v>22153926</v>
      </c>
      <c r="X7" s="60">
        <v>-3383532</v>
      </c>
      <c r="Y7" s="61">
        <v>-15.27</v>
      </c>
      <c r="Z7" s="62">
        <v>44307855</v>
      </c>
    </row>
    <row r="8" spans="1:26" ht="12.75">
      <c r="A8" s="58" t="s">
        <v>34</v>
      </c>
      <c r="B8" s="19">
        <v>537476794</v>
      </c>
      <c r="C8" s="19">
        <v>0</v>
      </c>
      <c r="D8" s="59">
        <v>534175158</v>
      </c>
      <c r="E8" s="60">
        <v>534175158</v>
      </c>
      <c r="F8" s="60">
        <v>202652183</v>
      </c>
      <c r="G8" s="60">
        <v>882369</v>
      </c>
      <c r="H8" s="60">
        <v>1426796</v>
      </c>
      <c r="I8" s="60">
        <v>204961348</v>
      </c>
      <c r="J8" s="60">
        <v>7650612</v>
      </c>
      <c r="K8" s="60">
        <v>6100888</v>
      </c>
      <c r="L8" s="60">
        <v>158293929</v>
      </c>
      <c r="M8" s="60">
        <v>172045429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377006777</v>
      </c>
      <c r="W8" s="60">
        <v>267087582</v>
      </c>
      <c r="X8" s="60">
        <v>109919195</v>
      </c>
      <c r="Y8" s="61">
        <v>41.15</v>
      </c>
      <c r="Z8" s="62">
        <v>534175158</v>
      </c>
    </row>
    <row r="9" spans="1:26" ht="12.75">
      <c r="A9" s="58" t="s">
        <v>35</v>
      </c>
      <c r="B9" s="19">
        <v>12901547</v>
      </c>
      <c r="C9" s="19">
        <v>0</v>
      </c>
      <c r="D9" s="59">
        <v>33457951</v>
      </c>
      <c r="E9" s="60">
        <v>33457951</v>
      </c>
      <c r="F9" s="60">
        <v>1830167</v>
      </c>
      <c r="G9" s="60">
        <v>3344790</v>
      </c>
      <c r="H9" s="60">
        <v>2286266</v>
      </c>
      <c r="I9" s="60">
        <v>7461223</v>
      </c>
      <c r="J9" s="60">
        <v>2385456</v>
      </c>
      <c r="K9" s="60">
        <v>2035247</v>
      </c>
      <c r="L9" s="60">
        <v>248142</v>
      </c>
      <c r="M9" s="60">
        <v>4668845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12130068</v>
      </c>
      <c r="W9" s="60">
        <v>16728972</v>
      </c>
      <c r="X9" s="60">
        <v>-4598904</v>
      </c>
      <c r="Y9" s="61">
        <v>-27.49</v>
      </c>
      <c r="Z9" s="62">
        <v>33457951</v>
      </c>
    </row>
    <row r="10" spans="1:26" ht="22.5">
      <c r="A10" s="63" t="s">
        <v>279</v>
      </c>
      <c r="B10" s="64">
        <f>SUM(B5:B9)</f>
        <v>672389178</v>
      </c>
      <c r="C10" s="64">
        <f>SUM(C5:C9)</f>
        <v>0</v>
      </c>
      <c r="D10" s="65">
        <f aca="true" t="shared" si="0" ref="D10:Z10">SUM(D5:D9)</f>
        <v>698201094</v>
      </c>
      <c r="E10" s="66">
        <f t="shared" si="0"/>
        <v>698201094</v>
      </c>
      <c r="F10" s="66">
        <f t="shared" si="0"/>
        <v>215872845</v>
      </c>
      <c r="G10" s="66">
        <f t="shared" si="0"/>
        <v>15858269</v>
      </c>
      <c r="H10" s="66">
        <f t="shared" si="0"/>
        <v>13692391</v>
      </c>
      <c r="I10" s="66">
        <f t="shared" si="0"/>
        <v>245423505</v>
      </c>
      <c r="J10" s="66">
        <f t="shared" si="0"/>
        <v>19841064</v>
      </c>
      <c r="K10" s="66">
        <f t="shared" si="0"/>
        <v>18489620</v>
      </c>
      <c r="L10" s="66">
        <f t="shared" si="0"/>
        <v>167204796</v>
      </c>
      <c r="M10" s="66">
        <f t="shared" si="0"/>
        <v>205535480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450958985</v>
      </c>
      <c r="W10" s="66">
        <f t="shared" si="0"/>
        <v>349100544</v>
      </c>
      <c r="X10" s="66">
        <f t="shared" si="0"/>
        <v>101858441</v>
      </c>
      <c r="Y10" s="67">
        <f>+IF(W10&lt;&gt;0,(X10/W10)*100,0)</f>
        <v>29.177393948718684</v>
      </c>
      <c r="Z10" s="68">
        <f t="shared" si="0"/>
        <v>698201094</v>
      </c>
    </row>
    <row r="11" spans="1:26" ht="12.75">
      <c r="A11" s="58" t="s">
        <v>37</v>
      </c>
      <c r="B11" s="19">
        <v>190182185</v>
      </c>
      <c r="C11" s="19">
        <v>0</v>
      </c>
      <c r="D11" s="59">
        <v>253903875</v>
      </c>
      <c r="E11" s="60">
        <v>253903875</v>
      </c>
      <c r="F11" s="60">
        <v>14006680</v>
      </c>
      <c r="G11" s="60">
        <v>15634990</v>
      </c>
      <c r="H11" s="60">
        <v>18188859</v>
      </c>
      <c r="I11" s="60">
        <v>47830529</v>
      </c>
      <c r="J11" s="60">
        <v>18700111</v>
      </c>
      <c r="K11" s="60">
        <v>25302773</v>
      </c>
      <c r="L11" s="60">
        <v>18018431</v>
      </c>
      <c r="M11" s="60">
        <v>62021315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109851844</v>
      </c>
      <c r="W11" s="60">
        <v>127261938</v>
      </c>
      <c r="X11" s="60">
        <v>-17410094</v>
      </c>
      <c r="Y11" s="61">
        <v>-13.68</v>
      </c>
      <c r="Z11" s="62">
        <v>253903875</v>
      </c>
    </row>
    <row r="12" spans="1:26" ht="12.75">
      <c r="A12" s="58" t="s">
        <v>38</v>
      </c>
      <c r="B12" s="19">
        <v>11778095</v>
      </c>
      <c r="C12" s="19">
        <v>0</v>
      </c>
      <c r="D12" s="59">
        <v>13490278</v>
      </c>
      <c r="E12" s="60">
        <v>13490278</v>
      </c>
      <c r="F12" s="60">
        <v>952145</v>
      </c>
      <c r="G12" s="60">
        <v>921095</v>
      </c>
      <c r="H12" s="60">
        <v>923388</v>
      </c>
      <c r="I12" s="60">
        <v>2796628</v>
      </c>
      <c r="J12" s="60">
        <v>923836</v>
      </c>
      <c r="K12" s="60">
        <v>891846</v>
      </c>
      <c r="L12" s="60">
        <v>974761</v>
      </c>
      <c r="M12" s="60">
        <v>2790443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5587071</v>
      </c>
      <c r="W12" s="60">
        <v>6435138</v>
      </c>
      <c r="X12" s="60">
        <v>-848067</v>
      </c>
      <c r="Y12" s="61">
        <v>-13.18</v>
      </c>
      <c r="Z12" s="62">
        <v>13490278</v>
      </c>
    </row>
    <row r="13" spans="1:26" ht="12.75">
      <c r="A13" s="58" t="s">
        <v>280</v>
      </c>
      <c r="B13" s="19">
        <v>69063698</v>
      </c>
      <c r="C13" s="19">
        <v>0</v>
      </c>
      <c r="D13" s="59">
        <v>93157940</v>
      </c>
      <c r="E13" s="60">
        <v>93157940</v>
      </c>
      <c r="F13" s="60">
        <v>5394970</v>
      </c>
      <c r="G13" s="60">
        <v>5394970</v>
      </c>
      <c r="H13" s="60">
        <v>6249506</v>
      </c>
      <c r="I13" s="60">
        <v>17039446</v>
      </c>
      <c r="J13" s="60">
        <v>5739494</v>
      </c>
      <c r="K13" s="60">
        <v>5553051</v>
      </c>
      <c r="L13" s="60">
        <v>5736297</v>
      </c>
      <c r="M13" s="60">
        <v>17028842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34068288</v>
      </c>
      <c r="W13" s="60">
        <v>46578972</v>
      </c>
      <c r="X13" s="60">
        <v>-12510684</v>
      </c>
      <c r="Y13" s="61">
        <v>-26.86</v>
      </c>
      <c r="Z13" s="62">
        <v>93157940</v>
      </c>
    </row>
    <row r="14" spans="1:26" ht="12.75">
      <c r="A14" s="58" t="s">
        <v>40</v>
      </c>
      <c r="B14" s="19">
        <v>6432319</v>
      </c>
      <c r="C14" s="19">
        <v>0</v>
      </c>
      <c r="D14" s="59">
        <v>5322141</v>
      </c>
      <c r="E14" s="60">
        <v>5322141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2761653</v>
      </c>
      <c r="M14" s="60">
        <v>2761653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2761653</v>
      </c>
      <c r="W14" s="60">
        <v>2661072</v>
      </c>
      <c r="X14" s="60">
        <v>100581</v>
      </c>
      <c r="Y14" s="61">
        <v>3.78</v>
      </c>
      <c r="Z14" s="62">
        <v>5322141</v>
      </c>
    </row>
    <row r="15" spans="1:26" ht="12.75">
      <c r="A15" s="58" t="s">
        <v>41</v>
      </c>
      <c r="B15" s="19">
        <v>47254674</v>
      </c>
      <c r="C15" s="19">
        <v>0</v>
      </c>
      <c r="D15" s="59">
        <v>61293090</v>
      </c>
      <c r="E15" s="60">
        <v>61293090</v>
      </c>
      <c r="F15" s="60">
        <v>2606046</v>
      </c>
      <c r="G15" s="60">
        <v>5199608</v>
      </c>
      <c r="H15" s="60">
        <v>8870602</v>
      </c>
      <c r="I15" s="60">
        <v>16676256</v>
      </c>
      <c r="J15" s="60">
        <v>3667829</v>
      </c>
      <c r="K15" s="60">
        <v>5487304</v>
      </c>
      <c r="L15" s="60">
        <v>6612438</v>
      </c>
      <c r="M15" s="60">
        <v>15767571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32443827</v>
      </c>
      <c r="W15" s="60">
        <v>30646542</v>
      </c>
      <c r="X15" s="60">
        <v>1797285</v>
      </c>
      <c r="Y15" s="61">
        <v>5.86</v>
      </c>
      <c r="Z15" s="62">
        <v>61293090</v>
      </c>
    </row>
    <row r="16" spans="1:26" ht="12.75">
      <c r="A16" s="69" t="s">
        <v>42</v>
      </c>
      <c r="B16" s="19">
        <v>11519719</v>
      </c>
      <c r="C16" s="19">
        <v>0</v>
      </c>
      <c r="D16" s="59">
        <v>2910000</v>
      </c>
      <c r="E16" s="60">
        <v>2910000</v>
      </c>
      <c r="F16" s="60">
        <v>0</v>
      </c>
      <c r="G16" s="60">
        <v>320000</v>
      </c>
      <c r="H16" s="60">
        <v>691735</v>
      </c>
      <c r="I16" s="60">
        <v>1011735</v>
      </c>
      <c r="J16" s="60">
        <v>1263265</v>
      </c>
      <c r="K16" s="60">
        <v>750000</v>
      </c>
      <c r="L16" s="60">
        <v>0</v>
      </c>
      <c r="M16" s="60">
        <v>2013265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3025000</v>
      </c>
      <c r="W16" s="60">
        <v>1455000</v>
      </c>
      <c r="X16" s="60">
        <v>1570000</v>
      </c>
      <c r="Y16" s="61">
        <v>107.9</v>
      </c>
      <c r="Z16" s="62">
        <v>2910000</v>
      </c>
    </row>
    <row r="17" spans="1:26" ht="12.75">
      <c r="A17" s="58" t="s">
        <v>43</v>
      </c>
      <c r="B17" s="19">
        <v>496975667</v>
      </c>
      <c r="C17" s="19">
        <v>0</v>
      </c>
      <c r="D17" s="59">
        <v>406355603</v>
      </c>
      <c r="E17" s="60">
        <v>406355603</v>
      </c>
      <c r="F17" s="60">
        <v>38020044</v>
      </c>
      <c r="G17" s="60">
        <v>39733565</v>
      </c>
      <c r="H17" s="60">
        <v>31704353</v>
      </c>
      <c r="I17" s="60">
        <v>109457962</v>
      </c>
      <c r="J17" s="60">
        <v>49219866</v>
      </c>
      <c r="K17" s="60">
        <v>41586105</v>
      </c>
      <c r="L17" s="60">
        <v>46851952</v>
      </c>
      <c r="M17" s="60">
        <v>137657923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247115885</v>
      </c>
      <c r="W17" s="60">
        <v>203177802</v>
      </c>
      <c r="X17" s="60">
        <v>43938083</v>
      </c>
      <c r="Y17" s="61">
        <v>21.63</v>
      </c>
      <c r="Z17" s="62">
        <v>406355603</v>
      </c>
    </row>
    <row r="18" spans="1:26" ht="12.75">
      <c r="A18" s="70" t="s">
        <v>44</v>
      </c>
      <c r="B18" s="71">
        <f>SUM(B11:B17)</f>
        <v>833206357</v>
      </c>
      <c r="C18" s="71">
        <f>SUM(C11:C17)</f>
        <v>0</v>
      </c>
      <c r="D18" s="72">
        <f aca="true" t="shared" si="1" ref="D18:Z18">SUM(D11:D17)</f>
        <v>836432927</v>
      </c>
      <c r="E18" s="73">
        <f t="shared" si="1"/>
        <v>836432927</v>
      </c>
      <c r="F18" s="73">
        <f t="shared" si="1"/>
        <v>60979885</v>
      </c>
      <c r="G18" s="73">
        <f t="shared" si="1"/>
        <v>67204228</v>
      </c>
      <c r="H18" s="73">
        <f t="shared" si="1"/>
        <v>66628443</v>
      </c>
      <c r="I18" s="73">
        <f t="shared" si="1"/>
        <v>194812556</v>
      </c>
      <c r="J18" s="73">
        <f t="shared" si="1"/>
        <v>79514401</v>
      </c>
      <c r="K18" s="73">
        <f t="shared" si="1"/>
        <v>79571079</v>
      </c>
      <c r="L18" s="73">
        <f t="shared" si="1"/>
        <v>80955532</v>
      </c>
      <c r="M18" s="73">
        <f t="shared" si="1"/>
        <v>240041012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434853568</v>
      </c>
      <c r="W18" s="73">
        <f t="shared" si="1"/>
        <v>418216464</v>
      </c>
      <c r="X18" s="73">
        <f t="shared" si="1"/>
        <v>16637104</v>
      </c>
      <c r="Y18" s="67">
        <f>+IF(W18&lt;&gt;0,(X18/W18)*100,0)</f>
        <v>3.9781083319570127</v>
      </c>
      <c r="Z18" s="74">
        <f t="shared" si="1"/>
        <v>836432927</v>
      </c>
    </row>
    <row r="19" spans="1:26" ht="12.75">
      <c r="A19" s="70" t="s">
        <v>45</v>
      </c>
      <c r="B19" s="75">
        <f>+B10-B18</f>
        <v>-160817179</v>
      </c>
      <c r="C19" s="75">
        <f>+C10-C18</f>
        <v>0</v>
      </c>
      <c r="D19" s="76">
        <f aca="true" t="shared" si="2" ref="D19:Z19">+D10-D18</f>
        <v>-138231833</v>
      </c>
      <c r="E19" s="77">
        <f t="shared" si="2"/>
        <v>-138231833</v>
      </c>
      <c r="F19" s="77">
        <f t="shared" si="2"/>
        <v>154892960</v>
      </c>
      <c r="G19" s="77">
        <f t="shared" si="2"/>
        <v>-51345959</v>
      </c>
      <c r="H19" s="77">
        <f t="shared" si="2"/>
        <v>-52936052</v>
      </c>
      <c r="I19" s="77">
        <f t="shared" si="2"/>
        <v>50610949</v>
      </c>
      <c r="J19" s="77">
        <f t="shared" si="2"/>
        <v>-59673337</v>
      </c>
      <c r="K19" s="77">
        <f t="shared" si="2"/>
        <v>-61081459</v>
      </c>
      <c r="L19" s="77">
        <f t="shared" si="2"/>
        <v>86249264</v>
      </c>
      <c r="M19" s="77">
        <f t="shared" si="2"/>
        <v>-34505532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16105417</v>
      </c>
      <c r="W19" s="77">
        <f>IF(E10=E18,0,W10-W18)</f>
        <v>-69115920</v>
      </c>
      <c r="X19" s="77">
        <f t="shared" si="2"/>
        <v>85221337</v>
      </c>
      <c r="Y19" s="78">
        <f>+IF(W19&lt;&gt;0,(X19/W19)*100,0)</f>
        <v>-123.30203663642183</v>
      </c>
      <c r="Z19" s="79">
        <f t="shared" si="2"/>
        <v>-138231833</v>
      </c>
    </row>
    <row r="20" spans="1:26" ht="12.75">
      <c r="A20" s="58" t="s">
        <v>46</v>
      </c>
      <c r="B20" s="19">
        <v>270695682</v>
      </c>
      <c r="C20" s="19">
        <v>0</v>
      </c>
      <c r="D20" s="59">
        <v>315257842</v>
      </c>
      <c r="E20" s="60">
        <v>315257842</v>
      </c>
      <c r="F20" s="60">
        <v>198605</v>
      </c>
      <c r="G20" s="60">
        <v>13560952</v>
      </c>
      <c r="H20" s="60">
        <v>19571105</v>
      </c>
      <c r="I20" s="60">
        <v>33330662</v>
      </c>
      <c r="J20" s="60">
        <v>20862461</v>
      </c>
      <c r="K20" s="60">
        <v>10339151</v>
      </c>
      <c r="L20" s="60">
        <v>19421953</v>
      </c>
      <c r="M20" s="60">
        <v>50623565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83954227</v>
      </c>
      <c r="W20" s="60">
        <v>157628922</v>
      </c>
      <c r="X20" s="60">
        <v>-73674695</v>
      </c>
      <c r="Y20" s="61">
        <v>-46.74</v>
      </c>
      <c r="Z20" s="62">
        <v>315257842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109878503</v>
      </c>
      <c r="C22" s="86">
        <f>SUM(C19:C21)</f>
        <v>0</v>
      </c>
      <c r="D22" s="87">
        <f aca="true" t="shared" si="3" ref="D22:Z22">SUM(D19:D21)</f>
        <v>177026009</v>
      </c>
      <c r="E22" s="88">
        <f t="shared" si="3"/>
        <v>177026009</v>
      </c>
      <c r="F22" s="88">
        <f t="shared" si="3"/>
        <v>155091565</v>
      </c>
      <c r="G22" s="88">
        <f t="shared" si="3"/>
        <v>-37785007</v>
      </c>
      <c r="H22" s="88">
        <f t="shared" si="3"/>
        <v>-33364947</v>
      </c>
      <c r="I22" s="88">
        <f t="shared" si="3"/>
        <v>83941611</v>
      </c>
      <c r="J22" s="88">
        <f t="shared" si="3"/>
        <v>-38810876</v>
      </c>
      <c r="K22" s="88">
        <f t="shared" si="3"/>
        <v>-50742308</v>
      </c>
      <c r="L22" s="88">
        <f t="shared" si="3"/>
        <v>105671217</v>
      </c>
      <c r="M22" s="88">
        <f t="shared" si="3"/>
        <v>16118033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100059644</v>
      </c>
      <c r="W22" s="88">
        <f t="shared" si="3"/>
        <v>88513002</v>
      </c>
      <c r="X22" s="88">
        <f t="shared" si="3"/>
        <v>11546642</v>
      </c>
      <c r="Y22" s="89">
        <f>+IF(W22&lt;&gt;0,(X22/W22)*100,0)</f>
        <v>13.045136577787748</v>
      </c>
      <c r="Z22" s="90">
        <f t="shared" si="3"/>
        <v>177026009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109878503</v>
      </c>
      <c r="C24" s="75">
        <f>SUM(C22:C23)</f>
        <v>0</v>
      </c>
      <c r="D24" s="76">
        <f aca="true" t="shared" si="4" ref="D24:Z24">SUM(D22:D23)</f>
        <v>177026009</v>
      </c>
      <c r="E24" s="77">
        <f t="shared" si="4"/>
        <v>177026009</v>
      </c>
      <c r="F24" s="77">
        <f t="shared" si="4"/>
        <v>155091565</v>
      </c>
      <c r="G24" s="77">
        <f t="shared" si="4"/>
        <v>-37785007</v>
      </c>
      <c r="H24" s="77">
        <f t="shared" si="4"/>
        <v>-33364947</v>
      </c>
      <c r="I24" s="77">
        <f t="shared" si="4"/>
        <v>83941611</v>
      </c>
      <c r="J24" s="77">
        <f t="shared" si="4"/>
        <v>-38810876</v>
      </c>
      <c r="K24" s="77">
        <f t="shared" si="4"/>
        <v>-50742308</v>
      </c>
      <c r="L24" s="77">
        <f t="shared" si="4"/>
        <v>105671217</v>
      </c>
      <c r="M24" s="77">
        <f t="shared" si="4"/>
        <v>16118033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100059644</v>
      </c>
      <c r="W24" s="77">
        <f t="shared" si="4"/>
        <v>88513002</v>
      </c>
      <c r="X24" s="77">
        <f t="shared" si="4"/>
        <v>11546642</v>
      </c>
      <c r="Y24" s="78">
        <f>+IF(W24&lt;&gt;0,(X24/W24)*100,0)</f>
        <v>13.045136577787748</v>
      </c>
      <c r="Z24" s="79">
        <f t="shared" si="4"/>
        <v>177026009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187243256</v>
      </c>
      <c r="C27" s="22">
        <v>0</v>
      </c>
      <c r="D27" s="99">
        <v>324512842</v>
      </c>
      <c r="E27" s="100">
        <v>324512842</v>
      </c>
      <c r="F27" s="100">
        <v>172700</v>
      </c>
      <c r="G27" s="100">
        <v>11822210</v>
      </c>
      <c r="H27" s="100">
        <v>15940291</v>
      </c>
      <c r="I27" s="100">
        <v>27935201</v>
      </c>
      <c r="J27" s="100">
        <v>17171268</v>
      </c>
      <c r="K27" s="100">
        <v>6749395</v>
      </c>
      <c r="L27" s="100">
        <v>17603015</v>
      </c>
      <c r="M27" s="100">
        <v>41523678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69458879</v>
      </c>
      <c r="W27" s="100">
        <v>162256421</v>
      </c>
      <c r="X27" s="100">
        <v>-92797542</v>
      </c>
      <c r="Y27" s="101">
        <v>-57.19</v>
      </c>
      <c r="Z27" s="102">
        <v>324512842</v>
      </c>
    </row>
    <row r="28" spans="1:26" ht="12.75">
      <c r="A28" s="103" t="s">
        <v>46</v>
      </c>
      <c r="B28" s="19">
        <v>170978778</v>
      </c>
      <c r="C28" s="19">
        <v>0</v>
      </c>
      <c r="D28" s="59">
        <v>315257842</v>
      </c>
      <c r="E28" s="60">
        <v>315257842</v>
      </c>
      <c r="F28" s="60">
        <v>172700</v>
      </c>
      <c r="G28" s="60">
        <v>11792132</v>
      </c>
      <c r="H28" s="60">
        <v>15812845</v>
      </c>
      <c r="I28" s="60">
        <v>27777677</v>
      </c>
      <c r="J28" s="60">
        <v>17080235</v>
      </c>
      <c r="K28" s="60">
        <v>6514280</v>
      </c>
      <c r="L28" s="60">
        <v>16888655</v>
      </c>
      <c r="M28" s="60">
        <v>40483170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68260847</v>
      </c>
      <c r="W28" s="60">
        <v>157628921</v>
      </c>
      <c r="X28" s="60">
        <v>-89368074</v>
      </c>
      <c r="Y28" s="61">
        <v>-56.7</v>
      </c>
      <c r="Z28" s="62">
        <v>315257842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16264478</v>
      </c>
      <c r="C31" s="19">
        <v>0</v>
      </c>
      <c r="D31" s="59">
        <v>9255000</v>
      </c>
      <c r="E31" s="60">
        <v>9255000</v>
      </c>
      <c r="F31" s="60">
        <v>0</v>
      </c>
      <c r="G31" s="60">
        <v>30078</v>
      </c>
      <c r="H31" s="60">
        <v>127446</v>
      </c>
      <c r="I31" s="60">
        <v>157524</v>
      </c>
      <c r="J31" s="60">
        <v>91033</v>
      </c>
      <c r="K31" s="60">
        <v>235115</v>
      </c>
      <c r="L31" s="60">
        <v>714360</v>
      </c>
      <c r="M31" s="60">
        <v>1040508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1198032</v>
      </c>
      <c r="W31" s="60">
        <v>4627500</v>
      </c>
      <c r="X31" s="60">
        <v>-3429468</v>
      </c>
      <c r="Y31" s="61">
        <v>-74.11</v>
      </c>
      <c r="Z31" s="62">
        <v>9255000</v>
      </c>
    </row>
    <row r="32" spans="1:26" ht="12.75">
      <c r="A32" s="70" t="s">
        <v>54</v>
      </c>
      <c r="B32" s="22">
        <f>SUM(B28:B31)</f>
        <v>187243256</v>
      </c>
      <c r="C32" s="22">
        <f>SUM(C28:C31)</f>
        <v>0</v>
      </c>
      <c r="D32" s="99">
        <f aca="true" t="shared" si="5" ref="D32:Z32">SUM(D28:D31)</f>
        <v>324512842</v>
      </c>
      <c r="E32" s="100">
        <f t="shared" si="5"/>
        <v>324512842</v>
      </c>
      <c r="F32" s="100">
        <f t="shared" si="5"/>
        <v>172700</v>
      </c>
      <c r="G32" s="100">
        <f t="shared" si="5"/>
        <v>11822210</v>
      </c>
      <c r="H32" s="100">
        <f t="shared" si="5"/>
        <v>15940291</v>
      </c>
      <c r="I32" s="100">
        <f t="shared" si="5"/>
        <v>27935201</v>
      </c>
      <c r="J32" s="100">
        <f t="shared" si="5"/>
        <v>17171268</v>
      </c>
      <c r="K32" s="100">
        <f t="shared" si="5"/>
        <v>6749395</v>
      </c>
      <c r="L32" s="100">
        <f t="shared" si="5"/>
        <v>17603015</v>
      </c>
      <c r="M32" s="100">
        <f t="shared" si="5"/>
        <v>41523678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69458879</v>
      </c>
      <c r="W32" s="100">
        <f t="shared" si="5"/>
        <v>162256421</v>
      </c>
      <c r="X32" s="100">
        <f t="shared" si="5"/>
        <v>-92797542</v>
      </c>
      <c r="Y32" s="101">
        <f>+IF(W32&lt;&gt;0,(X32/W32)*100,0)</f>
        <v>-57.19190736987845</v>
      </c>
      <c r="Z32" s="102">
        <f t="shared" si="5"/>
        <v>324512842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619810274</v>
      </c>
      <c r="C35" s="19">
        <v>0</v>
      </c>
      <c r="D35" s="59">
        <v>450374282</v>
      </c>
      <c r="E35" s="60">
        <v>450374282</v>
      </c>
      <c r="F35" s="60">
        <v>-142642309</v>
      </c>
      <c r="G35" s="60">
        <v>-50099390</v>
      </c>
      <c r="H35" s="60">
        <v>-65995762</v>
      </c>
      <c r="I35" s="60">
        <v>-65995762</v>
      </c>
      <c r="J35" s="60">
        <v>-54751447</v>
      </c>
      <c r="K35" s="60">
        <v>-92844137</v>
      </c>
      <c r="L35" s="60">
        <v>132541598</v>
      </c>
      <c r="M35" s="60">
        <v>132541598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132541598</v>
      </c>
      <c r="W35" s="60">
        <v>225187141</v>
      </c>
      <c r="X35" s="60">
        <v>-92645543</v>
      </c>
      <c r="Y35" s="61">
        <v>-41.14</v>
      </c>
      <c r="Z35" s="62">
        <v>450374282</v>
      </c>
    </row>
    <row r="36" spans="1:26" ht="12.75">
      <c r="A36" s="58" t="s">
        <v>57</v>
      </c>
      <c r="B36" s="19">
        <v>2284647307</v>
      </c>
      <c r="C36" s="19">
        <v>0</v>
      </c>
      <c r="D36" s="59">
        <v>2704494940</v>
      </c>
      <c r="E36" s="60">
        <v>2704494940</v>
      </c>
      <c r="F36" s="60">
        <v>60546410</v>
      </c>
      <c r="G36" s="60">
        <v>6427241</v>
      </c>
      <c r="H36" s="60">
        <v>9690787</v>
      </c>
      <c r="I36" s="60">
        <v>9690787</v>
      </c>
      <c r="J36" s="60">
        <v>11431773</v>
      </c>
      <c r="K36" s="60">
        <v>1202342</v>
      </c>
      <c r="L36" s="60">
        <v>11867519</v>
      </c>
      <c r="M36" s="60">
        <v>11867519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11867519</v>
      </c>
      <c r="W36" s="60">
        <v>1352247470</v>
      </c>
      <c r="X36" s="60">
        <v>-1340379951</v>
      </c>
      <c r="Y36" s="61">
        <v>-99.12</v>
      </c>
      <c r="Z36" s="62">
        <v>2704494940</v>
      </c>
    </row>
    <row r="37" spans="1:26" ht="12.75">
      <c r="A37" s="58" t="s">
        <v>58</v>
      </c>
      <c r="B37" s="19">
        <v>277444997</v>
      </c>
      <c r="C37" s="19">
        <v>0</v>
      </c>
      <c r="D37" s="59">
        <v>148352327</v>
      </c>
      <c r="E37" s="60">
        <v>148352327</v>
      </c>
      <c r="F37" s="60">
        <v>-75969403</v>
      </c>
      <c r="G37" s="60">
        <v>-5887140</v>
      </c>
      <c r="H37" s="60">
        <v>-24595479</v>
      </c>
      <c r="I37" s="60">
        <v>-24595479</v>
      </c>
      <c r="J37" s="60">
        <v>-6129306</v>
      </c>
      <c r="K37" s="60">
        <v>-40768728</v>
      </c>
      <c r="L37" s="60">
        <v>41701800</v>
      </c>
      <c r="M37" s="60">
        <v>41701800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41701800</v>
      </c>
      <c r="W37" s="60">
        <v>74176164</v>
      </c>
      <c r="X37" s="60">
        <v>-32474364</v>
      </c>
      <c r="Y37" s="61">
        <v>-43.78</v>
      </c>
      <c r="Z37" s="62">
        <v>148352327</v>
      </c>
    </row>
    <row r="38" spans="1:26" ht="12.75">
      <c r="A38" s="58" t="s">
        <v>59</v>
      </c>
      <c r="B38" s="19">
        <v>143572529</v>
      </c>
      <c r="C38" s="19">
        <v>0</v>
      </c>
      <c r="D38" s="59">
        <v>155303484</v>
      </c>
      <c r="E38" s="60">
        <v>155303484</v>
      </c>
      <c r="F38" s="60">
        <v>-2722279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-2863588</v>
      </c>
      <c r="M38" s="60">
        <v>-2863588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-2863588</v>
      </c>
      <c r="W38" s="60">
        <v>77651742</v>
      </c>
      <c r="X38" s="60">
        <v>-80515330</v>
      </c>
      <c r="Y38" s="61">
        <v>-103.69</v>
      </c>
      <c r="Z38" s="62">
        <v>155303484</v>
      </c>
    </row>
    <row r="39" spans="1:26" ht="12.75">
      <c r="A39" s="58" t="s">
        <v>60</v>
      </c>
      <c r="B39" s="19">
        <v>2483440055</v>
      </c>
      <c r="C39" s="19">
        <v>0</v>
      </c>
      <c r="D39" s="59">
        <v>2851213411</v>
      </c>
      <c r="E39" s="60">
        <v>2851213411</v>
      </c>
      <c r="F39" s="60">
        <v>-3404217</v>
      </c>
      <c r="G39" s="60">
        <v>-37785009</v>
      </c>
      <c r="H39" s="60">
        <v>-31709496</v>
      </c>
      <c r="I39" s="60">
        <v>-31709496</v>
      </c>
      <c r="J39" s="60">
        <v>-37190368</v>
      </c>
      <c r="K39" s="60">
        <v>-50873067</v>
      </c>
      <c r="L39" s="60">
        <v>105570905</v>
      </c>
      <c r="M39" s="60">
        <v>105570905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105570905</v>
      </c>
      <c r="W39" s="60">
        <v>1425606706</v>
      </c>
      <c r="X39" s="60">
        <v>-1320035801</v>
      </c>
      <c r="Y39" s="61">
        <v>-92.59</v>
      </c>
      <c r="Z39" s="62">
        <v>2851213411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193426390</v>
      </c>
      <c r="C42" s="19">
        <v>0</v>
      </c>
      <c r="D42" s="59">
        <v>273011742</v>
      </c>
      <c r="E42" s="60">
        <v>273011742</v>
      </c>
      <c r="F42" s="60">
        <v>95215048</v>
      </c>
      <c r="G42" s="60">
        <v>-42495337</v>
      </c>
      <c r="H42" s="60">
        <v>191754051</v>
      </c>
      <c r="I42" s="60">
        <v>244473762</v>
      </c>
      <c r="J42" s="60">
        <v>-19138197</v>
      </c>
      <c r="K42" s="60">
        <v>72083318</v>
      </c>
      <c r="L42" s="60">
        <v>229763592</v>
      </c>
      <c r="M42" s="60">
        <v>282708713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527182475</v>
      </c>
      <c r="W42" s="60">
        <v>318064487</v>
      </c>
      <c r="X42" s="60">
        <v>209117988</v>
      </c>
      <c r="Y42" s="61">
        <v>65.75</v>
      </c>
      <c r="Z42" s="62">
        <v>273011742</v>
      </c>
    </row>
    <row r="43" spans="1:26" ht="12.75">
      <c r="A43" s="58" t="s">
        <v>63</v>
      </c>
      <c r="B43" s="19">
        <v>-187895619</v>
      </c>
      <c r="C43" s="19">
        <v>0</v>
      </c>
      <c r="D43" s="59">
        <v>-315257841</v>
      </c>
      <c r="E43" s="60">
        <v>-315257841</v>
      </c>
      <c r="F43" s="60">
        <v>-48352881</v>
      </c>
      <c r="G43" s="60">
        <v>-12402875</v>
      </c>
      <c r="H43" s="60">
        <v>-21925761</v>
      </c>
      <c r="I43" s="60">
        <v>-82681517</v>
      </c>
      <c r="J43" s="60">
        <v>-29190792</v>
      </c>
      <c r="K43" s="60">
        <v>-12430307</v>
      </c>
      <c r="L43" s="60">
        <v>-20839377</v>
      </c>
      <c r="M43" s="60">
        <v>-62460476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-145141993</v>
      </c>
      <c r="W43" s="60">
        <v>-155983242</v>
      </c>
      <c r="X43" s="60">
        <v>10841249</v>
      </c>
      <c r="Y43" s="61">
        <v>-6.95</v>
      </c>
      <c r="Z43" s="62">
        <v>-315257841</v>
      </c>
    </row>
    <row r="44" spans="1:26" ht="12.75">
      <c r="A44" s="58" t="s">
        <v>64</v>
      </c>
      <c r="B44" s="19">
        <v>-10605497</v>
      </c>
      <c r="C44" s="19">
        <v>0</v>
      </c>
      <c r="D44" s="59">
        <v>-5928340</v>
      </c>
      <c r="E44" s="60">
        <v>-5928340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-3128553</v>
      </c>
      <c r="M44" s="60">
        <v>-3128553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-3128553</v>
      </c>
      <c r="W44" s="60">
        <v>-2964170</v>
      </c>
      <c r="X44" s="60">
        <v>-164383</v>
      </c>
      <c r="Y44" s="61">
        <v>5.55</v>
      </c>
      <c r="Z44" s="62">
        <v>-5928340</v>
      </c>
    </row>
    <row r="45" spans="1:26" ht="12.75">
      <c r="A45" s="70" t="s">
        <v>65</v>
      </c>
      <c r="B45" s="22">
        <v>498282726</v>
      </c>
      <c r="C45" s="22">
        <v>0</v>
      </c>
      <c r="D45" s="99">
        <v>361163561</v>
      </c>
      <c r="E45" s="100">
        <v>361163561</v>
      </c>
      <c r="F45" s="100">
        <v>156757028</v>
      </c>
      <c r="G45" s="100">
        <v>101858816</v>
      </c>
      <c r="H45" s="100">
        <v>271687106</v>
      </c>
      <c r="I45" s="100">
        <v>271687106</v>
      </c>
      <c r="J45" s="100">
        <v>223358117</v>
      </c>
      <c r="K45" s="100">
        <v>283011128</v>
      </c>
      <c r="L45" s="100">
        <v>488806790</v>
      </c>
      <c r="M45" s="100">
        <v>488806790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488806790</v>
      </c>
      <c r="W45" s="100">
        <v>568455075</v>
      </c>
      <c r="X45" s="100">
        <v>-79648285</v>
      </c>
      <c r="Y45" s="101">
        <v>-14.01</v>
      </c>
      <c r="Z45" s="102">
        <v>361163561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7367765</v>
      </c>
      <c r="C49" s="52">
        <v>0</v>
      </c>
      <c r="D49" s="129">
        <v>4263921</v>
      </c>
      <c r="E49" s="54">
        <v>2137401</v>
      </c>
      <c r="F49" s="54">
        <v>0</v>
      </c>
      <c r="G49" s="54">
        <v>0</v>
      </c>
      <c r="H49" s="54">
        <v>0</v>
      </c>
      <c r="I49" s="54">
        <v>1861709</v>
      </c>
      <c r="J49" s="54">
        <v>0</v>
      </c>
      <c r="K49" s="54">
        <v>0</v>
      </c>
      <c r="L49" s="54">
        <v>0</v>
      </c>
      <c r="M49" s="54">
        <v>1849782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2084316</v>
      </c>
      <c r="W49" s="54">
        <v>11361152</v>
      </c>
      <c r="X49" s="54">
        <v>43377559</v>
      </c>
      <c r="Y49" s="54">
        <v>74303605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31162112</v>
      </c>
      <c r="C51" s="52">
        <v>0</v>
      </c>
      <c r="D51" s="129">
        <v>7623333</v>
      </c>
      <c r="E51" s="54">
        <v>4999438</v>
      </c>
      <c r="F51" s="54">
        <v>0</v>
      </c>
      <c r="G51" s="54">
        <v>0</v>
      </c>
      <c r="H51" s="54">
        <v>0</v>
      </c>
      <c r="I51" s="54">
        <v>5298679</v>
      </c>
      <c r="J51" s="54">
        <v>0</v>
      </c>
      <c r="K51" s="54">
        <v>0</v>
      </c>
      <c r="L51" s="54">
        <v>0</v>
      </c>
      <c r="M51" s="54">
        <v>7518958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1079944</v>
      </c>
      <c r="W51" s="54">
        <v>1987425</v>
      </c>
      <c r="X51" s="54">
        <v>28106263</v>
      </c>
      <c r="Y51" s="54">
        <v>87776152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100.03565020682123</v>
      </c>
      <c r="C58" s="5">
        <f>IF(C67=0,0,+(C76/C67)*100)</f>
        <v>0</v>
      </c>
      <c r="D58" s="6">
        <f aca="true" t="shared" si="6" ref="D58:Z58">IF(D67=0,0,+(D76/D67)*100)</f>
        <v>100.00000231026249</v>
      </c>
      <c r="E58" s="7">
        <f t="shared" si="6"/>
        <v>100.00000231026249</v>
      </c>
      <c r="F58" s="7">
        <f t="shared" si="6"/>
        <v>93.5297705368328</v>
      </c>
      <c r="G58" s="7">
        <f t="shared" si="6"/>
        <v>93.04987142218117</v>
      </c>
      <c r="H58" s="7">
        <f t="shared" si="6"/>
        <v>137.6841753124746</v>
      </c>
      <c r="I58" s="7">
        <f t="shared" si="6"/>
        <v>106.1885964714576</v>
      </c>
      <c r="J58" s="7">
        <f t="shared" si="6"/>
        <v>94.96186703277478</v>
      </c>
      <c r="K58" s="7">
        <f t="shared" si="6"/>
        <v>90.19481343001951</v>
      </c>
      <c r="L58" s="7">
        <f t="shared" si="6"/>
        <v>114.26141163567176</v>
      </c>
      <c r="M58" s="7">
        <f t="shared" si="6"/>
        <v>98.68394210767376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102.72069292508077</v>
      </c>
      <c r="W58" s="7">
        <f t="shared" si="6"/>
        <v>100.38583696264043</v>
      </c>
      <c r="X58" s="7">
        <f t="shared" si="6"/>
        <v>0</v>
      </c>
      <c r="Y58" s="7">
        <f t="shared" si="6"/>
        <v>0</v>
      </c>
      <c r="Z58" s="8">
        <f t="shared" si="6"/>
        <v>100.00000231026249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100.03665699499771</v>
      </c>
      <c r="C60" s="12">
        <f t="shared" si="7"/>
        <v>0</v>
      </c>
      <c r="D60" s="3">
        <f t="shared" si="7"/>
        <v>100.00000231856828</v>
      </c>
      <c r="E60" s="13">
        <f t="shared" si="7"/>
        <v>100.00000231856828</v>
      </c>
      <c r="F60" s="13">
        <f t="shared" si="7"/>
        <v>95.49459937565685</v>
      </c>
      <c r="G60" s="13">
        <f t="shared" si="7"/>
        <v>95.08257024498086</v>
      </c>
      <c r="H60" s="13">
        <f t="shared" si="7"/>
        <v>141.53452433154789</v>
      </c>
      <c r="I60" s="13">
        <f t="shared" si="7"/>
        <v>108.66552363791983</v>
      </c>
      <c r="J60" s="13">
        <f t="shared" si="7"/>
        <v>97.08131889185245</v>
      </c>
      <c r="K60" s="13">
        <f t="shared" si="7"/>
        <v>92.48534416709104</v>
      </c>
      <c r="L60" s="13">
        <f t="shared" si="7"/>
        <v>118.23137599433824</v>
      </c>
      <c r="M60" s="13">
        <f t="shared" si="7"/>
        <v>101.35220107256038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105.29261693590779</v>
      </c>
      <c r="W60" s="13">
        <f t="shared" si="7"/>
        <v>100.38723800641705</v>
      </c>
      <c r="X60" s="13">
        <f t="shared" si="7"/>
        <v>0</v>
      </c>
      <c r="Y60" s="13">
        <f t="shared" si="7"/>
        <v>0</v>
      </c>
      <c r="Z60" s="14">
        <f t="shared" si="7"/>
        <v>100.00000231856828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100.01724570928614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93.47432078249676</v>
      </c>
      <c r="G62" s="13">
        <f t="shared" si="7"/>
        <v>103.33257960131745</v>
      </c>
      <c r="H62" s="13">
        <f t="shared" si="7"/>
        <v>168.45305283504</v>
      </c>
      <c r="I62" s="13">
        <f t="shared" si="7"/>
        <v>115.66493437983418</v>
      </c>
      <c r="J62" s="13">
        <f t="shared" si="7"/>
        <v>106.07927886855177</v>
      </c>
      <c r="K62" s="13">
        <f t="shared" si="7"/>
        <v>88.38978533701604</v>
      </c>
      <c r="L62" s="13">
        <f t="shared" si="7"/>
        <v>133.5598880366265</v>
      </c>
      <c r="M62" s="13">
        <f t="shared" si="7"/>
        <v>105.50324939707455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111.09241282946181</v>
      </c>
      <c r="W62" s="13">
        <f t="shared" si="7"/>
        <v>99.99947866187895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100.00002393191846</v>
      </c>
      <c r="E63" s="13">
        <f t="shared" si="7"/>
        <v>100.00002393191846</v>
      </c>
      <c r="F63" s="13">
        <f t="shared" si="7"/>
        <v>74.20348781804898</v>
      </c>
      <c r="G63" s="13">
        <f t="shared" si="7"/>
        <v>92.42369838420107</v>
      </c>
      <c r="H63" s="13">
        <f t="shared" si="7"/>
        <v>97.55985775859267</v>
      </c>
      <c r="I63" s="13">
        <f t="shared" si="7"/>
        <v>88.00893621157533</v>
      </c>
      <c r="J63" s="13">
        <f t="shared" si="7"/>
        <v>95.30284603077564</v>
      </c>
      <c r="K63" s="13">
        <f t="shared" si="7"/>
        <v>89.9371781887204</v>
      </c>
      <c r="L63" s="13">
        <f t="shared" si="7"/>
        <v>60.20885530394359</v>
      </c>
      <c r="M63" s="13">
        <f t="shared" si="7"/>
        <v>81.22407917226407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84.66835819849165</v>
      </c>
      <c r="W63" s="13">
        <f t="shared" si="7"/>
        <v>104.00002871830219</v>
      </c>
      <c r="X63" s="13">
        <f t="shared" si="7"/>
        <v>0</v>
      </c>
      <c r="Y63" s="13">
        <f t="shared" si="7"/>
        <v>0</v>
      </c>
      <c r="Z63" s="14">
        <f t="shared" si="7"/>
        <v>100.00002393191846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107.358954994129</v>
      </c>
      <c r="G64" s="13">
        <f t="shared" si="7"/>
        <v>79.33700423598047</v>
      </c>
      <c r="H64" s="13">
        <f t="shared" si="7"/>
        <v>116.30186519482675</v>
      </c>
      <c r="I64" s="13">
        <f t="shared" si="7"/>
        <v>100.52705983757646</v>
      </c>
      <c r="J64" s="13">
        <f t="shared" si="7"/>
        <v>82.86007137894505</v>
      </c>
      <c r="K64" s="13">
        <f t="shared" si="7"/>
        <v>102.37529614319017</v>
      </c>
      <c r="L64" s="13">
        <f t="shared" si="7"/>
        <v>114.9879512161063</v>
      </c>
      <c r="M64" s="13">
        <f t="shared" si="7"/>
        <v>99.69134902920747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100.1313221738148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108.89636183282848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99.9961304802074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79752693</v>
      </c>
      <c r="C67" s="24"/>
      <c r="D67" s="25">
        <v>86570249</v>
      </c>
      <c r="E67" s="26">
        <v>86570249</v>
      </c>
      <c r="F67" s="26">
        <v>8204454</v>
      </c>
      <c r="G67" s="26">
        <v>8633682</v>
      </c>
      <c r="H67" s="26">
        <v>6899201</v>
      </c>
      <c r="I67" s="26">
        <v>23737337</v>
      </c>
      <c r="J67" s="26">
        <v>6744820</v>
      </c>
      <c r="K67" s="26">
        <v>7790428</v>
      </c>
      <c r="L67" s="26">
        <v>5857092</v>
      </c>
      <c r="M67" s="26">
        <v>20392340</v>
      </c>
      <c r="N67" s="26"/>
      <c r="O67" s="26"/>
      <c r="P67" s="26"/>
      <c r="Q67" s="26"/>
      <c r="R67" s="26"/>
      <c r="S67" s="26"/>
      <c r="T67" s="26"/>
      <c r="U67" s="26"/>
      <c r="V67" s="26">
        <v>44129677</v>
      </c>
      <c r="W67" s="26">
        <v>43285122</v>
      </c>
      <c r="X67" s="26"/>
      <c r="Y67" s="25"/>
      <c r="Z67" s="27">
        <v>86570249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77562277</v>
      </c>
      <c r="C69" s="19"/>
      <c r="D69" s="20">
        <v>86260130</v>
      </c>
      <c r="E69" s="21">
        <v>86260130</v>
      </c>
      <c r="F69" s="21">
        <v>8035645</v>
      </c>
      <c r="G69" s="21">
        <v>8449109</v>
      </c>
      <c r="H69" s="21">
        <v>6711513</v>
      </c>
      <c r="I69" s="21">
        <v>23196267</v>
      </c>
      <c r="J69" s="21">
        <v>6597569</v>
      </c>
      <c r="K69" s="21">
        <v>7597487</v>
      </c>
      <c r="L69" s="21">
        <v>5660423</v>
      </c>
      <c r="M69" s="21">
        <v>19855479</v>
      </c>
      <c r="N69" s="21"/>
      <c r="O69" s="21"/>
      <c r="P69" s="21"/>
      <c r="Q69" s="21"/>
      <c r="R69" s="21"/>
      <c r="S69" s="21"/>
      <c r="T69" s="21"/>
      <c r="U69" s="21"/>
      <c r="V69" s="21">
        <v>43051746</v>
      </c>
      <c r="W69" s="21">
        <v>43130064</v>
      </c>
      <c r="X69" s="21"/>
      <c r="Y69" s="20"/>
      <c r="Z69" s="23">
        <v>86260130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48893321</v>
      </c>
      <c r="C71" s="19"/>
      <c r="D71" s="20">
        <v>48337150</v>
      </c>
      <c r="E71" s="21">
        <v>48337150</v>
      </c>
      <c r="F71" s="21">
        <v>5362936</v>
      </c>
      <c r="G71" s="21">
        <v>5196365</v>
      </c>
      <c r="H71" s="21">
        <v>3468399</v>
      </c>
      <c r="I71" s="21">
        <v>14027700</v>
      </c>
      <c r="J71" s="21">
        <v>3711279</v>
      </c>
      <c r="K71" s="21">
        <v>4870332</v>
      </c>
      <c r="L71" s="21">
        <v>2894518</v>
      </c>
      <c r="M71" s="21">
        <v>11476129</v>
      </c>
      <c r="N71" s="21"/>
      <c r="O71" s="21"/>
      <c r="P71" s="21"/>
      <c r="Q71" s="21"/>
      <c r="R71" s="21"/>
      <c r="S71" s="21"/>
      <c r="T71" s="21"/>
      <c r="U71" s="21"/>
      <c r="V71" s="21">
        <v>25503829</v>
      </c>
      <c r="W71" s="21">
        <v>24168576</v>
      </c>
      <c r="X71" s="21"/>
      <c r="Y71" s="20"/>
      <c r="Z71" s="23">
        <v>48337150</v>
      </c>
    </row>
    <row r="72" spans="1:26" ht="12.75" hidden="1">
      <c r="A72" s="39" t="s">
        <v>105</v>
      </c>
      <c r="B72" s="19">
        <v>7939034</v>
      </c>
      <c r="C72" s="19"/>
      <c r="D72" s="20">
        <v>8357040</v>
      </c>
      <c r="E72" s="21">
        <v>8357040</v>
      </c>
      <c r="F72" s="21">
        <v>629620</v>
      </c>
      <c r="G72" s="21">
        <v>637765</v>
      </c>
      <c r="H72" s="21">
        <v>615292</v>
      </c>
      <c r="I72" s="21">
        <v>1882677</v>
      </c>
      <c r="J72" s="21">
        <v>615032</v>
      </c>
      <c r="K72" s="21">
        <v>564772</v>
      </c>
      <c r="L72" s="21">
        <v>646189</v>
      </c>
      <c r="M72" s="21">
        <v>1825993</v>
      </c>
      <c r="N72" s="21"/>
      <c r="O72" s="21"/>
      <c r="P72" s="21"/>
      <c r="Q72" s="21"/>
      <c r="R72" s="21"/>
      <c r="S72" s="21"/>
      <c r="T72" s="21"/>
      <c r="U72" s="21"/>
      <c r="V72" s="21">
        <v>3708670</v>
      </c>
      <c r="W72" s="21">
        <v>4178520</v>
      </c>
      <c r="X72" s="21"/>
      <c r="Y72" s="20"/>
      <c r="Z72" s="23">
        <v>8357040</v>
      </c>
    </row>
    <row r="73" spans="1:26" ht="12.75" hidden="1">
      <c r="A73" s="39" t="s">
        <v>106</v>
      </c>
      <c r="B73" s="19">
        <v>20505111</v>
      </c>
      <c r="C73" s="19"/>
      <c r="D73" s="20">
        <v>29565940</v>
      </c>
      <c r="E73" s="21">
        <v>29565940</v>
      </c>
      <c r="F73" s="21">
        <v>2043089</v>
      </c>
      <c r="G73" s="21">
        <v>2614979</v>
      </c>
      <c r="H73" s="21">
        <v>2627822</v>
      </c>
      <c r="I73" s="21">
        <v>7285890</v>
      </c>
      <c r="J73" s="21">
        <v>2271258</v>
      </c>
      <c r="K73" s="21">
        <v>2162383</v>
      </c>
      <c r="L73" s="21">
        <v>2119716</v>
      </c>
      <c r="M73" s="21">
        <v>6553357</v>
      </c>
      <c r="N73" s="21"/>
      <c r="O73" s="21"/>
      <c r="P73" s="21"/>
      <c r="Q73" s="21"/>
      <c r="R73" s="21"/>
      <c r="S73" s="21"/>
      <c r="T73" s="21"/>
      <c r="U73" s="21"/>
      <c r="V73" s="21">
        <v>13839247</v>
      </c>
      <c r="W73" s="21">
        <v>14782968</v>
      </c>
      <c r="X73" s="21"/>
      <c r="Y73" s="20"/>
      <c r="Z73" s="23">
        <v>29565940</v>
      </c>
    </row>
    <row r="74" spans="1:26" ht="12.75" hidden="1">
      <c r="A74" s="39" t="s">
        <v>107</v>
      </c>
      <c r="B74" s="19">
        <v>224811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2190416</v>
      </c>
      <c r="C75" s="28"/>
      <c r="D75" s="29">
        <v>310119</v>
      </c>
      <c r="E75" s="30">
        <v>310119</v>
      </c>
      <c r="F75" s="30">
        <v>168809</v>
      </c>
      <c r="G75" s="30">
        <v>184573</v>
      </c>
      <c r="H75" s="30">
        <v>187688</v>
      </c>
      <c r="I75" s="30">
        <v>541070</v>
      </c>
      <c r="J75" s="30">
        <v>147251</v>
      </c>
      <c r="K75" s="30">
        <v>192941</v>
      </c>
      <c r="L75" s="30">
        <v>196669</v>
      </c>
      <c r="M75" s="30">
        <v>536861</v>
      </c>
      <c r="N75" s="30"/>
      <c r="O75" s="30"/>
      <c r="P75" s="30"/>
      <c r="Q75" s="30"/>
      <c r="R75" s="30"/>
      <c r="S75" s="30"/>
      <c r="T75" s="30"/>
      <c r="U75" s="30"/>
      <c r="V75" s="30">
        <v>1077931</v>
      </c>
      <c r="W75" s="30">
        <v>155058</v>
      </c>
      <c r="X75" s="30"/>
      <c r="Y75" s="29"/>
      <c r="Z75" s="31">
        <v>310119</v>
      </c>
    </row>
    <row r="76" spans="1:26" ht="12.75" hidden="1">
      <c r="A76" s="42" t="s">
        <v>288</v>
      </c>
      <c r="B76" s="32">
        <v>79781125</v>
      </c>
      <c r="C76" s="32"/>
      <c r="D76" s="33">
        <v>86570251</v>
      </c>
      <c r="E76" s="34">
        <v>86570251</v>
      </c>
      <c r="F76" s="34">
        <v>7673607</v>
      </c>
      <c r="G76" s="34">
        <v>8033630</v>
      </c>
      <c r="H76" s="34">
        <v>9499108</v>
      </c>
      <c r="I76" s="34">
        <v>25206345</v>
      </c>
      <c r="J76" s="34">
        <v>6405007</v>
      </c>
      <c r="K76" s="34">
        <v>7026562</v>
      </c>
      <c r="L76" s="34">
        <v>6692396</v>
      </c>
      <c r="M76" s="34">
        <v>20123965</v>
      </c>
      <c r="N76" s="34"/>
      <c r="O76" s="34"/>
      <c r="P76" s="34"/>
      <c r="Q76" s="34"/>
      <c r="R76" s="34"/>
      <c r="S76" s="34"/>
      <c r="T76" s="34"/>
      <c r="U76" s="34"/>
      <c r="V76" s="34">
        <v>45330310</v>
      </c>
      <c r="W76" s="34">
        <v>43452132</v>
      </c>
      <c r="X76" s="34"/>
      <c r="Y76" s="33"/>
      <c r="Z76" s="35">
        <v>86570251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77590709</v>
      </c>
      <c r="C78" s="19"/>
      <c r="D78" s="20">
        <v>86260132</v>
      </c>
      <c r="E78" s="21">
        <v>86260132</v>
      </c>
      <c r="F78" s="21">
        <v>7673607</v>
      </c>
      <c r="G78" s="21">
        <v>8033630</v>
      </c>
      <c r="H78" s="21">
        <v>9499108</v>
      </c>
      <c r="I78" s="21">
        <v>25206345</v>
      </c>
      <c r="J78" s="21">
        <v>6405007</v>
      </c>
      <c r="K78" s="21">
        <v>7026562</v>
      </c>
      <c r="L78" s="21">
        <v>6692396</v>
      </c>
      <c r="M78" s="21">
        <v>20123965</v>
      </c>
      <c r="N78" s="21"/>
      <c r="O78" s="21"/>
      <c r="P78" s="21"/>
      <c r="Q78" s="21"/>
      <c r="R78" s="21"/>
      <c r="S78" s="21"/>
      <c r="T78" s="21"/>
      <c r="U78" s="21"/>
      <c r="V78" s="21">
        <v>45330310</v>
      </c>
      <c r="W78" s="21">
        <v>43297080</v>
      </c>
      <c r="X78" s="21"/>
      <c r="Y78" s="20"/>
      <c r="Z78" s="23">
        <v>86260132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48901753</v>
      </c>
      <c r="C80" s="19"/>
      <c r="D80" s="20">
        <v>48337150</v>
      </c>
      <c r="E80" s="21">
        <v>48337150</v>
      </c>
      <c r="F80" s="21">
        <v>5012968</v>
      </c>
      <c r="G80" s="21">
        <v>5369538</v>
      </c>
      <c r="H80" s="21">
        <v>5842624</v>
      </c>
      <c r="I80" s="21">
        <v>16225130</v>
      </c>
      <c r="J80" s="21">
        <v>3936898</v>
      </c>
      <c r="K80" s="21">
        <v>4304876</v>
      </c>
      <c r="L80" s="21">
        <v>3865915</v>
      </c>
      <c r="M80" s="21">
        <v>12107689</v>
      </c>
      <c r="N80" s="21"/>
      <c r="O80" s="21"/>
      <c r="P80" s="21"/>
      <c r="Q80" s="21"/>
      <c r="R80" s="21"/>
      <c r="S80" s="21"/>
      <c r="T80" s="21"/>
      <c r="U80" s="21"/>
      <c r="V80" s="21">
        <v>28332819</v>
      </c>
      <c r="W80" s="21">
        <v>24168450</v>
      </c>
      <c r="X80" s="21"/>
      <c r="Y80" s="20"/>
      <c r="Z80" s="23">
        <v>48337150</v>
      </c>
    </row>
    <row r="81" spans="1:26" ht="12.75" hidden="1">
      <c r="A81" s="39" t="s">
        <v>105</v>
      </c>
      <c r="B81" s="19">
        <v>7939034</v>
      </c>
      <c r="C81" s="19"/>
      <c r="D81" s="20">
        <v>8357042</v>
      </c>
      <c r="E81" s="21">
        <v>8357042</v>
      </c>
      <c r="F81" s="21">
        <v>467200</v>
      </c>
      <c r="G81" s="21">
        <v>589446</v>
      </c>
      <c r="H81" s="21">
        <v>600278</v>
      </c>
      <c r="I81" s="21">
        <v>1656924</v>
      </c>
      <c r="J81" s="21">
        <v>586143</v>
      </c>
      <c r="K81" s="21">
        <v>507940</v>
      </c>
      <c r="L81" s="21">
        <v>389063</v>
      </c>
      <c r="M81" s="21">
        <v>1483146</v>
      </c>
      <c r="N81" s="21"/>
      <c r="O81" s="21"/>
      <c r="P81" s="21"/>
      <c r="Q81" s="21"/>
      <c r="R81" s="21"/>
      <c r="S81" s="21"/>
      <c r="T81" s="21"/>
      <c r="U81" s="21"/>
      <c r="V81" s="21">
        <v>3140070</v>
      </c>
      <c r="W81" s="21">
        <v>4345662</v>
      </c>
      <c r="X81" s="21"/>
      <c r="Y81" s="20"/>
      <c r="Z81" s="23">
        <v>8357042</v>
      </c>
    </row>
    <row r="82" spans="1:26" ht="12.75" hidden="1">
      <c r="A82" s="39" t="s">
        <v>106</v>
      </c>
      <c r="B82" s="19">
        <v>20505111</v>
      </c>
      <c r="C82" s="19"/>
      <c r="D82" s="20">
        <v>29565940</v>
      </c>
      <c r="E82" s="21">
        <v>29565940</v>
      </c>
      <c r="F82" s="21">
        <v>2193439</v>
      </c>
      <c r="G82" s="21">
        <v>2074646</v>
      </c>
      <c r="H82" s="21">
        <v>3056206</v>
      </c>
      <c r="I82" s="21">
        <v>7324291</v>
      </c>
      <c r="J82" s="21">
        <v>1881966</v>
      </c>
      <c r="K82" s="21">
        <v>2213746</v>
      </c>
      <c r="L82" s="21">
        <v>2437418</v>
      </c>
      <c r="M82" s="21">
        <v>6533130</v>
      </c>
      <c r="N82" s="21"/>
      <c r="O82" s="21"/>
      <c r="P82" s="21"/>
      <c r="Q82" s="21"/>
      <c r="R82" s="21"/>
      <c r="S82" s="21"/>
      <c r="T82" s="21"/>
      <c r="U82" s="21"/>
      <c r="V82" s="21">
        <v>13857421</v>
      </c>
      <c r="W82" s="21">
        <v>14782968</v>
      </c>
      <c r="X82" s="21"/>
      <c r="Y82" s="20"/>
      <c r="Z82" s="23">
        <v>29565940</v>
      </c>
    </row>
    <row r="83" spans="1:26" ht="12.75" hidden="1">
      <c r="A83" s="39" t="s">
        <v>107</v>
      </c>
      <c r="B83" s="19">
        <v>244811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2190416</v>
      </c>
      <c r="C84" s="28"/>
      <c r="D84" s="29">
        <v>310119</v>
      </c>
      <c r="E84" s="30">
        <v>310119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155052</v>
      </c>
      <c r="X84" s="30"/>
      <c r="Y84" s="29"/>
      <c r="Z84" s="31">
        <v>310119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20532612</v>
      </c>
      <c r="H5" s="356">
        <f t="shared" si="0"/>
        <v>17320691</v>
      </c>
      <c r="I5" s="356">
        <f t="shared" si="0"/>
        <v>11447772</v>
      </c>
      <c r="J5" s="358">
        <f t="shared" si="0"/>
        <v>49301075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49301075</v>
      </c>
      <c r="X5" s="356">
        <f t="shared" si="0"/>
        <v>0</v>
      </c>
      <c r="Y5" s="358">
        <f t="shared" si="0"/>
        <v>49301075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20515497</v>
      </c>
      <c r="H11" s="362">
        <f t="shared" si="3"/>
        <v>17320691</v>
      </c>
      <c r="I11" s="362">
        <f t="shared" si="3"/>
        <v>11447772</v>
      </c>
      <c r="J11" s="364">
        <f t="shared" si="3"/>
        <v>49283960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49283960</v>
      </c>
      <c r="X11" s="362">
        <f t="shared" si="3"/>
        <v>0</v>
      </c>
      <c r="Y11" s="364">
        <f t="shared" si="3"/>
        <v>49283960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>
        <v>20515497</v>
      </c>
      <c r="H12" s="60">
        <v>17320691</v>
      </c>
      <c r="I12" s="60">
        <v>11447772</v>
      </c>
      <c r="J12" s="59">
        <v>49283960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49283960</v>
      </c>
      <c r="X12" s="60"/>
      <c r="Y12" s="59">
        <v>49283960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17115</v>
      </c>
      <c r="H15" s="60">
        <f t="shared" si="5"/>
        <v>0</v>
      </c>
      <c r="I15" s="60">
        <f t="shared" si="5"/>
        <v>0</v>
      </c>
      <c r="J15" s="59">
        <f t="shared" si="5"/>
        <v>17115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17115</v>
      </c>
      <c r="X15" s="60">
        <f t="shared" si="5"/>
        <v>0</v>
      </c>
      <c r="Y15" s="59">
        <f t="shared" si="5"/>
        <v>17115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17115</v>
      </c>
      <c r="H20" s="60"/>
      <c r="I20" s="60"/>
      <c r="J20" s="59">
        <v>17115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17115</v>
      </c>
      <c r="X20" s="60"/>
      <c r="Y20" s="59">
        <v>17115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140302261</v>
      </c>
      <c r="F40" s="345">
        <f t="shared" si="9"/>
        <v>140302261</v>
      </c>
      <c r="G40" s="345">
        <f t="shared" si="9"/>
        <v>126</v>
      </c>
      <c r="H40" s="343">
        <f t="shared" si="9"/>
        <v>17737</v>
      </c>
      <c r="I40" s="343">
        <f t="shared" si="9"/>
        <v>22498</v>
      </c>
      <c r="J40" s="345">
        <f t="shared" si="9"/>
        <v>40361</v>
      </c>
      <c r="K40" s="345">
        <f t="shared" si="9"/>
        <v>0</v>
      </c>
      <c r="L40" s="343">
        <f t="shared" si="9"/>
        <v>23170516</v>
      </c>
      <c r="M40" s="343">
        <f t="shared" si="9"/>
        <v>28043512</v>
      </c>
      <c r="N40" s="345">
        <f t="shared" si="9"/>
        <v>51214028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51254389</v>
      </c>
      <c r="X40" s="343">
        <f t="shared" si="9"/>
        <v>70151131</v>
      </c>
      <c r="Y40" s="345">
        <f t="shared" si="9"/>
        <v>-18896742</v>
      </c>
      <c r="Z40" s="336">
        <f>+IF(X40&lt;&gt;0,+(Y40/X40)*100,0)</f>
        <v>-26.93718794070476</v>
      </c>
      <c r="AA40" s="350">
        <f>SUM(AA41:AA49)</f>
        <v>140302261</v>
      </c>
    </row>
    <row r="41" spans="1:27" ht="12.75">
      <c r="A41" s="361" t="s">
        <v>249</v>
      </c>
      <c r="B41" s="142"/>
      <c r="C41" s="362"/>
      <c r="D41" s="363"/>
      <c r="E41" s="362">
        <v>358531</v>
      </c>
      <c r="F41" s="364">
        <v>358531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179266</v>
      </c>
      <c r="Y41" s="364">
        <v>-179266</v>
      </c>
      <c r="Z41" s="365">
        <v>-100</v>
      </c>
      <c r="AA41" s="366">
        <v>358531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3812</v>
      </c>
      <c r="F43" s="370">
        <v>3812</v>
      </c>
      <c r="G43" s="370"/>
      <c r="H43" s="305"/>
      <c r="I43" s="305"/>
      <c r="J43" s="370"/>
      <c r="K43" s="370"/>
      <c r="L43" s="305">
        <v>23142750</v>
      </c>
      <c r="M43" s="305">
        <v>27989062</v>
      </c>
      <c r="N43" s="370">
        <v>51131812</v>
      </c>
      <c r="O43" s="370"/>
      <c r="P43" s="305"/>
      <c r="Q43" s="305"/>
      <c r="R43" s="370"/>
      <c r="S43" s="370"/>
      <c r="T43" s="305"/>
      <c r="U43" s="305"/>
      <c r="V43" s="370"/>
      <c r="W43" s="370">
        <v>51131812</v>
      </c>
      <c r="X43" s="305">
        <v>1906</v>
      </c>
      <c r="Y43" s="370">
        <v>51129906</v>
      </c>
      <c r="Z43" s="371">
        <v>2682576.39</v>
      </c>
      <c r="AA43" s="303">
        <v>3812</v>
      </c>
    </row>
    <row r="44" spans="1:27" ht="12.75">
      <c r="A44" s="361" t="s">
        <v>252</v>
      </c>
      <c r="B44" s="136"/>
      <c r="C44" s="60"/>
      <c r="D44" s="368"/>
      <c r="E44" s="54">
        <v>139939918</v>
      </c>
      <c r="F44" s="53">
        <v>139939918</v>
      </c>
      <c r="G44" s="53"/>
      <c r="H44" s="54">
        <v>17737</v>
      </c>
      <c r="I44" s="54"/>
      <c r="J44" s="53">
        <v>17737</v>
      </c>
      <c r="K44" s="53"/>
      <c r="L44" s="54">
        <v>4166</v>
      </c>
      <c r="M44" s="54"/>
      <c r="N44" s="53">
        <v>4166</v>
      </c>
      <c r="O44" s="53"/>
      <c r="P44" s="54"/>
      <c r="Q44" s="54"/>
      <c r="R44" s="53"/>
      <c r="S44" s="53"/>
      <c r="T44" s="54"/>
      <c r="U44" s="54"/>
      <c r="V44" s="53"/>
      <c r="W44" s="53">
        <v>21903</v>
      </c>
      <c r="X44" s="54">
        <v>69969959</v>
      </c>
      <c r="Y44" s="53">
        <v>-69948056</v>
      </c>
      <c r="Z44" s="94">
        <v>-99.97</v>
      </c>
      <c r="AA44" s="95">
        <v>139939918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>
        <v>126</v>
      </c>
      <c r="H49" s="54"/>
      <c r="I49" s="54">
        <v>22498</v>
      </c>
      <c r="J49" s="53">
        <v>22624</v>
      </c>
      <c r="K49" s="53"/>
      <c r="L49" s="54">
        <v>23600</v>
      </c>
      <c r="M49" s="54">
        <v>54450</v>
      </c>
      <c r="N49" s="53">
        <v>78050</v>
      </c>
      <c r="O49" s="53"/>
      <c r="P49" s="54"/>
      <c r="Q49" s="54"/>
      <c r="R49" s="53"/>
      <c r="S49" s="53"/>
      <c r="T49" s="54"/>
      <c r="U49" s="54"/>
      <c r="V49" s="53"/>
      <c r="W49" s="53">
        <v>100674</v>
      </c>
      <c r="X49" s="54"/>
      <c r="Y49" s="53">
        <v>100674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140302261</v>
      </c>
      <c r="F60" s="264">
        <f t="shared" si="14"/>
        <v>140302261</v>
      </c>
      <c r="G60" s="264">
        <f t="shared" si="14"/>
        <v>20532738</v>
      </c>
      <c r="H60" s="219">
        <f t="shared" si="14"/>
        <v>17338428</v>
      </c>
      <c r="I60" s="219">
        <f t="shared" si="14"/>
        <v>11470270</v>
      </c>
      <c r="J60" s="264">
        <f t="shared" si="14"/>
        <v>49341436</v>
      </c>
      <c r="K60" s="264">
        <f t="shared" si="14"/>
        <v>0</v>
      </c>
      <c r="L60" s="219">
        <f t="shared" si="14"/>
        <v>23170516</v>
      </c>
      <c r="M60" s="219">
        <f t="shared" si="14"/>
        <v>28043512</v>
      </c>
      <c r="N60" s="264">
        <f t="shared" si="14"/>
        <v>51214028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100555464</v>
      </c>
      <c r="X60" s="219">
        <f t="shared" si="14"/>
        <v>70151131</v>
      </c>
      <c r="Y60" s="264">
        <f t="shared" si="14"/>
        <v>30404333</v>
      </c>
      <c r="Z60" s="337">
        <f>+IF(X60&lt;&gt;0,+(Y60/X60)*100,0)</f>
        <v>43.34118718627644</v>
      </c>
      <c r="AA60" s="232">
        <f>+AA57+AA54+AA51+AA40+AA37+AA34+AA22+AA5</f>
        <v>140302261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585784567</v>
      </c>
      <c r="D5" s="153">
        <f>SUM(D6:D8)</f>
        <v>0</v>
      </c>
      <c r="E5" s="154">
        <f t="shared" si="0"/>
        <v>648402680</v>
      </c>
      <c r="F5" s="100">
        <f t="shared" si="0"/>
        <v>648402680</v>
      </c>
      <c r="G5" s="100">
        <f t="shared" si="0"/>
        <v>107552492</v>
      </c>
      <c r="H5" s="100">
        <f t="shared" si="0"/>
        <v>17881449</v>
      </c>
      <c r="I5" s="100">
        <f t="shared" si="0"/>
        <v>24479187</v>
      </c>
      <c r="J5" s="100">
        <f t="shared" si="0"/>
        <v>149913128</v>
      </c>
      <c r="K5" s="100">
        <f t="shared" si="0"/>
        <v>26631817</v>
      </c>
      <c r="L5" s="100">
        <f t="shared" si="0"/>
        <v>17870003</v>
      </c>
      <c r="M5" s="100">
        <f t="shared" si="0"/>
        <v>103875132</v>
      </c>
      <c r="N5" s="100">
        <f t="shared" si="0"/>
        <v>148376952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298290080</v>
      </c>
      <c r="X5" s="100">
        <f t="shared" si="0"/>
        <v>324201342</v>
      </c>
      <c r="Y5" s="100">
        <f t="shared" si="0"/>
        <v>-25911262</v>
      </c>
      <c r="Z5" s="137">
        <f>+IF(X5&lt;&gt;0,+(Y5/X5)*100,0)</f>
        <v>-7.992336441346377</v>
      </c>
      <c r="AA5" s="153">
        <f>SUM(AA6:AA8)</f>
        <v>648402680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585368054</v>
      </c>
      <c r="D7" s="157"/>
      <c r="E7" s="158">
        <v>648402680</v>
      </c>
      <c r="F7" s="159">
        <v>648402680</v>
      </c>
      <c r="G7" s="159">
        <v>107552492</v>
      </c>
      <c r="H7" s="159">
        <v>17881449</v>
      </c>
      <c r="I7" s="159">
        <v>24479187</v>
      </c>
      <c r="J7" s="159">
        <v>149913128</v>
      </c>
      <c r="K7" s="159">
        <v>26452035</v>
      </c>
      <c r="L7" s="159">
        <v>17870003</v>
      </c>
      <c r="M7" s="159">
        <v>103875132</v>
      </c>
      <c r="N7" s="159">
        <v>148197170</v>
      </c>
      <c r="O7" s="159"/>
      <c r="P7" s="159"/>
      <c r="Q7" s="159"/>
      <c r="R7" s="159"/>
      <c r="S7" s="159"/>
      <c r="T7" s="159"/>
      <c r="U7" s="159"/>
      <c r="V7" s="159"/>
      <c r="W7" s="159">
        <v>298110298</v>
      </c>
      <c r="X7" s="159">
        <v>324201342</v>
      </c>
      <c r="Y7" s="159">
        <v>-26091044</v>
      </c>
      <c r="Z7" s="141">
        <v>-8.05</v>
      </c>
      <c r="AA7" s="157">
        <v>648402680</v>
      </c>
    </row>
    <row r="8" spans="1:27" ht="12.75">
      <c r="A8" s="138" t="s">
        <v>77</v>
      </c>
      <c r="B8" s="136"/>
      <c r="C8" s="155">
        <v>416513</v>
      </c>
      <c r="D8" s="155"/>
      <c r="E8" s="156"/>
      <c r="F8" s="60"/>
      <c r="G8" s="60"/>
      <c r="H8" s="60"/>
      <c r="I8" s="60"/>
      <c r="J8" s="60"/>
      <c r="K8" s="60">
        <v>179782</v>
      </c>
      <c r="L8" s="60"/>
      <c r="M8" s="60"/>
      <c r="N8" s="60">
        <v>179782</v>
      </c>
      <c r="O8" s="60"/>
      <c r="P8" s="60"/>
      <c r="Q8" s="60"/>
      <c r="R8" s="60"/>
      <c r="S8" s="60"/>
      <c r="T8" s="60"/>
      <c r="U8" s="60"/>
      <c r="V8" s="60"/>
      <c r="W8" s="60">
        <v>179782</v>
      </c>
      <c r="X8" s="60"/>
      <c r="Y8" s="60">
        <v>179782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224603</v>
      </c>
      <c r="D9" s="153">
        <f>SUM(D10:D14)</f>
        <v>0</v>
      </c>
      <c r="E9" s="154">
        <f t="shared" si="1"/>
        <v>19227232</v>
      </c>
      <c r="F9" s="100">
        <f t="shared" si="1"/>
        <v>19227232</v>
      </c>
      <c r="G9" s="100">
        <f t="shared" si="1"/>
        <v>17778</v>
      </c>
      <c r="H9" s="100">
        <f t="shared" si="1"/>
        <v>17758</v>
      </c>
      <c r="I9" s="100">
        <f t="shared" si="1"/>
        <v>21313</v>
      </c>
      <c r="J9" s="100">
        <f t="shared" si="1"/>
        <v>56849</v>
      </c>
      <c r="K9" s="100">
        <f t="shared" si="1"/>
        <v>12869</v>
      </c>
      <c r="L9" s="100">
        <f t="shared" si="1"/>
        <v>23601</v>
      </c>
      <c r="M9" s="100">
        <f t="shared" si="1"/>
        <v>20810</v>
      </c>
      <c r="N9" s="100">
        <f t="shared" si="1"/>
        <v>57280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114129</v>
      </c>
      <c r="X9" s="100">
        <f t="shared" si="1"/>
        <v>9613614</v>
      </c>
      <c r="Y9" s="100">
        <f t="shared" si="1"/>
        <v>-9499485</v>
      </c>
      <c r="Z9" s="137">
        <f>+IF(X9&lt;&gt;0,+(Y9/X9)*100,0)</f>
        <v>-98.81283979157058</v>
      </c>
      <c r="AA9" s="153">
        <f>SUM(AA10:AA14)</f>
        <v>19227232</v>
      </c>
    </row>
    <row r="10" spans="1:27" ht="12.75">
      <c r="A10" s="138" t="s">
        <v>79</v>
      </c>
      <c r="B10" s="136"/>
      <c r="C10" s="155">
        <v>224603</v>
      </c>
      <c r="D10" s="155"/>
      <c r="E10" s="156">
        <v>192000</v>
      </c>
      <c r="F10" s="60">
        <v>192000</v>
      </c>
      <c r="G10" s="60">
        <v>17778</v>
      </c>
      <c r="H10" s="60">
        <v>17758</v>
      </c>
      <c r="I10" s="60">
        <v>21313</v>
      </c>
      <c r="J10" s="60">
        <v>56849</v>
      </c>
      <c r="K10" s="60">
        <v>12869</v>
      </c>
      <c r="L10" s="60">
        <v>23601</v>
      </c>
      <c r="M10" s="60">
        <v>20810</v>
      </c>
      <c r="N10" s="60">
        <v>57280</v>
      </c>
      <c r="O10" s="60"/>
      <c r="P10" s="60"/>
      <c r="Q10" s="60"/>
      <c r="R10" s="60"/>
      <c r="S10" s="60"/>
      <c r="T10" s="60"/>
      <c r="U10" s="60"/>
      <c r="V10" s="60"/>
      <c r="W10" s="60">
        <v>114129</v>
      </c>
      <c r="X10" s="60">
        <v>96000</v>
      </c>
      <c r="Y10" s="60">
        <v>18129</v>
      </c>
      <c r="Z10" s="140">
        <v>18.88</v>
      </c>
      <c r="AA10" s="155">
        <v>192000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19035232</v>
      </c>
      <c r="F14" s="159">
        <v>19035232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9517614</v>
      </c>
      <c r="Y14" s="159">
        <v>-9517614</v>
      </c>
      <c r="Z14" s="141">
        <v>-100</v>
      </c>
      <c r="AA14" s="157">
        <v>19035232</v>
      </c>
    </row>
    <row r="15" spans="1:27" ht="12.75">
      <c r="A15" s="135" t="s">
        <v>84</v>
      </c>
      <c r="B15" s="142"/>
      <c r="C15" s="153">
        <f aca="true" t="shared" si="2" ref="C15:Y15">SUM(C16:C18)</f>
        <v>19095200</v>
      </c>
      <c r="D15" s="153">
        <f>SUM(D16:D18)</f>
        <v>0</v>
      </c>
      <c r="E15" s="154">
        <f t="shared" si="2"/>
        <v>112358</v>
      </c>
      <c r="F15" s="100">
        <f t="shared" si="2"/>
        <v>112358</v>
      </c>
      <c r="G15" s="100">
        <f t="shared" si="2"/>
        <v>7931340</v>
      </c>
      <c r="H15" s="100">
        <f t="shared" si="2"/>
        <v>0</v>
      </c>
      <c r="I15" s="100">
        <f t="shared" si="2"/>
        <v>0</v>
      </c>
      <c r="J15" s="100">
        <f t="shared" si="2"/>
        <v>7931340</v>
      </c>
      <c r="K15" s="100">
        <f t="shared" si="2"/>
        <v>30000</v>
      </c>
      <c r="L15" s="100">
        <f t="shared" si="2"/>
        <v>10000</v>
      </c>
      <c r="M15" s="100">
        <f t="shared" si="2"/>
        <v>6345064</v>
      </c>
      <c r="N15" s="100">
        <f t="shared" si="2"/>
        <v>6385064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14316404</v>
      </c>
      <c r="X15" s="100">
        <f t="shared" si="2"/>
        <v>56178</v>
      </c>
      <c r="Y15" s="100">
        <f t="shared" si="2"/>
        <v>14260226</v>
      </c>
      <c r="Z15" s="137">
        <f>+IF(X15&lt;&gt;0,+(Y15/X15)*100,0)</f>
        <v>25384.004414539497</v>
      </c>
      <c r="AA15" s="153">
        <f>SUM(AA16:AA18)</f>
        <v>112358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19095200</v>
      </c>
      <c r="D18" s="155"/>
      <c r="E18" s="156">
        <v>112358</v>
      </c>
      <c r="F18" s="60">
        <v>112358</v>
      </c>
      <c r="G18" s="60">
        <v>7931340</v>
      </c>
      <c r="H18" s="60"/>
      <c r="I18" s="60"/>
      <c r="J18" s="60">
        <v>7931340</v>
      </c>
      <c r="K18" s="60">
        <v>30000</v>
      </c>
      <c r="L18" s="60">
        <v>10000</v>
      </c>
      <c r="M18" s="60">
        <v>6345064</v>
      </c>
      <c r="N18" s="60">
        <v>6385064</v>
      </c>
      <c r="O18" s="60"/>
      <c r="P18" s="60"/>
      <c r="Q18" s="60"/>
      <c r="R18" s="60"/>
      <c r="S18" s="60"/>
      <c r="T18" s="60"/>
      <c r="U18" s="60"/>
      <c r="V18" s="60"/>
      <c r="W18" s="60">
        <v>14316404</v>
      </c>
      <c r="X18" s="60">
        <v>56178</v>
      </c>
      <c r="Y18" s="60">
        <v>14260226</v>
      </c>
      <c r="Z18" s="140">
        <v>25384</v>
      </c>
      <c r="AA18" s="155">
        <v>112358</v>
      </c>
    </row>
    <row r="19" spans="1:27" ht="12.75">
      <c r="A19" s="135" t="s">
        <v>88</v>
      </c>
      <c r="B19" s="142"/>
      <c r="C19" s="153">
        <f aca="true" t="shared" si="3" ref="C19:Y19">SUM(C20:C23)</f>
        <v>337980490</v>
      </c>
      <c r="D19" s="153">
        <f>SUM(D20:D23)</f>
        <v>0</v>
      </c>
      <c r="E19" s="154">
        <f t="shared" si="3"/>
        <v>313668028</v>
      </c>
      <c r="F19" s="100">
        <f t="shared" si="3"/>
        <v>313668028</v>
      </c>
      <c r="G19" s="100">
        <f t="shared" si="3"/>
        <v>98964942</v>
      </c>
      <c r="H19" s="100">
        <f t="shared" si="3"/>
        <v>8455069</v>
      </c>
      <c r="I19" s="100">
        <f t="shared" si="3"/>
        <v>6718552</v>
      </c>
      <c r="J19" s="100">
        <f t="shared" si="3"/>
        <v>114138563</v>
      </c>
      <c r="K19" s="100">
        <f t="shared" si="3"/>
        <v>13089802</v>
      </c>
      <c r="L19" s="100">
        <f t="shared" si="3"/>
        <v>9144295</v>
      </c>
      <c r="M19" s="100">
        <f t="shared" si="3"/>
        <v>76385743</v>
      </c>
      <c r="N19" s="100">
        <f t="shared" si="3"/>
        <v>98619840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212758403</v>
      </c>
      <c r="X19" s="100">
        <f t="shared" si="3"/>
        <v>156834012</v>
      </c>
      <c r="Y19" s="100">
        <f t="shared" si="3"/>
        <v>55924391</v>
      </c>
      <c r="Z19" s="137">
        <f>+IF(X19&lt;&gt;0,+(Y19/X19)*100,0)</f>
        <v>35.65833092377947</v>
      </c>
      <c r="AA19" s="153">
        <f>SUM(AA20:AA23)</f>
        <v>313668028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241881194</v>
      </c>
      <c r="D21" s="155"/>
      <c r="E21" s="156">
        <v>257092048</v>
      </c>
      <c r="F21" s="60">
        <v>257092048</v>
      </c>
      <c r="G21" s="60">
        <v>92324050</v>
      </c>
      <c r="H21" s="60">
        <v>5202325</v>
      </c>
      <c r="I21" s="60">
        <v>3475438</v>
      </c>
      <c r="J21" s="60">
        <v>101001813</v>
      </c>
      <c r="K21" s="60">
        <v>3718102</v>
      </c>
      <c r="L21" s="60">
        <v>4871302</v>
      </c>
      <c r="M21" s="60">
        <v>72464902</v>
      </c>
      <c r="N21" s="60">
        <v>81054306</v>
      </c>
      <c r="O21" s="60"/>
      <c r="P21" s="60"/>
      <c r="Q21" s="60"/>
      <c r="R21" s="60"/>
      <c r="S21" s="60"/>
      <c r="T21" s="60"/>
      <c r="U21" s="60"/>
      <c r="V21" s="60"/>
      <c r="W21" s="60">
        <v>182056119</v>
      </c>
      <c r="X21" s="60">
        <v>128546022</v>
      </c>
      <c r="Y21" s="60">
        <v>53510097</v>
      </c>
      <c r="Z21" s="140">
        <v>41.63</v>
      </c>
      <c r="AA21" s="155">
        <v>257092048</v>
      </c>
    </row>
    <row r="22" spans="1:27" ht="12.75">
      <c r="A22" s="138" t="s">
        <v>91</v>
      </c>
      <c r="B22" s="136"/>
      <c r="C22" s="157">
        <v>75594185</v>
      </c>
      <c r="D22" s="157"/>
      <c r="E22" s="158">
        <v>27010040</v>
      </c>
      <c r="F22" s="159">
        <v>27010040</v>
      </c>
      <c r="G22" s="159">
        <v>4597803</v>
      </c>
      <c r="H22" s="159">
        <v>637765</v>
      </c>
      <c r="I22" s="159">
        <v>615292</v>
      </c>
      <c r="J22" s="159">
        <v>5850860</v>
      </c>
      <c r="K22" s="159">
        <v>7100442</v>
      </c>
      <c r="L22" s="159">
        <v>2110610</v>
      </c>
      <c r="M22" s="159">
        <v>1801125</v>
      </c>
      <c r="N22" s="159">
        <v>11012177</v>
      </c>
      <c r="O22" s="159"/>
      <c r="P22" s="159"/>
      <c r="Q22" s="159"/>
      <c r="R22" s="159"/>
      <c r="S22" s="159"/>
      <c r="T22" s="159"/>
      <c r="U22" s="159"/>
      <c r="V22" s="159"/>
      <c r="W22" s="159">
        <v>16863037</v>
      </c>
      <c r="X22" s="159">
        <v>13505022</v>
      </c>
      <c r="Y22" s="159">
        <v>3358015</v>
      </c>
      <c r="Z22" s="141">
        <v>24.86</v>
      </c>
      <c r="AA22" s="157">
        <v>27010040</v>
      </c>
    </row>
    <row r="23" spans="1:27" ht="12.75">
      <c r="A23" s="138" t="s">
        <v>92</v>
      </c>
      <c r="B23" s="136"/>
      <c r="C23" s="155">
        <v>20505111</v>
      </c>
      <c r="D23" s="155"/>
      <c r="E23" s="156">
        <v>29565940</v>
      </c>
      <c r="F23" s="60">
        <v>29565940</v>
      </c>
      <c r="G23" s="60">
        <v>2043089</v>
      </c>
      <c r="H23" s="60">
        <v>2614979</v>
      </c>
      <c r="I23" s="60">
        <v>2627822</v>
      </c>
      <c r="J23" s="60">
        <v>7285890</v>
      </c>
      <c r="K23" s="60">
        <v>2271258</v>
      </c>
      <c r="L23" s="60">
        <v>2162383</v>
      </c>
      <c r="M23" s="60">
        <v>2119716</v>
      </c>
      <c r="N23" s="60">
        <v>6553357</v>
      </c>
      <c r="O23" s="60"/>
      <c r="P23" s="60"/>
      <c r="Q23" s="60"/>
      <c r="R23" s="60"/>
      <c r="S23" s="60"/>
      <c r="T23" s="60"/>
      <c r="U23" s="60"/>
      <c r="V23" s="60"/>
      <c r="W23" s="60">
        <v>13839247</v>
      </c>
      <c r="X23" s="60">
        <v>14782968</v>
      </c>
      <c r="Y23" s="60">
        <v>-943721</v>
      </c>
      <c r="Z23" s="140">
        <v>-6.38</v>
      </c>
      <c r="AA23" s="155">
        <v>29565940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32048638</v>
      </c>
      <c r="F24" s="100">
        <v>32048638</v>
      </c>
      <c r="G24" s="100">
        <v>1604898</v>
      </c>
      <c r="H24" s="100">
        <v>3064945</v>
      </c>
      <c r="I24" s="100">
        <v>2044444</v>
      </c>
      <c r="J24" s="100">
        <v>6714287</v>
      </c>
      <c r="K24" s="100">
        <v>939037</v>
      </c>
      <c r="L24" s="100">
        <v>1780872</v>
      </c>
      <c r="M24" s="100"/>
      <c r="N24" s="100">
        <v>2719909</v>
      </c>
      <c r="O24" s="100"/>
      <c r="P24" s="100"/>
      <c r="Q24" s="100"/>
      <c r="R24" s="100"/>
      <c r="S24" s="100"/>
      <c r="T24" s="100"/>
      <c r="U24" s="100"/>
      <c r="V24" s="100"/>
      <c r="W24" s="100">
        <v>9434196</v>
      </c>
      <c r="X24" s="100">
        <v>16024320</v>
      </c>
      <c r="Y24" s="100">
        <v>-6590124</v>
      </c>
      <c r="Z24" s="137">
        <v>-41.13</v>
      </c>
      <c r="AA24" s="153">
        <v>32048638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943084860</v>
      </c>
      <c r="D25" s="168">
        <f>+D5+D9+D15+D19+D24</f>
        <v>0</v>
      </c>
      <c r="E25" s="169">
        <f t="shared" si="4"/>
        <v>1013458936</v>
      </c>
      <c r="F25" s="73">
        <f t="shared" si="4"/>
        <v>1013458936</v>
      </c>
      <c r="G25" s="73">
        <f t="shared" si="4"/>
        <v>216071450</v>
      </c>
      <c r="H25" s="73">
        <f t="shared" si="4"/>
        <v>29419221</v>
      </c>
      <c r="I25" s="73">
        <f t="shared" si="4"/>
        <v>33263496</v>
      </c>
      <c r="J25" s="73">
        <f t="shared" si="4"/>
        <v>278754167</v>
      </c>
      <c r="K25" s="73">
        <f t="shared" si="4"/>
        <v>40703525</v>
      </c>
      <c r="L25" s="73">
        <f t="shared" si="4"/>
        <v>28828771</v>
      </c>
      <c r="M25" s="73">
        <f t="shared" si="4"/>
        <v>186626749</v>
      </c>
      <c r="N25" s="73">
        <f t="shared" si="4"/>
        <v>256159045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534913212</v>
      </c>
      <c r="X25" s="73">
        <f t="shared" si="4"/>
        <v>506729466</v>
      </c>
      <c r="Y25" s="73">
        <f t="shared" si="4"/>
        <v>28183746</v>
      </c>
      <c r="Z25" s="170">
        <f>+IF(X25&lt;&gt;0,+(Y25/X25)*100,0)</f>
        <v>5.561892072800834</v>
      </c>
      <c r="AA25" s="168">
        <f>+AA5+AA9+AA15+AA19+AA24</f>
        <v>1013458936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143665887</v>
      </c>
      <c r="D28" s="153">
        <f>SUM(D29:D31)</f>
        <v>0</v>
      </c>
      <c r="E28" s="154">
        <f t="shared" si="5"/>
        <v>176152210</v>
      </c>
      <c r="F28" s="100">
        <f t="shared" si="5"/>
        <v>176152210</v>
      </c>
      <c r="G28" s="100">
        <f t="shared" si="5"/>
        <v>10593093</v>
      </c>
      <c r="H28" s="100">
        <f t="shared" si="5"/>
        <v>13189499</v>
      </c>
      <c r="I28" s="100">
        <f t="shared" si="5"/>
        <v>14524444</v>
      </c>
      <c r="J28" s="100">
        <f t="shared" si="5"/>
        <v>38307036</v>
      </c>
      <c r="K28" s="100">
        <f t="shared" si="5"/>
        <v>14881302</v>
      </c>
      <c r="L28" s="100">
        <f t="shared" si="5"/>
        <v>16375445</v>
      </c>
      <c r="M28" s="100">
        <f t="shared" si="5"/>
        <v>14639006</v>
      </c>
      <c r="N28" s="100">
        <f t="shared" si="5"/>
        <v>45895753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84202789</v>
      </c>
      <c r="X28" s="100">
        <f t="shared" si="5"/>
        <v>88076106</v>
      </c>
      <c r="Y28" s="100">
        <f t="shared" si="5"/>
        <v>-3873317</v>
      </c>
      <c r="Z28" s="137">
        <f>+IF(X28&lt;&gt;0,+(Y28/X28)*100,0)</f>
        <v>-4.397693285849853</v>
      </c>
      <c r="AA28" s="153">
        <f>SUM(AA29:AA31)</f>
        <v>176152210</v>
      </c>
    </row>
    <row r="29" spans="1:27" ht="12.75">
      <c r="A29" s="138" t="s">
        <v>75</v>
      </c>
      <c r="B29" s="136"/>
      <c r="C29" s="155">
        <v>33669576</v>
      </c>
      <c r="D29" s="155"/>
      <c r="E29" s="156">
        <v>40112972</v>
      </c>
      <c r="F29" s="60">
        <v>40112972</v>
      </c>
      <c r="G29" s="60">
        <v>2462416</v>
      </c>
      <c r="H29" s="60">
        <v>5549420</v>
      </c>
      <c r="I29" s="60">
        <v>4134392</v>
      </c>
      <c r="J29" s="60">
        <v>12146228</v>
      </c>
      <c r="K29" s="60">
        <v>5083914</v>
      </c>
      <c r="L29" s="60">
        <v>3639174</v>
      </c>
      <c r="M29" s="60">
        <v>3804411</v>
      </c>
      <c r="N29" s="60">
        <v>12527499</v>
      </c>
      <c r="O29" s="60"/>
      <c r="P29" s="60"/>
      <c r="Q29" s="60"/>
      <c r="R29" s="60"/>
      <c r="S29" s="60"/>
      <c r="T29" s="60"/>
      <c r="U29" s="60"/>
      <c r="V29" s="60"/>
      <c r="W29" s="60">
        <v>24673727</v>
      </c>
      <c r="X29" s="60">
        <v>20056488</v>
      </c>
      <c r="Y29" s="60">
        <v>4617239</v>
      </c>
      <c r="Z29" s="140">
        <v>23.02</v>
      </c>
      <c r="AA29" s="155">
        <v>40112972</v>
      </c>
    </row>
    <row r="30" spans="1:27" ht="12.75">
      <c r="A30" s="138" t="s">
        <v>76</v>
      </c>
      <c r="B30" s="136"/>
      <c r="C30" s="157">
        <v>48319014</v>
      </c>
      <c r="D30" s="157"/>
      <c r="E30" s="158">
        <v>60086268</v>
      </c>
      <c r="F30" s="159">
        <v>60086268</v>
      </c>
      <c r="G30" s="159">
        <v>5318919</v>
      </c>
      <c r="H30" s="159">
        <v>4102281</v>
      </c>
      <c r="I30" s="159">
        <v>4895363</v>
      </c>
      <c r="J30" s="159">
        <v>14316563</v>
      </c>
      <c r="K30" s="159">
        <v>5300578</v>
      </c>
      <c r="L30" s="159">
        <v>6047493</v>
      </c>
      <c r="M30" s="159">
        <v>6060027</v>
      </c>
      <c r="N30" s="159">
        <v>17408098</v>
      </c>
      <c r="O30" s="159"/>
      <c r="P30" s="159"/>
      <c r="Q30" s="159"/>
      <c r="R30" s="159"/>
      <c r="S30" s="159"/>
      <c r="T30" s="159"/>
      <c r="U30" s="159"/>
      <c r="V30" s="159"/>
      <c r="W30" s="159">
        <v>31724661</v>
      </c>
      <c r="X30" s="159">
        <v>68019618</v>
      </c>
      <c r="Y30" s="159">
        <v>-36294957</v>
      </c>
      <c r="Z30" s="141">
        <v>-53.36</v>
      </c>
      <c r="AA30" s="157">
        <v>60086268</v>
      </c>
    </row>
    <row r="31" spans="1:27" ht="12.75">
      <c r="A31" s="138" t="s">
        <v>77</v>
      </c>
      <c r="B31" s="136"/>
      <c r="C31" s="155">
        <v>61677297</v>
      </c>
      <c r="D31" s="155"/>
      <c r="E31" s="156">
        <v>75952970</v>
      </c>
      <c r="F31" s="60">
        <v>75952970</v>
      </c>
      <c r="G31" s="60">
        <v>2811758</v>
      </c>
      <c r="H31" s="60">
        <v>3537798</v>
      </c>
      <c r="I31" s="60">
        <v>5494689</v>
      </c>
      <c r="J31" s="60">
        <v>11844245</v>
      </c>
      <c r="K31" s="60">
        <v>4496810</v>
      </c>
      <c r="L31" s="60">
        <v>6688778</v>
      </c>
      <c r="M31" s="60">
        <v>4774568</v>
      </c>
      <c r="N31" s="60">
        <v>15960156</v>
      </c>
      <c r="O31" s="60"/>
      <c r="P31" s="60"/>
      <c r="Q31" s="60"/>
      <c r="R31" s="60"/>
      <c r="S31" s="60"/>
      <c r="T31" s="60"/>
      <c r="U31" s="60"/>
      <c r="V31" s="60"/>
      <c r="W31" s="60">
        <v>27804401</v>
      </c>
      <c r="X31" s="60"/>
      <c r="Y31" s="60">
        <v>27804401</v>
      </c>
      <c r="Z31" s="140">
        <v>0</v>
      </c>
      <c r="AA31" s="155">
        <v>75952970</v>
      </c>
    </row>
    <row r="32" spans="1:27" ht="12.75">
      <c r="A32" s="135" t="s">
        <v>78</v>
      </c>
      <c r="B32" s="136"/>
      <c r="C32" s="153">
        <f aca="true" t="shared" si="6" ref="C32:Y32">SUM(C33:C37)</f>
        <v>31010844</v>
      </c>
      <c r="D32" s="153">
        <f>SUM(D33:D37)</f>
        <v>0</v>
      </c>
      <c r="E32" s="154">
        <f t="shared" si="6"/>
        <v>53003133</v>
      </c>
      <c r="F32" s="100">
        <f t="shared" si="6"/>
        <v>53003133</v>
      </c>
      <c r="G32" s="100">
        <f t="shared" si="6"/>
        <v>1448047</v>
      </c>
      <c r="H32" s="100">
        <f t="shared" si="6"/>
        <v>3125056</v>
      </c>
      <c r="I32" s="100">
        <f t="shared" si="6"/>
        <v>2382540</v>
      </c>
      <c r="J32" s="100">
        <f t="shared" si="6"/>
        <v>6955643</v>
      </c>
      <c r="K32" s="100">
        <f t="shared" si="6"/>
        <v>3654203</v>
      </c>
      <c r="L32" s="100">
        <f t="shared" si="6"/>
        <v>5358711</v>
      </c>
      <c r="M32" s="100">
        <f t="shared" si="6"/>
        <v>3197687</v>
      </c>
      <c r="N32" s="100">
        <f t="shared" si="6"/>
        <v>12210601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19166244</v>
      </c>
      <c r="X32" s="100">
        <f t="shared" si="6"/>
        <v>26501568</v>
      </c>
      <c r="Y32" s="100">
        <f t="shared" si="6"/>
        <v>-7335324</v>
      </c>
      <c r="Z32" s="137">
        <f>+IF(X32&lt;&gt;0,+(Y32/X32)*100,0)</f>
        <v>-27.678830173369363</v>
      </c>
      <c r="AA32" s="153">
        <f>SUM(AA33:AA37)</f>
        <v>53003133</v>
      </c>
    </row>
    <row r="33" spans="1:27" ht="12.75">
      <c r="A33" s="138" t="s">
        <v>79</v>
      </c>
      <c r="B33" s="136"/>
      <c r="C33" s="155">
        <v>31010844</v>
      </c>
      <c r="D33" s="155"/>
      <c r="E33" s="156">
        <v>33967904</v>
      </c>
      <c r="F33" s="60">
        <v>33967904</v>
      </c>
      <c r="G33" s="60">
        <v>1448047</v>
      </c>
      <c r="H33" s="60">
        <v>2648041</v>
      </c>
      <c r="I33" s="60">
        <v>2239567</v>
      </c>
      <c r="J33" s="60">
        <v>6335655</v>
      </c>
      <c r="K33" s="60">
        <v>2324113</v>
      </c>
      <c r="L33" s="60">
        <v>3271681</v>
      </c>
      <c r="M33" s="60">
        <v>3197687</v>
      </c>
      <c r="N33" s="60">
        <v>8793481</v>
      </c>
      <c r="O33" s="60"/>
      <c r="P33" s="60"/>
      <c r="Q33" s="60"/>
      <c r="R33" s="60"/>
      <c r="S33" s="60"/>
      <c r="T33" s="60"/>
      <c r="U33" s="60"/>
      <c r="V33" s="60"/>
      <c r="W33" s="60">
        <v>15129136</v>
      </c>
      <c r="X33" s="60">
        <v>16983954</v>
      </c>
      <c r="Y33" s="60">
        <v>-1854818</v>
      </c>
      <c r="Z33" s="140">
        <v>-10.92</v>
      </c>
      <c r="AA33" s="155">
        <v>33967904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>
        <v>477015</v>
      </c>
      <c r="I35" s="60">
        <v>142973</v>
      </c>
      <c r="J35" s="60">
        <v>619988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619988</v>
      </c>
      <c r="X35" s="60"/>
      <c r="Y35" s="60">
        <v>619988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19035229</v>
      </c>
      <c r="F37" s="159">
        <v>19035229</v>
      </c>
      <c r="G37" s="159"/>
      <c r="H37" s="159"/>
      <c r="I37" s="159"/>
      <c r="J37" s="159"/>
      <c r="K37" s="159">
        <v>1330090</v>
      </c>
      <c r="L37" s="159">
        <v>2087030</v>
      </c>
      <c r="M37" s="159"/>
      <c r="N37" s="159">
        <v>3417120</v>
      </c>
      <c r="O37" s="159"/>
      <c r="P37" s="159"/>
      <c r="Q37" s="159"/>
      <c r="R37" s="159"/>
      <c r="S37" s="159"/>
      <c r="T37" s="159"/>
      <c r="U37" s="159"/>
      <c r="V37" s="159"/>
      <c r="W37" s="159">
        <v>3417120</v>
      </c>
      <c r="X37" s="159">
        <v>9517614</v>
      </c>
      <c r="Y37" s="159">
        <v>-6100494</v>
      </c>
      <c r="Z37" s="141">
        <v>-64.1</v>
      </c>
      <c r="AA37" s="157">
        <v>19035229</v>
      </c>
    </row>
    <row r="38" spans="1:27" ht="12.75">
      <c r="A38" s="135" t="s">
        <v>84</v>
      </c>
      <c r="B38" s="142"/>
      <c r="C38" s="153">
        <f aca="true" t="shared" si="7" ref="C38:Y38">SUM(C39:C41)</f>
        <v>44216879</v>
      </c>
      <c r="D38" s="153">
        <f>SUM(D39:D41)</f>
        <v>0</v>
      </c>
      <c r="E38" s="154">
        <f t="shared" si="7"/>
        <v>29893765</v>
      </c>
      <c r="F38" s="100">
        <f t="shared" si="7"/>
        <v>29893765</v>
      </c>
      <c r="G38" s="100">
        <f t="shared" si="7"/>
        <v>2064218</v>
      </c>
      <c r="H38" s="100">
        <f t="shared" si="7"/>
        <v>2719929</v>
      </c>
      <c r="I38" s="100">
        <f t="shared" si="7"/>
        <v>3133036</v>
      </c>
      <c r="J38" s="100">
        <f t="shared" si="7"/>
        <v>7917183</v>
      </c>
      <c r="K38" s="100">
        <f t="shared" si="7"/>
        <v>4381058</v>
      </c>
      <c r="L38" s="100">
        <f t="shared" si="7"/>
        <v>3439980</v>
      </c>
      <c r="M38" s="100">
        <f t="shared" si="7"/>
        <v>3150700</v>
      </c>
      <c r="N38" s="100">
        <f t="shared" si="7"/>
        <v>10971738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18888921</v>
      </c>
      <c r="X38" s="100">
        <f t="shared" si="7"/>
        <v>14946882</v>
      </c>
      <c r="Y38" s="100">
        <f t="shared" si="7"/>
        <v>3942039</v>
      </c>
      <c r="Z38" s="137">
        <f>+IF(X38&lt;&gt;0,+(Y38/X38)*100,0)</f>
        <v>26.373654384907834</v>
      </c>
      <c r="AA38" s="153">
        <f>SUM(AA39:AA41)</f>
        <v>29893765</v>
      </c>
    </row>
    <row r="39" spans="1:27" ht="12.75">
      <c r="A39" s="138" t="s">
        <v>85</v>
      </c>
      <c r="B39" s="136"/>
      <c r="C39" s="155">
        <v>25814609</v>
      </c>
      <c r="D39" s="155"/>
      <c r="E39" s="156">
        <v>27124912</v>
      </c>
      <c r="F39" s="60">
        <v>27124912</v>
      </c>
      <c r="G39" s="60">
        <v>856333</v>
      </c>
      <c r="H39" s="60">
        <v>1465734</v>
      </c>
      <c r="I39" s="60">
        <v>1733079</v>
      </c>
      <c r="J39" s="60">
        <v>4055146</v>
      </c>
      <c r="K39" s="60">
        <v>4254594</v>
      </c>
      <c r="L39" s="60">
        <v>3199311</v>
      </c>
      <c r="M39" s="60">
        <v>1708325</v>
      </c>
      <c r="N39" s="60">
        <v>9162230</v>
      </c>
      <c r="O39" s="60"/>
      <c r="P39" s="60"/>
      <c r="Q39" s="60"/>
      <c r="R39" s="60"/>
      <c r="S39" s="60"/>
      <c r="T39" s="60"/>
      <c r="U39" s="60"/>
      <c r="V39" s="60"/>
      <c r="W39" s="60">
        <v>13217376</v>
      </c>
      <c r="X39" s="60">
        <v>13562454</v>
      </c>
      <c r="Y39" s="60">
        <v>-345078</v>
      </c>
      <c r="Z39" s="140">
        <v>-2.54</v>
      </c>
      <c r="AA39" s="155">
        <v>27124912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18402270</v>
      </c>
      <c r="D41" s="155"/>
      <c r="E41" s="156">
        <v>2768853</v>
      </c>
      <c r="F41" s="60">
        <v>2768853</v>
      </c>
      <c r="G41" s="60">
        <v>1207885</v>
      </c>
      <c r="H41" s="60">
        <v>1254195</v>
      </c>
      <c r="I41" s="60">
        <v>1399957</v>
      </c>
      <c r="J41" s="60">
        <v>3862037</v>
      </c>
      <c r="K41" s="60">
        <v>126464</v>
      </c>
      <c r="L41" s="60">
        <v>240669</v>
      </c>
      <c r="M41" s="60">
        <v>1442375</v>
      </c>
      <c r="N41" s="60">
        <v>1809508</v>
      </c>
      <c r="O41" s="60"/>
      <c r="P41" s="60"/>
      <c r="Q41" s="60"/>
      <c r="R41" s="60"/>
      <c r="S41" s="60"/>
      <c r="T41" s="60"/>
      <c r="U41" s="60"/>
      <c r="V41" s="60"/>
      <c r="W41" s="60">
        <v>5671545</v>
      </c>
      <c r="X41" s="60">
        <v>1384428</v>
      </c>
      <c r="Y41" s="60">
        <v>4287117</v>
      </c>
      <c r="Z41" s="140">
        <v>309.67</v>
      </c>
      <c r="AA41" s="155">
        <v>2768853</v>
      </c>
    </row>
    <row r="42" spans="1:27" ht="12.75">
      <c r="A42" s="135" t="s">
        <v>88</v>
      </c>
      <c r="B42" s="142"/>
      <c r="C42" s="153">
        <f aca="true" t="shared" si="8" ref="C42:Y42">SUM(C43:C46)</f>
        <v>614312747</v>
      </c>
      <c r="D42" s="153">
        <f>SUM(D43:D46)</f>
        <v>0</v>
      </c>
      <c r="E42" s="154">
        <f t="shared" si="8"/>
        <v>545348125</v>
      </c>
      <c r="F42" s="100">
        <f t="shared" si="8"/>
        <v>545348125</v>
      </c>
      <c r="G42" s="100">
        <f t="shared" si="8"/>
        <v>46586644</v>
      </c>
      <c r="H42" s="100">
        <f t="shared" si="8"/>
        <v>46016602</v>
      </c>
      <c r="I42" s="100">
        <f t="shared" si="8"/>
        <v>42888525</v>
      </c>
      <c r="J42" s="100">
        <f t="shared" si="8"/>
        <v>135491771</v>
      </c>
      <c r="K42" s="100">
        <f t="shared" si="8"/>
        <v>54038293</v>
      </c>
      <c r="L42" s="100">
        <f t="shared" si="8"/>
        <v>52752824</v>
      </c>
      <c r="M42" s="100">
        <f t="shared" si="8"/>
        <v>60068482</v>
      </c>
      <c r="N42" s="100">
        <f t="shared" si="8"/>
        <v>166859599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302351370</v>
      </c>
      <c r="X42" s="100">
        <f t="shared" si="8"/>
        <v>272674062</v>
      </c>
      <c r="Y42" s="100">
        <f t="shared" si="8"/>
        <v>29677308</v>
      </c>
      <c r="Z42" s="137">
        <f>+IF(X42&lt;&gt;0,+(Y42/X42)*100,0)</f>
        <v>10.883803095286709</v>
      </c>
      <c r="AA42" s="153">
        <f>SUM(AA43:AA46)</f>
        <v>545348125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473547447</v>
      </c>
      <c r="D44" s="155"/>
      <c r="E44" s="156">
        <v>491872044</v>
      </c>
      <c r="F44" s="60">
        <v>491872044</v>
      </c>
      <c r="G44" s="60">
        <v>42356699</v>
      </c>
      <c r="H44" s="60">
        <v>45077185</v>
      </c>
      <c r="I44" s="60">
        <v>41037460</v>
      </c>
      <c r="J44" s="60">
        <v>128471344</v>
      </c>
      <c r="K44" s="60">
        <v>44399103</v>
      </c>
      <c r="L44" s="60">
        <v>50555457</v>
      </c>
      <c r="M44" s="60">
        <v>57369385</v>
      </c>
      <c r="N44" s="60">
        <v>152323945</v>
      </c>
      <c r="O44" s="60"/>
      <c r="P44" s="60"/>
      <c r="Q44" s="60"/>
      <c r="R44" s="60"/>
      <c r="S44" s="60"/>
      <c r="T44" s="60"/>
      <c r="U44" s="60"/>
      <c r="V44" s="60"/>
      <c r="W44" s="60">
        <v>280795289</v>
      </c>
      <c r="X44" s="60">
        <v>245936022</v>
      </c>
      <c r="Y44" s="60">
        <v>34859267</v>
      </c>
      <c r="Z44" s="140">
        <v>14.17</v>
      </c>
      <c r="AA44" s="155">
        <v>491872044</v>
      </c>
    </row>
    <row r="45" spans="1:27" ht="12.75">
      <c r="A45" s="138" t="s">
        <v>91</v>
      </c>
      <c r="B45" s="136"/>
      <c r="C45" s="157">
        <v>111782260</v>
      </c>
      <c r="D45" s="157"/>
      <c r="E45" s="158">
        <v>28514435</v>
      </c>
      <c r="F45" s="159">
        <v>28514435</v>
      </c>
      <c r="G45" s="159">
        <v>3757073</v>
      </c>
      <c r="H45" s="159">
        <v>304364</v>
      </c>
      <c r="I45" s="159">
        <v>202236</v>
      </c>
      <c r="J45" s="159">
        <v>4263673</v>
      </c>
      <c r="K45" s="159">
        <v>5924063</v>
      </c>
      <c r="L45" s="159">
        <v>1696869</v>
      </c>
      <c r="M45" s="159">
        <v>1463043</v>
      </c>
      <c r="N45" s="159">
        <v>9083975</v>
      </c>
      <c r="O45" s="159"/>
      <c r="P45" s="159"/>
      <c r="Q45" s="159"/>
      <c r="R45" s="159"/>
      <c r="S45" s="159"/>
      <c r="T45" s="159"/>
      <c r="U45" s="159"/>
      <c r="V45" s="159"/>
      <c r="W45" s="159">
        <v>13347648</v>
      </c>
      <c r="X45" s="159">
        <v>14257218</v>
      </c>
      <c r="Y45" s="159">
        <v>-909570</v>
      </c>
      <c r="Z45" s="141">
        <v>-6.38</v>
      </c>
      <c r="AA45" s="157">
        <v>28514435</v>
      </c>
    </row>
    <row r="46" spans="1:27" ht="12.75">
      <c r="A46" s="138" t="s">
        <v>92</v>
      </c>
      <c r="B46" s="136"/>
      <c r="C46" s="155">
        <v>28983040</v>
      </c>
      <c r="D46" s="155"/>
      <c r="E46" s="156">
        <v>24961646</v>
      </c>
      <c r="F46" s="60">
        <v>24961646</v>
      </c>
      <c r="G46" s="60">
        <v>472872</v>
      </c>
      <c r="H46" s="60">
        <v>635053</v>
      </c>
      <c r="I46" s="60">
        <v>1648829</v>
      </c>
      <c r="J46" s="60">
        <v>2756754</v>
      </c>
      <c r="K46" s="60">
        <v>3715127</v>
      </c>
      <c r="L46" s="60">
        <v>500498</v>
      </c>
      <c r="M46" s="60">
        <v>1236054</v>
      </c>
      <c r="N46" s="60">
        <v>5451679</v>
      </c>
      <c r="O46" s="60"/>
      <c r="P46" s="60"/>
      <c r="Q46" s="60"/>
      <c r="R46" s="60"/>
      <c r="S46" s="60"/>
      <c r="T46" s="60"/>
      <c r="U46" s="60"/>
      <c r="V46" s="60"/>
      <c r="W46" s="60">
        <v>8208433</v>
      </c>
      <c r="X46" s="60">
        <v>12480822</v>
      </c>
      <c r="Y46" s="60">
        <v>-4272389</v>
      </c>
      <c r="Z46" s="140">
        <v>-34.23</v>
      </c>
      <c r="AA46" s="155">
        <v>24961646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32035694</v>
      </c>
      <c r="F47" s="100">
        <v>32035694</v>
      </c>
      <c r="G47" s="100">
        <v>287883</v>
      </c>
      <c r="H47" s="100">
        <v>2153142</v>
      </c>
      <c r="I47" s="100">
        <v>3699898</v>
      </c>
      <c r="J47" s="100">
        <v>6140923</v>
      </c>
      <c r="K47" s="100">
        <v>2559545</v>
      </c>
      <c r="L47" s="100">
        <v>1644119</v>
      </c>
      <c r="M47" s="100">
        <v>-100343</v>
      </c>
      <c r="N47" s="100">
        <v>4103321</v>
      </c>
      <c r="O47" s="100"/>
      <c r="P47" s="100"/>
      <c r="Q47" s="100"/>
      <c r="R47" s="100"/>
      <c r="S47" s="100"/>
      <c r="T47" s="100"/>
      <c r="U47" s="100"/>
      <c r="V47" s="100"/>
      <c r="W47" s="100">
        <v>10244244</v>
      </c>
      <c r="X47" s="100">
        <v>16017846</v>
      </c>
      <c r="Y47" s="100">
        <v>-5773602</v>
      </c>
      <c r="Z47" s="137">
        <v>-36.04</v>
      </c>
      <c r="AA47" s="153">
        <v>32035694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833206357</v>
      </c>
      <c r="D48" s="168">
        <f>+D28+D32+D38+D42+D47</f>
        <v>0</v>
      </c>
      <c r="E48" s="169">
        <f t="shared" si="9"/>
        <v>836432927</v>
      </c>
      <c r="F48" s="73">
        <f t="shared" si="9"/>
        <v>836432927</v>
      </c>
      <c r="G48" s="73">
        <f t="shared" si="9"/>
        <v>60979885</v>
      </c>
      <c r="H48" s="73">
        <f t="shared" si="9"/>
        <v>67204228</v>
      </c>
      <c r="I48" s="73">
        <f t="shared" si="9"/>
        <v>66628443</v>
      </c>
      <c r="J48" s="73">
        <f t="shared" si="9"/>
        <v>194812556</v>
      </c>
      <c r="K48" s="73">
        <f t="shared" si="9"/>
        <v>79514401</v>
      </c>
      <c r="L48" s="73">
        <f t="shared" si="9"/>
        <v>79571079</v>
      </c>
      <c r="M48" s="73">
        <f t="shared" si="9"/>
        <v>80955532</v>
      </c>
      <c r="N48" s="73">
        <f t="shared" si="9"/>
        <v>240041012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434853568</v>
      </c>
      <c r="X48" s="73">
        <f t="shared" si="9"/>
        <v>418216464</v>
      </c>
      <c r="Y48" s="73">
        <f t="shared" si="9"/>
        <v>16637104</v>
      </c>
      <c r="Z48" s="170">
        <f>+IF(X48&lt;&gt;0,+(Y48/X48)*100,0)</f>
        <v>3.9781083319570127</v>
      </c>
      <c r="AA48" s="168">
        <f>+AA28+AA32+AA38+AA42+AA47</f>
        <v>836432927</v>
      </c>
    </row>
    <row r="49" spans="1:27" ht="12.75">
      <c r="A49" s="148" t="s">
        <v>49</v>
      </c>
      <c r="B49" s="149"/>
      <c r="C49" s="171">
        <f aca="true" t="shared" si="10" ref="C49:Y49">+C25-C48</f>
        <v>109878503</v>
      </c>
      <c r="D49" s="171">
        <f>+D25-D48</f>
        <v>0</v>
      </c>
      <c r="E49" s="172">
        <f t="shared" si="10"/>
        <v>177026009</v>
      </c>
      <c r="F49" s="173">
        <f t="shared" si="10"/>
        <v>177026009</v>
      </c>
      <c r="G49" s="173">
        <f t="shared" si="10"/>
        <v>155091565</v>
      </c>
      <c r="H49" s="173">
        <f t="shared" si="10"/>
        <v>-37785007</v>
      </c>
      <c r="I49" s="173">
        <f t="shared" si="10"/>
        <v>-33364947</v>
      </c>
      <c r="J49" s="173">
        <f t="shared" si="10"/>
        <v>83941611</v>
      </c>
      <c r="K49" s="173">
        <f t="shared" si="10"/>
        <v>-38810876</v>
      </c>
      <c r="L49" s="173">
        <f t="shared" si="10"/>
        <v>-50742308</v>
      </c>
      <c r="M49" s="173">
        <f t="shared" si="10"/>
        <v>105671217</v>
      </c>
      <c r="N49" s="173">
        <f t="shared" si="10"/>
        <v>16118033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100059644</v>
      </c>
      <c r="X49" s="173">
        <f>IF(F25=F48,0,X25-X48)</f>
        <v>88513002</v>
      </c>
      <c r="Y49" s="173">
        <f t="shared" si="10"/>
        <v>11546642</v>
      </c>
      <c r="Z49" s="174">
        <f>+IF(X49&lt;&gt;0,+(Y49/X49)*100,0)</f>
        <v>13.045136577787748</v>
      </c>
      <c r="AA49" s="171">
        <f>+AA25-AA48</f>
        <v>177026009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48893321</v>
      </c>
      <c r="D8" s="155">
        <v>0</v>
      </c>
      <c r="E8" s="156">
        <v>48337150</v>
      </c>
      <c r="F8" s="60">
        <v>48337150</v>
      </c>
      <c r="G8" s="60">
        <v>5362936</v>
      </c>
      <c r="H8" s="60">
        <v>5196365</v>
      </c>
      <c r="I8" s="60">
        <v>3468399</v>
      </c>
      <c r="J8" s="60">
        <v>14027700</v>
      </c>
      <c r="K8" s="60">
        <v>3711279</v>
      </c>
      <c r="L8" s="60">
        <v>4870332</v>
      </c>
      <c r="M8" s="60">
        <v>2894518</v>
      </c>
      <c r="N8" s="60">
        <v>11476129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25503829</v>
      </c>
      <c r="X8" s="60">
        <v>24168576</v>
      </c>
      <c r="Y8" s="60">
        <v>1335253</v>
      </c>
      <c r="Z8" s="140">
        <v>5.52</v>
      </c>
      <c r="AA8" s="155">
        <v>48337150</v>
      </c>
    </row>
    <row r="9" spans="1:27" ht="12.75">
      <c r="A9" s="183" t="s">
        <v>105</v>
      </c>
      <c r="B9" s="182"/>
      <c r="C9" s="155">
        <v>7939034</v>
      </c>
      <c r="D9" s="155">
        <v>0</v>
      </c>
      <c r="E9" s="156">
        <v>8357040</v>
      </c>
      <c r="F9" s="60">
        <v>8357040</v>
      </c>
      <c r="G9" s="60">
        <v>629620</v>
      </c>
      <c r="H9" s="60">
        <v>637765</v>
      </c>
      <c r="I9" s="60">
        <v>615292</v>
      </c>
      <c r="J9" s="60">
        <v>1882677</v>
      </c>
      <c r="K9" s="60">
        <v>615032</v>
      </c>
      <c r="L9" s="60">
        <v>564772</v>
      </c>
      <c r="M9" s="60">
        <v>646189</v>
      </c>
      <c r="N9" s="60">
        <v>1825993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3708670</v>
      </c>
      <c r="X9" s="60">
        <v>4178520</v>
      </c>
      <c r="Y9" s="60">
        <v>-469850</v>
      </c>
      <c r="Z9" s="140">
        <v>-11.24</v>
      </c>
      <c r="AA9" s="155">
        <v>8357040</v>
      </c>
    </row>
    <row r="10" spans="1:27" ht="12.75">
      <c r="A10" s="183" t="s">
        <v>106</v>
      </c>
      <c r="B10" s="182"/>
      <c r="C10" s="155">
        <v>20505111</v>
      </c>
      <c r="D10" s="155">
        <v>0</v>
      </c>
      <c r="E10" s="156">
        <v>29565940</v>
      </c>
      <c r="F10" s="54">
        <v>29565940</v>
      </c>
      <c r="G10" s="54">
        <v>2043089</v>
      </c>
      <c r="H10" s="54">
        <v>2614979</v>
      </c>
      <c r="I10" s="54">
        <v>2627822</v>
      </c>
      <c r="J10" s="54">
        <v>7285890</v>
      </c>
      <c r="K10" s="54">
        <v>2271258</v>
      </c>
      <c r="L10" s="54">
        <v>2162383</v>
      </c>
      <c r="M10" s="54">
        <v>2119716</v>
      </c>
      <c r="N10" s="54">
        <v>6553357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13839247</v>
      </c>
      <c r="X10" s="54">
        <v>14782968</v>
      </c>
      <c r="Y10" s="54">
        <v>-943721</v>
      </c>
      <c r="Z10" s="184">
        <v>-6.38</v>
      </c>
      <c r="AA10" s="130">
        <v>29565940</v>
      </c>
    </row>
    <row r="11" spans="1:27" ht="12.75">
      <c r="A11" s="183" t="s">
        <v>107</v>
      </c>
      <c r="B11" s="185"/>
      <c r="C11" s="155">
        <v>224811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500172</v>
      </c>
      <c r="D12" s="155">
        <v>0</v>
      </c>
      <c r="E12" s="156">
        <v>104620</v>
      </c>
      <c r="F12" s="60">
        <v>104620</v>
      </c>
      <c r="G12" s="60">
        <v>4974</v>
      </c>
      <c r="H12" s="60">
        <v>15620</v>
      </c>
      <c r="I12" s="60">
        <v>10320</v>
      </c>
      <c r="J12" s="60">
        <v>30914</v>
      </c>
      <c r="K12" s="60">
        <v>10233</v>
      </c>
      <c r="L12" s="60">
        <v>4596</v>
      </c>
      <c r="M12" s="60">
        <v>5637</v>
      </c>
      <c r="N12" s="60">
        <v>20466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51380</v>
      </c>
      <c r="X12" s="60">
        <v>52308</v>
      </c>
      <c r="Y12" s="60">
        <v>-928</v>
      </c>
      <c r="Z12" s="140">
        <v>-1.77</v>
      </c>
      <c r="AA12" s="155">
        <v>104620</v>
      </c>
    </row>
    <row r="13" spans="1:27" ht="12.75">
      <c r="A13" s="181" t="s">
        <v>109</v>
      </c>
      <c r="B13" s="185"/>
      <c r="C13" s="155">
        <v>44448560</v>
      </c>
      <c r="D13" s="155">
        <v>0</v>
      </c>
      <c r="E13" s="156">
        <v>44307855</v>
      </c>
      <c r="F13" s="60">
        <v>44307855</v>
      </c>
      <c r="G13" s="60">
        <v>3354850</v>
      </c>
      <c r="H13" s="60">
        <v>3182001</v>
      </c>
      <c r="I13" s="60">
        <v>3267816</v>
      </c>
      <c r="J13" s="60">
        <v>9804667</v>
      </c>
      <c r="K13" s="60">
        <v>3207427</v>
      </c>
      <c r="L13" s="60">
        <v>2755998</v>
      </c>
      <c r="M13" s="60">
        <v>3002302</v>
      </c>
      <c r="N13" s="60">
        <v>8965727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18770394</v>
      </c>
      <c r="X13" s="60">
        <v>22153926</v>
      </c>
      <c r="Y13" s="60">
        <v>-3383532</v>
      </c>
      <c r="Z13" s="140">
        <v>-15.27</v>
      </c>
      <c r="AA13" s="155">
        <v>44307855</v>
      </c>
    </row>
    <row r="14" spans="1:27" ht="12.75">
      <c r="A14" s="181" t="s">
        <v>110</v>
      </c>
      <c r="B14" s="185"/>
      <c r="C14" s="155">
        <v>2190416</v>
      </c>
      <c r="D14" s="155">
        <v>0</v>
      </c>
      <c r="E14" s="156">
        <v>310119</v>
      </c>
      <c r="F14" s="60">
        <v>310119</v>
      </c>
      <c r="G14" s="60">
        <v>168809</v>
      </c>
      <c r="H14" s="60">
        <v>184573</v>
      </c>
      <c r="I14" s="60">
        <v>187688</v>
      </c>
      <c r="J14" s="60">
        <v>541070</v>
      </c>
      <c r="K14" s="60">
        <v>147251</v>
      </c>
      <c r="L14" s="60">
        <v>192941</v>
      </c>
      <c r="M14" s="60">
        <v>196669</v>
      </c>
      <c r="N14" s="60">
        <v>536861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1077931</v>
      </c>
      <c r="X14" s="60">
        <v>155058</v>
      </c>
      <c r="Y14" s="60">
        <v>922873</v>
      </c>
      <c r="Z14" s="140">
        <v>595.18</v>
      </c>
      <c r="AA14" s="155">
        <v>310119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8431</v>
      </c>
      <c r="D16" s="155">
        <v>0</v>
      </c>
      <c r="E16" s="156">
        <v>8510</v>
      </c>
      <c r="F16" s="60">
        <v>8510</v>
      </c>
      <c r="G16" s="60">
        <v>647</v>
      </c>
      <c r="H16" s="60">
        <v>323</v>
      </c>
      <c r="I16" s="60">
        <v>1402</v>
      </c>
      <c r="J16" s="60">
        <v>2372</v>
      </c>
      <c r="K16" s="60">
        <v>1186</v>
      </c>
      <c r="L16" s="60">
        <v>970</v>
      </c>
      <c r="M16" s="60">
        <v>970</v>
      </c>
      <c r="N16" s="60">
        <v>3126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5498</v>
      </c>
      <c r="X16" s="60">
        <v>4254</v>
      </c>
      <c r="Y16" s="60">
        <v>1244</v>
      </c>
      <c r="Z16" s="140">
        <v>29.24</v>
      </c>
      <c r="AA16" s="155">
        <v>8510</v>
      </c>
    </row>
    <row r="17" spans="1:27" ht="12.75">
      <c r="A17" s="181" t="s">
        <v>113</v>
      </c>
      <c r="B17" s="185"/>
      <c r="C17" s="155">
        <v>20000</v>
      </c>
      <c r="D17" s="155">
        <v>0</v>
      </c>
      <c r="E17" s="156">
        <v>112358</v>
      </c>
      <c r="F17" s="60">
        <v>112358</v>
      </c>
      <c r="G17" s="60">
        <v>0</v>
      </c>
      <c r="H17" s="60">
        <v>0</v>
      </c>
      <c r="I17" s="60">
        <v>0</v>
      </c>
      <c r="J17" s="60">
        <v>0</v>
      </c>
      <c r="K17" s="60">
        <v>30000</v>
      </c>
      <c r="L17" s="60">
        <v>10000</v>
      </c>
      <c r="M17" s="60">
        <v>0</v>
      </c>
      <c r="N17" s="60">
        <v>40000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40000</v>
      </c>
      <c r="X17" s="60">
        <v>56178</v>
      </c>
      <c r="Y17" s="60">
        <v>-16178</v>
      </c>
      <c r="Z17" s="140">
        <v>-28.8</v>
      </c>
      <c r="AA17" s="155">
        <v>112358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537476794</v>
      </c>
      <c r="D19" s="155">
        <v>0</v>
      </c>
      <c r="E19" s="156">
        <v>534175158</v>
      </c>
      <c r="F19" s="60">
        <v>534175158</v>
      </c>
      <c r="G19" s="60">
        <v>202652183</v>
      </c>
      <c r="H19" s="60">
        <v>882369</v>
      </c>
      <c r="I19" s="60">
        <v>1426796</v>
      </c>
      <c r="J19" s="60">
        <v>204961348</v>
      </c>
      <c r="K19" s="60">
        <v>7650612</v>
      </c>
      <c r="L19" s="60">
        <v>6100888</v>
      </c>
      <c r="M19" s="60">
        <v>158293929</v>
      </c>
      <c r="N19" s="60">
        <v>172045429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377006777</v>
      </c>
      <c r="X19" s="60">
        <v>267087582</v>
      </c>
      <c r="Y19" s="60">
        <v>109919195</v>
      </c>
      <c r="Z19" s="140">
        <v>41.15</v>
      </c>
      <c r="AA19" s="155">
        <v>534175158</v>
      </c>
    </row>
    <row r="20" spans="1:27" ht="12.75">
      <c r="A20" s="181" t="s">
        <v>35</v>
      </c>
      <c r="B20" s="185"/>
      <c r="C20" s="155">
        <v>10182528</v>
      </c>
      <c r="D20" s="155">
        <v>0</v>
      </c>
      <c r="E20" s="156">
        <v>32922344</v>
      </c>
      <c r="F20" s="54">
        <v>32922344</v>
      </c>
      <c r="G20" s="54">
        <v>1655737</v>
      </c>
      <c r="H20" s="54">
        <v>3144274</v>
      </c>
      <c r="I20" s="54">
        <v>2086856</v>
      </c>
      <c r="J20" s="54">
        <v>6886867</v>
      </c>
      <c r="K20" s="54">
        <v>2196786</v>
      </c>
      <c r="L20" s="54">
        <v>1826740</v>
      </c>
      <c r="M20" s="54">
        <v>44866</v>
      </c>
      <c r="N20" s="54">
        <v>4068392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10955259</v>
      </c>
      <c r="X20" s="54">
        <v>16461174</v>
      </c>
      <c r="Y20" s="54">
        <v>-5505915</v>
      </c>
      <c r="Z20" s="184">
        <v>-33.45</v>
      </c>
      <c r="AA20" s="130">
        <v>32922344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672389178</v>
      </c>
      <c r="D22" s="188">
        <f>SUM(D5:D21)</f>
        <v>0</v>
      </c>
      <c r="E22" s="189">
        <f t="shared" si="0"/>
        <v>698201094</v>
      </c>
      <c r="F22" s="190">
        <f t="shared" si="0"/>
        <v>698201094</v>
      </c>
      <c r="G22" s="190">
        <f t="shared" si="0"/>
        <v>215872845</v>
      </c>
      <c r="H22" s="190">
        <f t="shared" si="0"/>
        <v>15858269</v>
      </c>
      <c r="I22" s="190">
        <f t="shared" si="0"/>
        <v>13692391</v>
      </c>
      <c r="J22" s="190">
        <f t="shared" si="0"/>
        <v>245423505</v>
      </c>
      <c r="K22" s="190">
        <f t="shared" si="0"/>
        <v>19841064</v>
      </c>
      <c r="L22" s="190">
        <f t="shared" si="0"/>
        <v>18489620</v>
      </c>
      <c r="M22" s="190">
        <f t="shared" si="0"/>
        <v>167204796</v>
      </c>
      <c r="N22" s="190">
        <f t="shared" si="0"/>
        <v>205535480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450958985</v>
      </c>
      <c r="X22" s="190">
        <f t="shared" si="0"/>
        <v>349100544</v>
      </c>
      <c r="Y22" s="190">
        <f t="shared" si="0"/>
        <v>101858441</v>
      </c>
      <c r="Z22" s="191">
        <f>+IF(X22&lt;&gt;0,+(Y22/X22)*100,0)</f>
        <v>29.177393948718684</v>
      </c>
      <c r="AA22" s="188">
        <f>SUM(AA5:AA21)</f>
        <v>698201094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190182185</v>
      </c>
      <c r="D25" s="155">
        <v>0</v>
      </c>
      <c r="E25" s="156">
        <v>253903875</v>
      </c>
      <c r="F25" s="60">
        <v>253903875</v>
      </c>
      <c r="G25" s="60">
        <v>14006680</v>
      </c>
      <c r="H25" s="60">
        <v>15634990</v>
      </c>
      <c r="I25" s="60">
        <v>18188859</v>
      </c>
      <c r="J25" s="60">
        <v>47830529</v>
      </c>
      <c r="K25" s="60">
        <v>18700111</v>
      </c>
      <c r="L25" s="60">
        <v>25302773</v>
      </c>
      <c r="M25" s="60">
        <v>18018431</v>
      </c>
      <c r="N25" s="60">
        <v>62021315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109851844</v>
      </c>
      <c r="X25" s="60">
        <v>127261938</v>
      </c>
      <c r="Y25" s="60">
        <v>-17410094</v>
      </c>
      <c r="Z25" s="140">
        <v>-13.68</v>
      </c>
      <c r="AA25" s="155">
        <v>253903875</v>
      </c>
    </row>
    <row r="26" spans="1:27" ht="12.75">
      <c r="A26" s="183" t="s">
        <v>38</v>
      </c>
      <c r="B26" s="182"/>
      <c r="C26" s="155">
        <v>11778095</v>
      </c>
      <c r="D26" s="155">
        <v>0</v>
      </c>
      <c r="E26" s="156">
        <v>13490278</v>
      </c>
      <c r="F26" s="60">
        <v>13490278</v>
      </c>
      <c r="G26" s="60">
        <v>952145</v>
      </c>
      <c r="H26" s="60">
        <v>921095</v>
      </c>
      <c r="I26" s="60">
        <v>923388</v>
      </c>
      <c r="J26" s="60">
        <v>2796628</v>
      </c>
      <c r="K26" s="60">
        <v>923836</v>
      </c>
      <c r="L26" s="60">
        <v>891846</v>
      </c>
      <c r="M26" s="60">
        <v>974761</v>
      </c>
      <c r="N26" s="60">
        <v>2790443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5587071</v>
      </c>
      <c r="X26" s="60">
        <v>6435138</v>
      </c>
      <c r="Y26" s="60">
        <v>-848067</v>
      </c>
      <c r="Z26" s="140">
        <v>-13.18</v>
      </c>
      <c r="AA26" s="155">
        <v>13490278</v>
      </c>
    </row>
    <row r="27" spans="1:27" ht="12.75">
      <c r="A27" s="183" t="s">
        <v>118</v>
      </c>
      <c r="B27" s="182"/>
      <c r="C27" s="155">
        <v>5317988</v>
      </c>
      <c r="D27" s="155">
        <v>0</v>
      </c>
      <c r="E27" s="156">
        <v>2827790</v>
      </c>
      <c r="F27" s="60">
        <v>2827790</v>
      </c>
      <c r="G27" s="60">
        <v>0</v>
      </c>
      <c r="H27" s="60">
        <v>0</v>
      </c>
      <c r="I27" s="60">
        <v>1738</v>
      </c>
      <c r="J27" s="60">
        <v>1738</v>
      </c>
      <c r="K27" s="60">
        <v>19241</v>
      </c>
      <c r="L27" s="60">
        <v>87256</v>
      </c>
      <c r="M27" s="60">
        <v>11745</v>
      </c>
      <c r="N27" s="60">
        <v>118242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119980</v>
      </c>
      <c r="X27" s="60">
        <v>1413894</v>
      </c>
      <c r="Y27" s="60">
        <v>-1293914</v>
      </c>
      <c r="Z27" s="140">
        <v>-91.51</v>
      </c>
      <c r="AA27" s="155">
        <v>2827790</v>
      </c>
    </row>
    <row r="28" spans="1:27" ht="12.75">
      <c r="A28" s="183" t="s">
        <v>39</v>
      </c>
      <c r="B28" s="182"/>
      <c r="C28" s="155">
        <v>69063698</v>
      </c>
      <c r="D28" s="155">
        <v>0</v>
      </c>
      <c r="E28" s="156">
        <v>93157940</v>
      </c>
      <c r="F28" s="60">
        <v>93157940</v>
      </c>
      <c r="G28" s="60">
        <v>5394970</v>
      </c>
      <c r="H28" s="60">
        <v>5394970</v>
      </c>
      <c r="I28" s="60">
        <v>6249506</v>
      </c>
      <c r="J28" s="60">
        <v>17039446</v>
      </c>
      <c r="K28" s="60">
        <v>5739494</v>
      </c>
      <c r="L28" s="60">
        <v>5553051</v>
      </c>
      <c r="M28" s="60">
        <v>5736297</v>
      </c>
      <c r="N28" s="60">
        <v>17028842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34068288</v>
      </c>
      <c r="X28" s="60">
        <v>46578972</v>
      </c>
      <c r="Y28" s="60">
        <v>-12510684</v>
      </c>
      <c r="Z28" s="140">
        <v>-26.86</v>
      </c>
      <c r="AA28" s="155">
        <v>93157940</v>
      </c>
    </row>
    <row r="29" spans="1:27" ht="12.75">
      <c r="A29" s="183" t="s">
        <v>40</v>
      </c>
      <c r="B29" s="182"/>
      <c r="C29" s="155">
        <v>6432319</v>
      </c>
      <c r="D29" s="155">
        <v>0</v>
      </c>
      <c r="E29" s="156">
        <v>5322141</v>
      </c>
      <c r="F29" s="60">
        <v>5322141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2761653</v>
      </c>
      <c r="N29" s="60">
        <v>2761653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2761653</v>
      </c>
      <c r="X29" s="60">
        <v>2661072</v>
      </c>
      <c r="Y29" s="60">
        <v>100581</v>
      </c>
      <c r="Z29" s="140">
        <v>3.78</v>
      </c>
      <c r="AA29" s="155">
        <v>5322141</v>
      </c>
    </row>
    <row r="30" spans="1:27" ht="12.75">
      <c r="A30" s="183" t="s">
        <v>119</v>
      </c>
      <c r="B30" s="182"/>
      <c r="C30" s="155">
        <v>47254674</v>
      </c>
      <c r="D30" s="155">
        <v>0</v>
      </c>
      <c r="E30" s="156">
        <v>28534000</v>
      </c>
      <c r="F30" s="60">
        <v>28534000</v>
      </c>
      <c r="G30" s="60">
        <v>1914616</v>
      </c>
      <c r="H30" s="60">
        <v>4277513</v>
      </c>
      <c r="I30" s="60">
        <v>4080045</v>
      </c>
      <c r="J30" s="60">
        <v>10272174</v>
      </c>
      <c r="K30" s="60">
        <v>2437435</v>
      </c>
      <c r="L30" s="60">
        <v>4593275</v>
      </c>
      <c r="M30" s="60">
        <v>4227160</v>
      </c>
      <c r="N30" s="60">
        <v>11257870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21530044</v>
      </c>
      <c r="X30" s="60">
        <v>14266998</v>
      </c>
      <c r="Y30" s="60">
        <v>7263046</v>
      </c>
      <c r="Z30" s="140">
        <v>50.91</v>
      </c>
      <c r="AA30" s="155">
        <v>28534000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32759090</v>
      </c>
      <c r="F31" s="60">
        <v>32759090</v>
      </c>
      <c r="G31" s="60">
        <v>691430</v>
      </c>
      <c r="H31" s="60">
        <v>922095</v>
      </c>
      <c r="I31" s="60">
        <v>4790557</v>
      </c>
      <c r="J31" s="60">
        <v>6404082</v>
      </c>
      <c r="K31" s="60">
        <v>1230394</v>
      </c>
      <c r="L31" s="60">
        <v>894029</v>
      </c>
      <c r="M31" s="60">
        <v>2385278</v>
      </c>
      <c r="N31" s="60">
        <v>4509701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10913783</v>
      </c>
      <c r="X31" s="60">
        <v>16379544</v>
      </c>
      <c r="Y31" s="60">
        <v>-5465761</v>
      </c>
      <c r="Z31" s="140">
        <v>-33.37</v>
      </c>
      <c r="AA31" s="155">
        <v>32759090</v>
      </c>
    </row>
    <row r="32" spans="1:27" ht="12.75">
      <c r="A32" s="183" t="s">
        <v>121</v>
      </c>
      <c r="B32" s="182"/>
      <c r="C32" s="155">
        <v>378276559</v>
      </c>
      <c r="D32" s="155">
        <v>0</v>
      </c>
      <c r="E32" s="156">
        <v>294862494</v>
      </c>
      <c r="F32" s="60">
        <v>294862494</v>
      </c>
      <c r="G32" s="60">
        <v>31627997</v>
      </c>
      <c r="H32" s="60">
        <v>30851182</v>
      </c>
      <c r="I32" s="60">
        <v>22184963</v>
      </c>
      <c r="J32" s="60">
        <v>84664142</v>
      </c>
      <c r="K32" s="60">
        <v>34658364</v>
      </c>
      <c r="L32" s="60">
        <v>32744897</v>
      </c>
      <c r="M32" s="60">
        <v>39469611</v>
      </c>
      <c r="N32" s="60">
        <v>106872872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191537014</v>
      </c>
      <c r="X32" s="60">
        <v>147466134</v>
      </c>
      <c r="Y32" s="60">
        <v>44070880</v>
      </c>
      <c r="Z32" s="140">
        <v>29.89</v>
      </c>
      <c r="AA32" s="155">
        <v>294862494</v>
      </c>
    </row>
    <row r="33" spans="1:27" ht="12.75">
      <c r="A33" s="183" t="s">
        <v>42</v>
      </c>
      <c r="B33" s="182"/>
      <c r="C33" s="155">
        <v>11519719</v>
      </c>
      <c r="D33" s="155">
        <v>0</v>
      </c>
      <c r="E33" s="156">
        <v>2910000</v>
      </c>
      <c r="F33" s="60">
        <v>2910000</v>
      </c>
      <c r="G33" s="60">
        <v>0</v>
      </c>
      <c r="H33" s="60">
        <v>320000</v>
      </c>
      <c r="I33" s="60">
        <v>691735</v>
      </c>
      <c r="J33" s="60">
        <v>1011735</v>
      </c>
      <c r="K33" s="60">
        <v>1263265</v>
      </c>
      <c r="L33" s="60">
        <v>750000</v>
      </c>
      <c r="M33" s="60">
        <v>0</v>
      </c>
      <c r="N33" s="60">
        <v>2013265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3025000</v>
      </c>
      <c r="X33" s="60">
        <v>1455000</v>
      </c>
      <c r="Y33" s="60">
        <v>1570000</v>
      </c>
      <c r="Z33" s="140">
        <v>107.9</v>
      </c>
      <c r="AA33" s="155">
        <v>2910000</v>
      </c>
    </row>
    <row r="34" spans="1:27" ht="12.75">
      <c r="A34" s="183" t="s">
        <v>43</v>
      </c>
      <c r="B34" s="182"/>
      <c r="C34" s="155">
        <v>112299807</v>
      </c>
      <c r="D34" s="155">
        <v>0</v>
      </c>
      <c r="E34" s="156">
        <v>108665319</v>
      </c>
      <c r="F34" s="60">
        <v>108665319</v>
      </c>
      <c r="G34" s="60">
        <v>6392047</v>
      </c>
      <c r="H34" s="60">
        <v>8882383</v>
      </c>
      <c r="I34" s="60">
        <v>9517652</v>
      </c>
      <c r="J34" s="60">
        <v>24792082</v>
      </c>
      <c r="K34" s="60">
        <v>14542261</v>
      </c>
      <c r="L34" s="60">
        <v>8753952</v>
      </c>
      <c r="M34" s="60">
        <v>7370596</v>
      </c>
      <c r="N34" s="60">
        <v>30666809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55458891</v>
      </c>
      <c r="X34" s="60">
        <v>54297774</v>
      </c>
      <c r="Y34" s="60">
        <v>1161117</v>
      </c>
      <c r="Z34" s="140">
        <v>2.14</v>
      </c>
      <c r="AA34" s="155">
        <v>108665319</v>
      </c>
    </row>
    <row r="35" spans="1:27" ht="12.75">
      <c r="A35" s="181" t="s">
        <v>122</v>
      </c>
      <c r="B35" s="185"/>
      <c r="C35" s="155">
        <v>1081313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833206357</v>
      </c>
      <c r="D36" s="188">
        <f>SUM(D25:D35)</f>
        <v>0</v>
      </c>
      <c r="E36" s="189">
        <f t="shared" si="1"/>
        <v>836432927</v>
      </c>
      <c r="F36" s="190">
        <f t="shared" si="1"/>
        <v>836432927</v>
      </c>
      <c r="G36" s="190">
        <f t="shared" si="1"/>
        <v>60979885</v>
      </c>
      <c r="H36" s="190">
        <f t="shared" si="1"/>
        <v>67204228</v>
      </c>
      <c r="I36" s="190">
        <f t="shared" si="1"/>
        <v>66628443</v>
      </c>
      <c r="J36" s="190">
        <f t="shared" si="1"/>
        <v>194812556</v>
      </c>
      <c r="K36" s="190">
        <f t="shared" si="1"/>
        <v>79514401</v>
      </c>
      <c r="L36" s="190">
        <f t="shared" si="1"/>
        <v>79571079</v>
      </c>
      <c r="M36" s="190">
        <f t="shared" si="1"/>
        <v>80955532</v>
      </c>
      <c r="N36" s="190">
        <f t="shared" si="1"/>
        <v>240041012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434853568</v>
      </c>
      <c r="X36" s="190">
        <f t="shared" si="1"/>
        <v>418216464</v>
      </c>
      <c r="Y36" s="190">
        <f t="shared" si="1"/>
        <v>16637104</v>
      </c>
      <c r="Z36" s="191">
        <f>+IF(X36&lt;&gt;0,+(Y36/X36)*100,0)</f>
        <v>3.9781083319570127</v>
      </c>
      <c r="AA36" s="188">
        <f>SUM(AA25:AA35)</f>
        <v>836432927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-160817179</v>
      </c>
      <c r="D38" s="199">
        <f>+D22-D36</f>
        <v>0</v>
      </c>
      <c r="E38" s="200">
        <f t="shared" si="2"/>
        <v>-138231833</v>
      </c>
      <c r="F38" s="106">
        <f t="shared" si="2"/>
        <v>-138231833</v>
      </c>
      <c r="G38" s="106">
        <f t="shared" si="2"/>
        <v>154892960</v>
      </c>
      <c r="H38" s="106">
        <f t="shared" si="2"/>
        <v>-51345959</v>
      </c>
      <c r="I38" s="106">
        <f t="shared" si="2"/>
        <v>-52936052</v>
      </c>
      <c r="J38" s="106">
        <f t="shared" si="2"/>
        <v>50610949</v>
      </c>
      <c r="K38" s="106">
        <f t="shared" si="2"/>
        <v>-59673337</v>
      </c>
      <c r="L38" s="106">
        <f t="shared" si="2"/>
        <v>-61081459</v>
      </c>
      <c r="M38" s="106">
        <f t="shared" si="2"/>
        <v>86249264</v>
      </c>
      <c r="N38" s="106">
        <f t="shared" si="2"/>
        <v>-34505532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16105417</v>
      </c>
      <c r="X38" s="106">
        <f>IF(F22=F36,0,X22-X36)</f>
        <v>-69115920</v>
      </c>
      <c r="Y38" s="106">
        <f t="shared" si="2"/>
        <v>85221337</v>
      </c>
      <c r="Z38" s="201">
        <f>+IF(X38&lt;&gt;0,+(Y38/X38)*100,0)</f>
        <v>-123.30203663642183</v>
      </c>
      <c r="AA38" s="199">
        <f>+AA22-AA36</f>
        <v>-138231833</v>
      </c>
    </row>
    <row r="39" spans="1:27" ht="12.75">
      <c r="A39" s="181" t="s">
        <v>46</v>
      </c>
      <c r="B39" s="185"/>
      <c r="C39" s="155">
        <v>270695682</v>
      </c>
      <c r="D39" s="155">
        <v>0</v>
      </c>
      <c r="E39" s="156">
        <v>315257842</v>
      </c>
      <c r="F39" s="60">
        <v>315257842</v>
      </c>
      <c r="G39" s="60">
        <v>198605</v>
      </c>
      <c r="H39" s="60">
        <v>13560952</v>
      </c>
      <c r="I39" s="60">
        <v>19571105</v>
      </c>
      <c r="J39" s="60">
        <v>33330662</v>
      </c>
      <c r="K39" s="60">
        <v>20862461</v>
      </c>
      <c r="L39" s="60">
        <v>10339151</v>
      </c>
      <c r="M39" s="60">
        <v>19421953</v>
      </c>
      <c r="N39" s="60">
        <v>50623565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83954227</v>
      </c>
      <c r="X39" s="60">
        <v>157628922</v>
      </c>
      <c r="Y39" s="60">
        <v>-73674695</v>
      </c>
      <c r="Z39" s="140">
        <v>-46.74</v>
      </c>
      <c r="AA39" s="155">
        <v>315257842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109878503</v>
      </c>
      <c r="D42" s="206">
        <f>SUM(D38:D41)</f>
        <v>0</v>
      </c>
      <c r="E42" s="207">
        <f t="shared" si="3"/>
        <v>177026009</v>
      </c>
      <c r="F42" s="88">
        <f t="shared" si="3"/>
        <v>177026009</v>
      </c>
      <c r="G42" s="88">
        <f t="shared" si="3"/>
        <v>155091565</v>
      </c>
      <c r="H42" s="88">
        <f t="shared" si="3"/>
        <v>-37785007</v>
      </c>
      <c r="I42" s="88">
        <f t="shared" si="3"/>
        <v>-33364947</v>
      </c>
      <c r="J42" s="88">
        <f t="shared" si="3"/>
        <v>83941611</v>
      </c>
      <c r="K42" s="88">
        <f t="shared" si="3"/>
        <v>-38810876</v>
      </c>
      <c r="L42" s="88">
        <f t="shared" si="3"/>
        <v>-50742308</v>
      </c>
      <c r="M42" s="88">
        <f t="shared" si="3"/>
        <v>105671217</v>
      </c>
      <c r="N42" s="88">
        <f t="shared" si="3"/>
        <v>16118033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100059644</v>
      </c>
      <c r="X42" s="88">
        <f t="shared" si="3"/>
        <v>88513002</v>
      </c>
      <c r="Y42" s="88">
        <f t="shared" si="3"/>
        <v>11546642</v>
      </c>
      <c r="Z42" s="208">
        <f>+IF(X42&lt;&gt;0,+(Y42/X42)*100,0)</f>
        <v>13.045136577787748</v>
      </c>
      <c r="AA42" s="206">
        <f>SUM(AA38:AA41)</f>
        <v>177026009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109878503</v>
      </c>
      <c r="D44" s="210">
        <f>+D42-D43</f>
        <v>0</v>
      </c>
      <c r="E44" s="211">
        <f t="shared" si="4"/>
        <v>177026009</v>
      </c>
      <c r="F44" s="77">
        <f t="shared" si="4"/>
        <v>177026009</v>
      </c>
      <c r="G44" s="77">
        <f t="shared" si="4"/>
        <v>155091565</v>
      </c>
      <c r="H44" s="77">
        <f t="shared" si="4"/>
        <v>-37785007</v>
      </c>
      <c r="I44" s="77">
        <f t="shared" si="4"/>
        <v>-33364947</v>
      </c>
      <c r="J44" s="77">
        <f t="shared" si="4"/>
        <v>83941611</v>
      </c>
      <c r="K44" s="77">
        <f t="shared" si="4"/>
        <v>-38810876</v>
      </c>
      <c r="L44" s="77">
        <f t="shared" si="4"/>
        <v>-50742308</v>
      </c>
      <c r="M44" s="77">
        <f t="shared" si="4"/>
        <v>105671217</v>
      </c>
      <c r="N44" s="77">
        <f t="shared" si="4"/>
        <v>16118033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100059644</v>
      </c>
      <c r="X44" s="77">
        <f t="shared" si="4"/>
        <v>88513002</v>
      </c>
      <c r="Y44" s="77">
        <f t="shared" si="4"/>
        <v>11546642</v>
      </c>
      <c r="Z44" s="212">
        <f>+IF(X44&lt;&gt;0,+(Y44/X44)*100,0)</f>
        <v>13.045136577787748</v>
      </c>
      <c r="AA44" s="210">
        <f>+AA42-AA43</f>
        <v>177026009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109878503</v>
      </c>
      <c r="D46" s="206">
        <f>SUM(D44:D45)</f>
        <v>0</v>
      </c>
      <c r="E46" s="207">
        <f t="shared" si="5"/>
        <v>177026009</v>
      </c>
      <c r="F46" s="88">
        <f t="shared" si="5"/>
        <v>177026009</v>
      </c>
      <c r="G46" s="88">
        <f t="shared" si="5"/>
        <v>155091565</v>
      </c>
      <c r="H46" s="88">
        <f t="shared" si="5"/>
        <v>-37785007</v>
      </c>
      <c r="I46" s="88">
        <f t="shared" si="5"/>
        <v>-33364947</v>
      </c>
      <c r="J46" s="88">
        <f t="shared" si="5"/>
        <v>83941611</v>
      </c>
      <c r="K46" s="88">
        <f t="shared" si="5"/>
        <v>-38810876</v>
      </c>
      <c r="L46" s="88">
        <f t="shared" si="5"/>
        <v>-50742308</v>
      </c>
      <c r="M46" s="88">
        <f t="shared" si="5"/>
        <v>105671217</v>
      </c>
      <c r="N46" s="88">
        <f t="shared" si="5"/>
        <v>16118033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100059644</v>
      </c>
      <c r="X46" s="88">
        <f t="shared" si="5"/>
        <v>88513002</v>
      </c>
      <c r="Y46" s="88">
        <f t="shared" si="5"/>
        <v>11546642</v>
      </c>
      <c r="Z46" s="208">
        <f>+IF(X46&lt;&gt;0,+(Y46/X46)*100,0)</f>
        <v>13.045136577787748</v>
      </c>
      <c r="AA46" s="206">
        <f>SUM(AA44:AA45)</f>
        <v>177026009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109878503</v>
      </c>
      <c r="D48" s="217">
        <f>SUM(D46:D47)</f>
        <v>0</v>
      </c>
      <c r="E48" s="218">
        <f t="shared" si="6"/>
        <v>177026009</v>
      </c>
      <c r="F48" s="219">
        <f t="shared" si="6"/>
        <v>177026009</v>
      </c>
      <c r="G48" s="219">
        <f t="shared" si="6"/>
        <v>155091565</v>
      </c>
      <c r="H48" s="220">
        <f t="shared" si="6"/>
        <v>-37785007</v>
      </c>
      <c r="I48" s="220">
        <f t="shared" si="6"/>
        <v>-33364947</v>
      </c>
      <c r="J48" s="220">
        <f t="shared" si="6"/>
        <v>83941611</v>
      </c>
      <c r="K48" s="220">
        <f t="shared" si="6"/>
        <v>-38810876</v>
      </c>
      <c r="L48" s="220">
        <f t="shared" si="6"/>
        <v>-50742308</v>
      </c>
      <c r="M48" s="219">
        <f t="shared" si="6"/>
        <v>105671217</v>
      </c>
      <c r="N48" s="219">
        <f t="shared" si="6"/>
        <v>16118033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100059644</v>
      </c>
      <c r="X48" s="220">
        <f t="shared" si="6"/>
        <v>88513002</v>
      </c>
      <c r="Y48" s="220">
        <f t="shared" si="6"/>
        <v>11546642</v>
      </c>
      <c r="Z48" s="221">
        <f>+IF(X48&lt;&gt;0,+(Y48/X48)*100,0)</f>
        <v>13.045136577787748</v>
      </c>
      <c r="AA48" s="222">
        <f>SUM(AA46:AA47)</f>
        <v>177026009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4930446</v>
      </c>
      <c r="D5" s="153">
        <f>SUM(D6:D8)</f>
        <v>0</v>
      </c>
      <c r="E5" s="154">
        <f t="shared" si="0"/>
        <v>3030000</v>
      </c>
      <c r="F5" s="100">
        <f t="shared" si="0"/>
        <v>3030000</v>
      </c>
      <c r="G5" s="100">
        <f t="shared" si="0"/>
        <v>0</v>
      </c>
      <c r="H5" s="100">
        <f t="shared" si="0"/>
        <v>22778</v>
      </c>
      <c r="I5" s="100">
        <f t="shared" si="0"/>
        <v>103377</v>
      </c>
      <c r="J5" s="100">
        <f t="shared" si="0"/>
        <v>126155</v>
      </c>
      <c r="K5" s="100">
        <f t="shared" si="0"/>
        <v>83264</v>
      </c>
      <c r="L5" s="100">
        <f t="shared" si="0"/>
        <v>137045</v>
      </c>
      <c r="M5" s="100">
        <f t="shared" si="0"/>
        <v>84557</v>
      </c>
      <c r="N5" s="100">
        <f t="shared" si="0"/>
        <v>304866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431021</v>
      </c>
      <c r="X5" s="100">
        <f t="shared" si="0"/>
        <v>1515000</v>
      </c>
      <c r="Y5" s="100">
        <f t="shared" si="0"/>
        <v>-1083979</v>
      </c>
      <c r="Z5" s="137">
        <f>+IF(X5&lt;&gt;0,+(Y5/X5)*100,0)</f>
        <v>-71.54976897689768</v>
      </c>
      <c r="AA5" s="153">
        <f>SUM(AA6:AA8)</f>
        <v>3030000</v>
      </c>
    </row>
    <row r="6" spans="1:27" ht="12.75">
      <c r="A6" s="138" t="s">
        <v>75</v>
      </c>
      <c r="B6" s="136"/>
      <c r="C6" s="155">
        <v>1943083</v>
      </c>
      <c r="D6" s="155"/>
      <c r="E6" s="156">
        <v>1160000</v>
      </c>
      <c r="F6" s="60">
        <v>1160000</v>
      </c>
      <c r="G6" s="60"/>
      <c r="H6" s="60">
        <v>20778</v>
      </c>
      <c r="I6" s="60">
        <v>25450</v>
      </c>
      <c r="J6" s="60">
        <v>46228</v>
      </c>
      <c r="K6" s="60"/>
      <c r="L6" s="60"/>
      <c r="M6" s="60">
        <v>23333</v>
      </c>
      <c r="N6" s="60">
        <v>23333</v>
      </c>
      <c r="O6" s="60"/>
      <c r="P6" s="60"/>
      <c r="Q6" s="60"/>
      <c r="R6" s="60"/>
      <c r="S6" s="60"/>
      <c r="T6" s="60"/>
      <c r="U6" s="60"/>
      <c r="V6" s="60"/>
      <c r="W6" s="60">
        <v>69561</v>
      </c>
      <c r="X6" s="60">
        <v>555000</v>
      </c>
      <c r="Y6" s="60">
        <v>-485439</v>
      </c>
      <c r="Z6" s="140">
        <v>-87.47</v>
      </c>
      <c r="AA6" s="62">
        <v>1160000</v>
      </c>
    </row>
    <row r="7" spans="1:27" ht="12.75">
      <c r="A7" s="138" t="s">
        <v>76</v>
      </c>
      <c r="B7" s="136"/>
      <c r="C7" s="157">
        <v>1066954</v>
      </c>
      <c r="D7" s="157"/>
      <c r="E7" s="158">
        <v>970000</v>
      </c>
      <c r="F7" s="159">
        <v>970000</v>
      </c>
      <c r="G7" s="159"/>
      <c r="H7" s="159"/>
      <c r="I7" s="159"/>
      <c r="J7" s="159"/>
      <c r="K7" s="159">
        <v>3200</v>
      </c>
      <c r="L7" s="159">
        <v>37211</v>
      </c>
      <c r="M7" s="159">
        <v>15760</v>
      </c>
      <c r="N7" s="159">
        <v>56171</v>
      </c>
      <c r="O7" s="159"/>
      <c r="P7" s="159"/>
      <c r="Q7" s="159"/>
      <c r="R7" s="159"/>
      <c r="S7" s="159"/>
      <c r="T7" s="159"/>
      <c r="U7" s="159"/>
      <c r="V7" s="159"/>
      <c r="W7" s="159">
        <v>56171</v>
      </c>
      <c r="X7" s="159">
        <v>960000</v>
      </c>
      <c r="Y7" s="159">
        <v>-903829</v>
      </c>
      <c r="Z7" s="141">
        <v>-94.15</v>
      </c>
      <c r="AA7" s="225">
        <v>970000</v>
      </c>
    </row>
    <row r="8" spans="1:27" ht="12.75">
      <c r="A8" s="138" t="s">
        <v>77</v>
      </c>
      <c r="B8" s="136"/>
      <c r="C8" s="155">
        <v>1920409</v>
      </c>
      <c r="D8" s="155"/>
      <c r="E8" s="156">
        <v>900000</v>
      </c>
      <c r="F8" s="60">
        <v>900000</v>
      </c>
      <c r="G8" s="60"/>
      <c r="H8" s="60">
        <v>2000</v>
      </c>
      <c r="I8" s="60">
        <v>77927</v>
      </c>
      <c r="J8" s="60">
        <v>79927</v>
      </c>
      <c r="K8" s="60">
        <v>80064</v>
      </c>
      <c r="L8" s="60">
        <v>99834</v>
      </c>
      <c r="M8" s="60">
        <v>45464</v>
      </c>
      <c r="N8" s="60">
        <v>225362</v>
      </c>
      <c r="O8" s="60"/>
      <c r="P8" s="60"/>
      <c r="Q8" s="60"/>
      <c r="R8" s="60"/>
      <c r="S8" s="60"/>
      <c r="T8" s="60"/>
      <c r="U8" s="60"/>
      <c r="V8" s="60"/>
      <c r="W8" s="60">
        <v>305289</v>
      </c>
      <c r="X8" s="60"/>
      <c r="Y8" s="60">
        <v>305289</v>
      </c>
      <c r="Z8" s="140"/>
      <c r="AA8" s="62">
        <v>900000</v>
      </c>
    </row>
    <row r="9" spans="1:27" ht="12.75">
      <c r="A9" s="135" t="s">
        <v>78</v>
      </c>
      <c r="B9" s="136"/>
      <c r="C9" s="153">
        <f aca="true" t="shared" si="1" ref="C9:Y9">SUM(C10:C14)</f>
        <v>1009523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>
        <v>1009523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400000</v>
      </c>
      <c r="F15" s="100">
        <f t="shared" si="2"/>
        <v>400000</v>
      </c>
      <c r="G15" s="100">
        <f t="shared" si="2"/>
        <v>0</v>
      </c>
      <c r="H15" s="100">
        <f t="shared" si="2"/>
        <v>7300</v>
      </c>
      <c r="I15" s="100">
        <f t="shared" si="2"/>
        <v>24069</v>
      </c>
      <c r="J15" s="100">
        <f t="shared" si="2"/>
        <v>31369</v>
      </c>
      <c r="K15" s="100">
        <f t="shared" si="2"/>
        <v>7769</v>
      </c>
      <c r="L15" s="100">
        <f t="shared" si="2"/>
        <v>91675</v>
      </c>
      <c r="M15" s="100">
        <f t="shared" si="2"/>
        <v>7195</v>
      </c>
      <c r="N15" s="100">
        <f t="shared" si="2"/>
        <v>106639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138008</v>
      </c>
      <c r="X15" s="100">
        <f t="shared" si="2"/>
        <v>199998</v>
      </c>
      <c r="Y15" s="100">
        <f t="shared" si="2"/>
        <v>-61990</v>
      </c>
      <c r="Z15" s="137">
        <f>+IF(X15&lt;&gt;0,+(Y15/X15)*100,0)</f>
        <v>-30.995309953099532</v>
      </c>
      <c r="AA15" s="102">
        <f>SUM(AA16:AA18)</f>
        <v>400000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/>
      <c r="H16" s="60">
        <v>7300</v>
      </c>
      <c r="I16" s="60">
        <v>24069</v>
      </c>
      <c r="J16" s="60">
        <v>31369</v>
      </c>
      <c r="K16" s="60">
        <v>7769</v>
      </c>
      <c r="L16" s="60"/>
      <c r="M16" s="60">
        <v>7195</v>
      </c>
      <c r="N16" s="60">
        <v>14964</v>
      </c>
      <c r="O16" s="60"/>
      <c r="P16" s="60"/>
      <c r="Q16" s="60"/>
      <c r="R16" s="60"/>
      <c r="S16" s="60"/>
      <c r="T16" s="60"/>
      <c r="U16" s="60"/>
      <c r="V16" s="60"/>
      <c r="W16" s="60">
        <v>46333</v>
      </c>
      <c r="X16" s="60">
        <v>49998</v>
      </c>
      <c r="Y16" s="60">
        <v>-3665</v>
      </c>
      <c r="Z16" s="140">
        <v>-7.33</v>
      </c>
      <c r="AA16" s="62">
        <v>100000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>
        <v>300000</v>
      </c>
      <c r="F18" s="60">
        <v>300000</v>
      </c>
      <c r="G18" s="60"/>
      <c r="H18" s="60"/>
      <c r="I18" s="60"/>
      <c r="J18" s="60"/>
      <c r="K18" s="60"/>
      <c r="L18" s="60">
        <v>91675</v>
      </c>
      <c r="M18" s="60"/>
      <c r="N18" s="60">
        <v>91675</v>
      </c>
      <c r="O18" s="60"/>
      <c r="P18" s="60"/>
      <c r="Q18" s="60"/>
      <c r="R18" s="60"/>
      <c r="S18" s="60"/>
      <c r="T18" s="60"/>
      <c r="U18" s="60"/>
      <c r="V18" s="60"/>
      <c r="W18" s="60">
        <v>91675</v>
      </c>
      <c r="X18" s="60">
        <v>150000</v>
      </c>
      <c r="Y18" s="60">
        <v>-58325</v>
      </c>
      <c r="Z18" s="140">
        <v>-38.88</v>
      </c>
      <c r="AA18" s="62">
        <v>300000</v>
      </c>
    </row>
    <row r="19" spans="1:27" ht="12.75">
      <c r="A19" s="135" t="s">
        <v>88</v>
      </c>
      <c r="B19" s="142"/>
      <c r="C19" s="153">
        <f aca="true" t="shared" si="3" ref="C19:Y19">SUM(C20:C23)</f>
        <v>181303287</v>
      </c>
      <c r="D19" s="153">
        <f>SUM(D20:D23)</f>
        <v>0</v>
      </c>
      <c r="E19" s="154">
        <f t="shared" si="3"/>
        <v>320482842</v>
      </c>
      <c r="F19" s="100">
        <f t="shared" si="3"/>
        <v>320482842</v>
      </c>
      <c r="G19" s="100">
        <f t="shared" si="3"/>
        <v>172700</v>
      </c>
      <c r="H19" s="100">
        <f t="shared" si="3"/>
        <v>11792132</v>
      </c>
      <c r="I19" s="100">
        <f t="shared" si="3"/>
        <v>15812845</v>
      </c>
      <c r="J19" s="100">
        <f t="shared" si="3"/>
        <v>27777677</v>
      </c>
      <c r="K19" s="100">
        <f t="shared" si="3"/>
        <v>17080235</v>
      </c>
      <c r="L19" s="100">
        <f t="shared" si="3"/>
        <v>6520675</v>
      </c>
      <c r="M19" s="100">
        <f t="shared" si="3"/>
        <v>17511263</v>
      </c>
      <c r="N19" s="100">
        <f t="shared" si="3"/>
        <v>41112173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68889850</v>
      </c>
      <c r="X19" s="100">
        <f t="shared" si="3"/>
        <v>159191424</v>
      </c>
      <c r="Y19" s="100">
        <f t="shared" si="3"/>
        <v>-90301574</v>
      </c>
      <c r="Z19" s="137">
        <f>+IF(X19&lt;&gt;0,+(Y19/X19)*100,0)</f>
        <v>-56.72514996787766</v>
      </c>
      <c r="AA19" s="102">
        <f>SUM(AA20:AA23)</f>
        <v>320482842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180933107</v>
      </c>
      <c r="D21" s="155"/>
      <c r="E21" s="156">
        <v>270039500</v>
      </c>
      <c r="F21" s="60">
        <v>270039500</v>
      </c>
      <c r="G21" s="60">
        <v>172700</v>
      </c>
      <c r="H21" s="60">
        <v>11792132</v>
      </c>
      <c r="I21" s="60">
        <v>15812845</v>
      </c>
      <c r="J21" s="60">
        <v>27777677</v>
      </c>
      <c r="K21" s="60">
        <v>17080235</v>
      </c>
      <c r="L21" s="60">
        <v>6520675</v>
      </c>
      <c r="M21" s="60">
        <v>17148655</v>
      </c>
      <c r="N21" s="60">
        <v>40749565</v>
      </c>
      <c r="O21" s="60"/>
      <c r="P21" s="60"/>
      <c r="Q21" s="60"/>
      <c r="R21" s="60"/>
      <c r="S21" s="60"/>
      <c r="T21" s="60"/>
      <c r="U21" s="60"/>
      <c r="V21" s="60"/>
      <c r="W21" s="60">
        <v>68527242</v>
      </c>
      <c r="X21" s="60">
        <v>135019752</v>
      </c>
      <c r="Y21" s="60">
        <v>-66492510</v>
      </c>
      <c r="Z21" s="140">
        <v>-49.25</v>
      </c>
      <c r="AA21" s="62">
        <v>270039500</v>
      </c>
    </row>
    <row r="22" spans="1:27" ht="12.75">
      <c r="A22" s="138" t="s">
        <v>91</v>
      </c>
      <c r="B22" s="136"/>
      <c r="C22" s="157"/>
      <c r="D22" s="157"/>
      <c r="E22" s="158">
        <v>49868342</v>
      </c>
      <c r="F22" s="159">
        <v>49868342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23884170</v>
      </c>
      <c r="Y22" s="159">
        <v>-23884170</v>
      </c>
      <c r="Z22" s="141">
        <v>-100</v>
      </c>
      <c r="AA22" s="225">
        <v>49868342</v>
      </c>
    </row>
    <row r="23" spans="1:27" ht="12.75">
      <c r="A23" s="138" t="s">
        <v>92</v>
      </c>
      <c r="B23" s="136"/>
      <c r="C23" s="155">
        <v>370180</v>
      </c>
      <c r="D23" s="155"/>
      <c r="E23" s="156">
        <v>575000</v>
      </c>
      <c r="F23" s="60">
        <v>575000</v>
      </c>
      <c r="G23" s="60"/>
      <c r="H23" s="60"/>
      <c r="I23" s="60"/>
      <c r="J23" s="60"/>
      <c r="K23" s="60"/>
      <c r="L23" s="60"/>
      <c r="M23" s="60">
        <v>362608</v>
      </c>
      <c r="N23" s="60">
        <v>362608</v>
      </c>
      <c r="O23" s="60"/>
      <c r="P23" s="60"/>
      <c r="Q23" s="60"/>
      <c r="R23" s="60"/>
      <c r="S23" s="60"/>
      <c r="T23" s="60"/>
      <c r="U23" s="60"/>
      <c r="V23" s="60"/>
      <c r="W23" s="60">
        <v>362608</v>
      </c>
      <c r="X23" s="60">
        <v>287502</v>
      </c>
      <c r="Y23" s="60">
        <v>75106</v>
      </c>
      <c r="Z23" s="140">
        <v>26.12</v>
      </c>
      <c r="AA23" s="62">
        <v>575000</v>
      </c>
    </row>
    <row r="24" spans="1:27" ht="12.75">
      <c r="A24" s="135" t="s">
        <v>93</v>
      </c>
      <c r="B24" s="142"/>
      <c r="C24" s="153"/>
      <c r="D24" s="153"/>
      <c r="E24" s="154">
        <v>600000</v>
      </c>
      <c r="F24" s="100">
        <v>600000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600000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187243256</v>
      </c>
      <c r="D25" s="217">
        <f>+D5+D9+D15+D19+D24</f>
        <v>0</v>
      </c>
      <c r="E25" s="230">
        <f t="shared" si="4"/>
        <v>324512842</v>
      </c>
      <c r="F25" s="219">
        <f t="shared" si="4"/>
        <v>324512842</v>
      </c>
      <c r="G25" s="219">
        <f t="shared" si="4"/>
        <v>172700</v>
      </c>
      <c r="H25" s="219">
        <f t="shared" si="4"/>
        <v>11822210</v>
      </c>
      <c r="I25" s="219">
        <f t="shared" si="4"/>
        <v>15940291</v>
      </c>
      <c r="J25" s="219">
        <f t="shared" si="4"/>
        <v>27935201</v>
      </c>
      <c r="K25" s="219">
        <f t="shared" si="4"/>
        <v>17171268</v>
      </c>
      <c r="L25" s="219">
        <f t="shared" si="4"/>
        <v>6749395</v>
      </c>
      <c r="M25" s="219">
        <f t="shared" si="4"/>
        <v>17603015</v>
      </c>
      <c r="N25" s="219">
        <f t="shared" si="4"/>
        <v>41523678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69458879</v>
      </c>
      <c r="X25" s="219">
        <f t="shared" si="4"/>
        <v>160906422</v>
      </c>
      <c r="Y25" s="219">
        <f t="shared" si="4"/>
        <v>-91447543</v>
      </c>
      <c r="Z25" s="231">
        <f>+IF(X25&lt;&gt;0,+(Y25/X25)*100,0)</f>
        <v>-56.83274903720126</v>
      </c>
      <c r="AA25" s="232">
        <f>+AA5+AA9+AA15+AA19+AA24</f>
        <v>324512842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170978778</v>
      </c>
      <c r="D28" s="155"/>
      <c r="E28" s="156">
        <v>315257842</v>
      </c>
      <c r="F28" s="60">
        <v>315257842</v>
      </c>
      <c r="G28" s="60">
        <v>172700</v>
      </c>
      <c r="H28" s="60">
        <v>11792132</v>
      </c>
      <c r="I28" s="60">
        <v>15812845</v>
      </c>
      <c r="J28" s="60">
        <v>27777677</v>
      </c>
      <c r="K28" s="60">
        <v>17080235</v>
      </c>
      <c r="L28" s="60">
        <v>6514280</v>
      </c>
      <c r="M28" s="60">
        <v>16888655</v>
      </c>
      <c r="N28" s="60">
        <v>40483170</v>
      </c>
      <c r="O28" s="60"/>
      <c r="P28" s="60"/>
      <c r="Q28" s="60"/>
      <c r="R28" s="60"/>
      <c r="S28" s="60"/>
      <c r="T28" s="60"/>
      <c r="U28" s="60"/>
      <c r="V28" s="60"/>
      <c r="W28" s="60">
        <v>68260847</v>
      </c>
      <c r="X28" s="60">
        <v>157628922</v>
      </c>
      <c r="Y28" s="60">
        <v>-89368075</v>
      </c>
      <c r="Z28" s="140">
        <v>-56.7</v>
      </c>
      <c r="AA28" s="155">
        <v>315257842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170978778</v>
      </c>
      <c r="D32" s="210">
        <f>SUM(D28:D31)</f>
        <v>0</v>
      </c>
      <c r="E32" s="211">
        <f t="shared" si="5"/>
        <v>315257842</v>
      </c>
      <c r="F32" s="77">
        <f t="shared" si="5"/>
        <v>315257842</v>
      </c>
      <c r="G32" s="77">
        <f t="shared" si="5"/>
        <v>172700</v>
      </c>
      <c r="H32" s="77">
        <f t="shared" si="5"/>
        <v>11792132</v>
      </c>
      <c r="I32" s="77">
        <f t="shared" si="5"/>
        <v>15812845</v>
      </c>
      <c r="J32" s="77">
        <f t="shared" si="5"/>
        <v>27777677</v>
      </c>
      <c r="K32" s="77">
        <f t="shared" si="5"/>
        <v>17080235</v>
      </c>
      <c r="L32" s="77">
        <f t="shared" si="5"/>
        <v>6514280</v>
      </c>
      <c r="M32" s="77">
        <f t="shared" si="5"/>
        <v>16888655</v>
      </c>
      <c r="N32" s="77">
        <f t="shared" si="5"/>
        <v>40483170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68260847</v>
      </c>
      <c r="X32" s="77">
        <f t="shared" si="5"/>
        <v>157628922</v>
      </c>
      <c r="Y32" s="77">
        <f t="shared" si="5"/>
        <v>-89368075</v>
      </c>
      <c r="Z32" s="212">
        <f>+IF(X32&lt;&gt;0,+(Y32/X32)*100,0)</f>
        <v>-56.695226907661024</v>
      </c>
      <c r="AA32" s="79">
        <f>SUM(AA28:AA31)</f>
        <v>315257842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16264478</v>
      </c>
      <c r="D35" s="155"/>
      <c r="E35" s="156">
        <v>9255000</v>
      </c>
      <c r="F35" s="60">
        <v>9255000</v>
      </c>
      <c r="G35" s="60"/>
      <c r="H35" s="60">
        <v>30078</v>
      </c>
      <c r="I35" s="60">
        <v>127446</v>
      </c>
      <c r="J35" s="60">
        <v>157524</v>
      </c>
      <c r="K35" s="60">
        <v>91033</v>
      </c>
      <c r="L35" s="60">
        <v>235115</v>
      </c>
      <c r="M35" s="60">
        <v>714360</v>
      </c>
      <c r="N35" s="60">
        <v>1040508</v>
      </c>
      <c r="O35" s="60"/>
      <c r="P35" s="60"/>
      <c r="Q35" s="60"/>
      <c r="R35" s="60"/>
      <c r="S35" s="60"/>
      <c r="T35" s="60"/>
      <c r="U35" s="60"/>
      <c r="V35" s="60"/>
      <c r="W35" s="60">
        <v>1198032</v>
      </c>
      <c r="X35" s="60">
        <v>3577500</v>
      </c>
      <c r="Y35" s="60">
        <v>-2379468</v>
      </c>
      <c r="Z35" s="140">
        <v>-66.51</v>
      </c>
      <c r="AA35" s="62">
        <v>9255000</v>
      </c>
    </row>
    <row r="36" spans="1:27" ht="12.75">
      <c r="A36" s="238" t="s">
        <v>139</v>
      </c>
      <c r="B36" s="149"/>
      <c r="C36" s="222">
        <f aca="true" t="shared" si="6" ref="C36:Y36">SUM(C32:C35)</f>
        <v>187243256</v>
      </c>
      <c r="D36" s="222">
        <f>SUM(D32:D35)</f>
        <v>0</v>
      </c>
      <c r="E36" s="218">
        <f t="shared" si="6"/>
        <v>324512842</v>
      </c>
      <c r="F36" s="220">
        <f t="shared" si="6"/>
        <v>324512842</v>
      </c>
      <c r="G36" s="220">
        <f t="shared" si="6"/>
        <v>172700</v>
      </c>
      <c r="H36" s="220">
        <f t="shared" si="6"/>
        <v>11822210</v>
      </c>
      <c r="I36" s="220">
        <f t="shared" si="6"/>
        <v>15940291</v>
      </c>
      <c r="J36" s="220">
        <f t="shared" si="6"/>
        <v>27935201</v>
      </c>
      <c r="K36" s="220">
        <f t="shared" si="6"/>
        <v>17171268</v>
      </c>
      <c r="L36" s="220">
        <f t="shared" si="6"/>
        <v>6749395</v>
      </c>
      <c r="M36" s="220">
        <f t="shared" si="6"/>
        <v>17603015</v>
      </c>
      <c r="N36" s="220">
        <f t="shared" si="6"/>
        <v>41523678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69458879</v>
      </c>
      <c r="X36" s="220">
        <f t="shared" si="6"/>
        <v>161206422</v>
      </c>
      <c r="Y36" s="220">
        <f t="shared" si="6"/>
        <v>-91747543</v>
      </c>
      <c r="Z36" s="221">
        <f>+IF(X36&lt;&gt;0,+(Y36/X36)*100,0)</f>
        <v>-56.913081911835995</v>
      </c>
      <c r="AA36" s="239">
        <f>SUM(AA32:AA35)</f>
        <v>324512842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148282726</v>
      </c>
      <c r="D6" s="155"/>
      <c r="E6" s="59">
        <v>59072400</v>
      </c>
      <c r="F6" s="60">
        <v>59072400</v>
      </c>
      <c r="G6" s="60">
        <v>-8224693</v>
      </c>
      <c r="H6" s="60">
        <v>-55139561</v>
      </c>
      <c r="I6" s="60">
        <v>142531587</v>
      </c>
      <c r="J6" s="60">
        <v>142531587</v>
      </c>
      <c r="K6" s="60">
        <v>-168154441</v>
      </c>
      <c r="L6" s="60">
        <v>19896387</v>
      </c>
      <c r="M6" s="60">
        <v>42088952</v>
      </c>
      <c r="N6" s="60">
        <v>42088952</v>
      </c>
      <c r="O6" s="60"/>
      <c r="P6" s="60"/>
      <c r="Q6" s="60"/>
      <c r="R6" s="60"/>
      <c r="S6" s="60"/>
      <c r="T6" s="60"/>
      <c r="U6" s="60"/>
      <c r="V6" s="60"/>
      <c r="W6" s="60">
        <v>42088952</v>
      </c>
      <c r="X6" s="60">
        <v>29536200</v>
      </c>
      <c r="Y6" s="60">
        <v>12552752</v>
      </c>
      <c r="Z6" s="140">
        <v>42.5</v>
      </c>
      <c r="AA6" s="62">
        <v>59072400</v>
      </c>
    </row>
    <row r="7" spans="1:27" ht="12.75">
      <c r="A7" s="249" t="s">
        <v>144</v>
      </c>
      <c r="B7" s="182"/>
      <c r="C7" s="155">
        <v>350000000</v>
      </c>
      <c r="D7" s="155"/>
      <c r="E7" s="59">
        <v>350000000</v>
      </c>
      <c r="F7" s="60">
        <v>350000000</v>
      </c>
      <c r="G7" s="60">
        <v>-150084736</v>
      </c>
      <c r="H7" s="60">
        <v>4077012</v>
      </c>
      <c r="I7" s="60">
        <v>-195877949</v>
      </c>
      <c r="J7" s="60">
        <v>-195877949</v>
      </c>
      <c r="K7" s="60">
        <v>125213993</v>
      </c>
      <c r="L7" s="60">
        <v>-121117411</v>
      </c>
      <c r="M7" s="60">
        <v>101447644</v>
      </c>
      <c r="N7" s="60">
        <v>101447644</v>
      </c>
      <c r="O7" s="60"/>
      <c r="P7" s="60"/>
      <c r="Q7" s="60"/>
      <c r="R7" s="60"/>
      <c r="S7" s="60"/>
      <c r="T7" s="60"/>
      <c r="U7" s="60"/>
      <c r="V7" s="60"/>
      <c r="W7" s="60">
        <v>101447644</v>
      </c>
      <c r="X7" s="60">
        <v>175000000</v>
      </c>
      <c r="Y7" s="60">
        <v>-73552356</v>
      </c>
      <c r="Z7" s="140">
        <v>-42.03</v>
      </c>
      <c r="AA7" s="62">
        <v>350000000</v>
      </c>
    </row>
    <row r="8" spans="1:27" ht="12.75">
      <c r="A8" s="249" t="s">
        <v>145</v>
      </c>
      <c r="B8" s="182"/>
      <c r="C8" s="155">
        <v>37265291</v>
      </c>
      <c r="D8" s="155"/>
      <c r="E8" s="59">
        <v>31850601</v>
      </c>
      <c r="F8" s="60">
        <v>31850601</v>
      </c>
      <c r="G8" s="60">
        <v>-2520986</v>
      </c>
      <c r="H8" s="60">
        <v>2591362</v>
      </c>
      <c r="I8" s="60">
        <v>-1132322</v>
      </c>
      <c r="J8" s="60">
        <v>-1132322</v>
      </c>
      <c r="K8" s="60">
        <v>53307</v>
      </c>
      <c r="L8" s="60">
        <v>1451290</v>
      </c>
      <c r="M8" s="60">
        <v>-222875</v>
      </c>
      <c r="N8" s="60">
        <v>-222875</v>
      </c>
      <c r="O8" s="60"/>
      <c r="P8" s="60"/>
      <c r="Q8" s="60"/>
      <c r="R8" s="60"/>
      <c r="S8" s="60"/>
      <c r="T8" s="60"/>
      <c r="U8" s="60"/>
      <c r="V8" s="60"/>
      <c r="W8" s="60">
        <v>-222875</v>
      </c>
      <c r="X8" s="60">
        <v>15925301</v>
      </c>
      <c r="Y8" s="60">
        <v>-16148176</v>
      </c>
      <c r="Z8" s="140">
        <v>-101.4</v>
      </c>
      <c r="AA8" s="62">
        <v>31850601</v>
      </c>
    </row>
    <row r="9" spans="1:27" ht="12.75">
      <c r="A9" s="249" t="s">
        <v>146</v>
      </c>
      <c r="B9" s="182"/>
      <c r="C9" s="155">
        <v>78178315</v>
      </c>
      <c r="D9" s="155"/>
      <c r="E9" s="59">
        <v>387937</v>
      </c>
      <c r="F9" s="60">
        <v>387937</v>
      </c>
      <c r="G9" s="60">
        <v>18363159</v>
      </c>
      <c r="H9" s="60">
        <v>-1687817</v>
      </c>
      <c r="I9" s="60">
        <v>-10326952</v>
      </c>
      <c r="J9" s="60">
        <v>-10326952</v>
      </c>
      <c r="K9" s="60">
        <v>-13017753</v>
      </c>
      <c r="L9" s="60">
        <v>7473827</v>
      </c>
      <c r="M9" s="60">
        <v>-10826196</v>
      </c>
      <c r="N9" s="60">
        <v>-10826196</v>
      </c>
      <c r="O9" s="60"/>
      <c r="P9" s="60"/>
      <c r="Q9" s="60"/>
      <c r="R9" s="60"/>
      <c r="S9" s="60"/>
      <c r="T9" s="60"/>
      <c r="U9" s="60"/>
      <c r="V9" s="60"/>
      <c r="W9" s="60">
        <v>-10826196</v>
      </c>
      <c r="X9" s="60">
        <v>193969</v>
      </c>
      <c r="Y9" s="60">
        <v>-11020165</v>
      </c>
      <c r="Z9" s="140">
        <v>-5681.41</v>
      </c>
      <c r="AA9" s="62">
        <v>387937</v>
      </c>
    </row>
    <row r="10" spans="1:27" ht="12.75">
      <c r="A10" s="249" t="s">
        <v>147</v>
      </c>
      <c r="B10" s="182"/>
      <c r="C10" s="155">
        <v>47772</v>
      </c>
      <c r="D10" s="155"/>
      <c r="E10" s="59">
        <v>48662</v>
      </c>
      <c r="F10" s="60">
        <v>48662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24331</v>
      </c>
      <c r="Y10" s="159">
        <v>-24331</v>
      </c>
      <c r="Z10" s="141">
        <v>-100</v>
      </c>
      <c r="AA10" s="225">
        <v>48662</v>
      </c>
    </row>
    <row r="11" spans="1:27" ht="12.75">
      <c r="A11" s="249" t="s">
        <v>148</v>
      </c>
      <c r="B11" s="182"/>
      <c r="C11" s="155">
        <v>6036170</v>
      </c>
      <c r="D11" s="155"/>
      <c r="E11" s="59">
        <v>9014682</v>
      </c>
      <c r="F11" s="60">
        <v>9014682</v>
      </c>
      <c r="G11" s="60">
        <v>-175053</v>
      </c>
      <c r="H11" s="60">
        <v>59614</v>
      </c>
      <c r="I11" s="60">
        <v>-1190126</v>
      </c>
      <c r="J11" s="60">
        <v>-1190126</v>
      </c>
      <c r="K11" s="60">
        <v>1153447</v>
      </c>
      <c r="L11" s="60">
        <v>-548230</v>
      </c>
      <c r="M11" s="60">
        <v>54073</v>
      </c>
      <c r="N11" s="60">
        <v>54073</v>
      </c>
      <c r="O11" s="60"/>
      <c r="P11" s="60"/>
      <c r="Q11" s="60"/>
      <c r="R11" s="60"/>
      <c r="S11" s="60"/>
      <c r="T11" s="60"/>
      <c r="U11" s="60"/>
      <c r="V11" s="60"/>
      <c r="W11" s="60">
        <v>54073</v>
      </c>
      <c r="X11" s="60">
        <v>4507341</v>
      </c>
      <c r="Y11" s="60">
        <v>-4453268</v>
      </c>
      <c r="Z11" s="140">
        <v>-98.8</v>
      </c>
      <c r="AA11" s="62">
        <v>9014682</v>
      </c>
    </row>
    <row r="12" spans="1:27" ht="12.75">
      <c r="A12" s="250" t="s">
        <v>56</v>
      </c>
      <c r="B12" s="251"/>
      <c r="C12" s="168">
        <f aca="true" t="shared" si="0" ref="C12:Y12">SUM(C6:C11)</f>
        <v>619810274</v>
      </c>
      <c r="D12" s="168">
        <f>SUM(D6:D11)</f>
        <v>0</v>
      </c>
      <c r="E12" s="72">
        <f t="shared" si="0"/>
        <v>450374282</v>
      </c>
      <c r="F12" s="73">
        <f t="shared" si="0"/>
        <v>450374282</v>
      </c>
      <c r="G12" s="73">
        <f t="shared" si="0"/>
        <v>-142642309</v>
      </c>
      <c r="H12" s="73">
        <f t="shared" si="0"/>
        <v>-50099390</v>
      </c>
      <c r="I12" s="73">
        <f t="shared" si="0"/>
        <v>-65995762</v>
      </c>
      <c r="J12" s="73">
        <f t="shared" si="0"/>
        <v>-65995762</v>
      </c>
      <c r="K12" s="73">
        <f t="shared" si="0"/>
        <v>-54751447</v>
      </c>
      <c r="L12" s="73">
        <f t="shared" si="0"/>
        <v>-92844137</v>
      </c>
      <c r="M12" s="73">
        <f t="shared" si="0"/>
        <v>132541598</v>
      </c>
      <c r="N12" s="73">
        <f t="shared" si="0"/>
        <v>132541598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132541598</v>
      </c>
      <c r="X12" s="73">
        <f t="shared" si="0"/>
        <v>225187142</v>
      </c>
      <c r="Y12" s="73">
        <f t="shared" si="0"/>
        <v>-92645544</v>
      </c>
      <c r="Z12" s="170">
        <f>+IF(X12&lt;&gt;0,+(Y12/X12)*100,0)</f>
        <v>-41.1415781457007</v>
      </c>
      <c r="AA12" s="74">
        <f>SUM(AA6:AA11)</f>
        <v>450374282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172941</v>
      </c>
      <c r="D15" s="155"/>
      <c r="E15" s="59">
        <v>129529</v>
      </c>
      <c r="F15" s="60">
        <v>129529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64765</v>
      </c>
      <c r="Y15" s="60">
        <v>-64765</v>
      </c>
      <c r="Z15" s="140">
        <v>-100</v>
      </c>
      <c r="AA15" s="62">
        <v>129529</v>
      </c>
    </row>
    <row r="16" spans="1:27" ht="12.75">
      <c r="A16" s="249" t="s">
        <v>151</v>
      </c>
      <c r="B16" s="182"/>
      <c r="C16" s="155">
        <v>767734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2279677824</v>
      </c>
      <c r="D19" s="155"/>
      <c r="E19" s="59">
        <v>2702210617</v>
      </c>
      <c r="F19" s="60">
        <v>2702210617</v>
      </c>
      <c r="G19" s="60">
        <v>60546410</v>
      </c>
      <c r="H19" s="60">
        <v>6427241</v>
      </c>
      <c r="I19" s="60">
        <v>9690787</v>
      </c>
      <c r="J19" s="60">
        <v>9690787</v>
      </c>
      <c r="K19" s="60">
        <v>11431773</v>
      </c>
      <c r="L19" s="60">
        <v>1202342</v>
      </c>
      <c r="M19" s="60">
        <v>11867519</v>
      </c>
      <c r="N19" s="60">
        <v>11867519</v>
      </c>
      <c r="O19" s="60"/>
      <c r="P19" s="60"/>
      <c r="Q19" s="60"/>
      <c r="R19" s="60"/>
      <c r="S19" s="60"/>
      <c r="T19" s="60"/>
      <c r="U19" s="60"/>
      <c r="V19" s="60"/>
      <c r="W19" s="60">
        <v>11867519</v>
      </c>
      <c r="X19" s="60">
        <v>1351105309</v>
      </c>
      <c r="Y19" s="60">
        <v>-1339237790</v>
      </c>
      <c r="Z19" s="140">
        <v>-99.12</v>
      </c>
      <c r="AA19" s="62">
        <v>2702210617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4028808</v>
      </c>
      <c r="D22" s="155"/>
      <c r="E22" s="59">
        <v>1454794</v>
      </c>
      <c r="F22" s="60">
        <v>1454794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727397</v>
      </c>
      <c r="Y22" s="60">
        <v>-727397</v>
      </c>
      <c r="Z22" s="140">
        <v>-100</v>
      </c>
      <c r="AA22" s="62">
        <v>1454794</v>
      </c>
    </row>
    <row r="23" spans="1:27" ht="12.75">
      <c r="A23" s="249" t="s">
        <v>158</v>
      </c>
      <c r="B23" s="182"/>
      <c r="C23" s="155"/>
      <c r="D23" s="155"/>
      <c r="E23" s="59">
        <v>700000</v>
      </c>
      <c r="F23" s="60">
        <v>700000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350000</v>
      </c>
      <c r="Y23" s="159">
        <v>-350000</v>
      </c>
      <c r="Z23" s="141">
        <v>-100</v>
      </c>
      <c r="AA23" s="225">
        <v>700000</v>
      </c>
    </row>
    <row r="24" spans="1:27" ht="12.75">
      <c r="A24" s="250" t="s">
        <v>57</v>
      </c>
      <c r="B24" s="253"/>
      <c r="C24" s="168">
        <f aca="true" t="shared" si="1" ref="C24:Y24">SUM(C15:C23)</f>
        <v>2284647307</v>
      </c>
      <c r="D24" s="168">
        <f>SUM(D15:D23)</f>
        <v>0</v>
      </c>
      <c r="E24" s="76">
        <f t="shared" si="1"/>
        <v>2704494940</v>
      </c>
      <c r="F24" s="77">
        <f t="shared" si="1"/>
        <v>2704494940</v>
      </c>
      <c r="G24" s="77">
        <f t="shared" si="1"/>
        <v>60546410</v>
      </c>
      <c r="H24" s="77">
        <f t="shared" si="1"/>
        <v>6427241</v>
      </c>
      <c r="I24" s="77">
        <f t="shared" si="1"/>
        <v>9690787</v>
      </c>
      <c r="J24" s="77">
        <f t="shared" si="1"/>
        <v>9690787</v>
      </c>
      <c r="K24" s="77">
        <f t="shared" si="1"/>
        <v>11431773</v>
      </c>
      <c r="L24" s="77">
        <f t="shared" si="1"/>
        <v>1202342</v>
      </c>
      <c r="M24" s="77">
        <f t="shared" si="1"/>
        <v>11867519</v>
      </c>
      <c r="N24" s="77">
        <f t="shared" si="1"/>
        <v>11867519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11867519</v>
      </c>
      <c r="X24" s="77">
        <f t="shared" si="1"/>
        <v>1352247471</v>
      </c>
      <c r="Y24" s="77">
        <f t="shared" si="1"/>
        <v>-1340379952</v>
      </c>
      <c r="Z24" s="212">
        <f>+IF(X24&lt;&gt;0,+(Y24/X24)*100,0)</f>
        <v>-99.12238556517885</v>
      </c>
      <c r="AA24" s="79">
        <f>SUM(AA15:AA23)</f>
        <v>2704494940</v>
      </c>
    </row>
    <row r="25" spans="1:27" ht="12.75">
      <c r="A25" s="250" t="s">
        <v>159</v>
      </c>
      <c r="B25" s="251"/>
      <c r="C25" s="168">
        <f aca="true" t="shared" si="2" ref="C25:Y25">+C12+C24</f>
        <v>2904457581</v>
      </c>
      <c r="D25" s="168">
        <f>+D12+D24</f>
        <v>0</v>
      </c>
      <c r="E25" s="72">
        <f t="shared" si="2"/>
        <v>3154869222</v>
      </c>
      <c r="F25" s="73">
        <f t="shared" si="2"/>
        <v>3154869222</v>
      </c>
      <c r="G25" s="73">
        <f t="shared" si="2"/>
        <v>-82095899</v>
      </c>
      <c r="H25" s="73">
        <f t="shared" si="2"/>
        <v>-43672149</v>
      </c>
      <c r="I25" s="73">
        <f t="shared" si="2"/>
        <v>-56304975</v>
      </c>
      <c r="J25" s="73">
        <f t="shared" si="2"/>
        <v>-56304975</v>
      </c>
      <c r="K25" s="73">
        <f t="shared" si="2"/>
        <v>-43319674</v>
      </c>
      <c r="L25" s="73">
        <f t="shared" si="2"/>
        <v>-91641795</v>
      </c>
      <c r="M25" s="73">
        <f t="shared" si="2"/>
        <v>144409117</v>
      </c>
      <c r="N25" s="73">
        <f t="shared" si="2"/>
        <v>144409117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144409117</v>
      </c>
      <c r="X25" s="73">
        <f t="shared" si="2"/>
        <v>1577434613</v>
      </c>
      <c r="Y25" s="73">
        <f t="shared" si="2"/>
        <v>-1433025496</v>
      </c>
      <c r="Z25" s="170">
        <f>+IF(X25&lt;&gt;0,+(Y25/X25)*100,0)</f>
        <v>-90.84531835361723</v>
      </c>
      <c r="AA25" s="74">
        <f>+AA12+AA24</f>
        <v>3154869222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5928341</v>
      </c>
      <c r="D30" s="155"/>
      <c r="E30" s="59">
        <v>6669520</v>
      </c>
      <c r="F30" s="60">
        <v>6669520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3334760</v>
      </c>
      <c r="Y30" s="60">
        <v>-3334760</v>
      </c>
      <c r="Z30" s="140">
        <v>-100</v>
      </c>
      <c r="AA30" s="62">
        <v>6669520</v>
      </c>
    </row>
    <row r="31" spans="1:27" ht="12.75">
      <c r="A31" s="249" t="s">
        <v>163</v>
      </c>
      <c r="B31" s="182"/>
      <c r="C31" s="155">
        <v>10011629</v>
      </c>
      <c r="D31" s="155"/>
      <c r="E31" s="59">
        <v>12211635</v>
      </c>
      <c r="F31" s="60">
        <v>12211635</v>
      </c>
      <c r="G31" s="60">
        <v>656500</v>
      </c>
      <c r="H31" s="60">
        <v>-15539</v>
      </c>
      <c r="I31" s="60">
        <v>10951</v>
      </c>
      <c r="J31" s="60">
        <v>10951</v>
      </c>
      <c r="K31" s="60">
        <v>-24592</v>
      </c>
      <c r="L31" s="60">
        <v>23927</v>
      </c>
      <c r="M31" s="60">
        <v>-13125</v>
      </c>
      <c r="N31" s="60">
        <v>-13125</v>
      </c>
      <c r="O31" s="60"/>
      <c r="P31" s="60"/>
      <c r="Q31" s="60"/>
      <c r="R31" s="60"/>
      <c r="S31" s="60"/>
      <c r="T31" s="60"/>
      <c r="U31" s="60"/>
      <c r="V31" s="60"/>
      <c r="W31" s="60">
        <v>-13125</v>
      </c>
      <c r="X31" s="60">
        <v>6105818</v>
      </c>
      <c r="Y31" s="60">
        <v>-6118943</v>
      </c>
      <c r="Z31" s="140">
        <v>-100.21</v>
      </c>
      <c r="AA31" s="62">
        <v>12211635</v>
      </c>
    </row>
    <row r="32" spans="1:27" ht="12.75">
      <c r="A32" s="249" t="s">
        <v>164</v>
      </c>
      <c r="B32" s="182"/>
      <c r="C32" s="155">
        <v>259828948</v>
      </c>
      <c r="D32" s="155"/>
      <c r="E32" s="59">
        <v>127662396</v>
      </c>
      <c r="F32" s="60">
        <v>127662396</v>
      </c>
      <c r="G32" s="60">
        <v>-75992066</v>
      </c>
      <c r="H32" s="60">
        <v>-5871601</v>
      </c>
      <c r="I32" s="60">
        <v>-24299436</v>
      </c>
      <c r="J32" s="60">
        <v>-24299436</v>
      </c>
      <c r="K32" s="60">
        <v>-5810813</v>
      </c>
      <c r="L32" s="60">
        <v>-40657314</v>
      </c>
      <c r="M32" s="60">
        <v>41939896</v>
      </c>
      <c r="N32" s="60">
        <v>41939896</v>
      </c>
      <c r="O32" s="60"/>
      <c r="P32" s="60"/>
      <c r="Q32" s="60"/>
      <c r="R32" s="60"/>
      <c r="S32" s="60"/>
      <c r="T32" s="60"/>
      <c r="U32" s="60"/>
      <c r="V32" s="60"/>
      <c r="W32" s="60">
        <v>41939896</v>
      </c>
      <c r="X32" s="60">
        <v>63831198</v>
      </c>
      <c r="Y32" s="60">
        <v>-21891302</v>
      </c>
      <c r="Z32" s="140">
        <v>-34.3</v>
      </c>
      <c r="AA32" s="62">
        <v>127662396</v>
      </c>
    </row>
    <row r="33" spans="1:27" ht="12.75">
      <c r="A33" s="249" t="s">
        <v>165</v>
      </c>
      <c r="B33" s="182"/>
      <c r="C33" s="155">
        <v>1676079</v>
      </c>
      <c r="D33" s="155"/>
      <c r="E33" s="59">
        <v>1808776</v>
      </c>
      <c r="F33" s="60">
        <v>1808776</v>
      </c>
      <c r="G33" s="60">
        <v>-633837</v>
      </c>
      <c r="H33" s="60"/>
      <c r="I33" s="60">
        <v>-306994</v>
      </c>
      <c r="J33" s="60">
        <v>-306994</v>
      </c>
      <c r="K33" s="60">
        <v>-293901</v>
      </c>
      <c r="L33" s="60">
        <v>-135341</v>
      </c>
      <c r="M33" s="60">
        <v>-224971</v>
      </c>
      <c r="N33" s="60">
        <v>-224971</v>
      </c>
      <c r="O33" s="60"/>
      <c r="P33" s="60"/>
      <c r="Q33" s="60"/>
      <c r="R33" s="60"/>
      <c r="S33" s="60"/>
      <c r="T33" s="60"/>
      <c r="U33" s="60"/>
      <c r="V33" s="60"/>
      <c r="W33" s="60">
        <v>-224971</v>
      </c>
      <c r="X33" s="60">
        <v>904388</v>
      </c>
      <c r="Y33" s="60">
        <v>-1129359</v>
      </c>
      <c r="Z33" s="140">
        <v>-124.88</v>
      </c>
      <c r="AA33" s="62">
        <v>1808776</v>
      </c>
    </row>
    <row r="34" spans="1:27" ht="12.75">
      <c r="A34" s="250" t="s">
        <v>58</v>
      </c>
      <c r="B34" s="251"/>
      <c r="C34" s="168">
        <f aca="true" t="shared" si="3" ref="C34:Y34">SUM(C29:C33)</f>
        <v>277444997</v>
      </c>
      <c r="D34" s="168">
        <f>SUM(D29:D33)</f>
        <v>0</v>
      </c>
      <c r="E34" s="72">
        <f t="shared" si="3"/>
        <v>148352327</v>
      </c>
      <c r="F34" s="73">
        <f t="shared" si="3"/>
        <v>148352327</v>
      </c>
      <c r="G34" s="73">
        <f t="shared" si="3"/>
        <v>-75969403</v>
      </c>
      <c r="H34" s="73">
        <f t="shared" si="3"/>
        <v>-5887140</v>
      </c>
      <c r="I34" s="73">
        <f t="shared" si="3"/>
        <v>-24595479</v>
      </c>
      <c r="J34" s="73">
        <f t="shared" si="3"/>
        <v>-24595479</v>
      </c>
      <c r="K34" s="73">
        <f t="shared" si="3"/>
        <v>-6129306</v>
      </c>
      <c r="L34" s="73">
        <f t="shared" si="3"/>
        <v>-40768728</v>
      </c>
      <c r="M34" s="73">
        <f t="shared" si="3"/>
        <v>41701800</v>
      </c>
      <c r="N34" s="73">
        <f t="shared" si="3"/>
        <v>41701800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41701800</v>
      </c>
      <c r="X34" s="73">
        <f t="shared" si="3"/>
        <v>74176164</v>
      </c>
      <c r="Y34" s="73">
        <f t="shared" si="3"/>
        <v>-32474364</v>
      </c>
      <c r="Z34" s="170">
        <f>+IF(X34&lt;&gt;0,+(Y34/X34)*100,0)</f>
        <v>-43.7800531178722</v>
      </c>
      <c r="AA34" s="74">
        <f>SUM(AA29:AA33)</f>
        <v>148352327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38533314</v>
      </c>
      <c r="D37" s="155"/>
      <c r="E37" s="59">
        <v>31863793</v>
      </c>
      <c r="F37" s="60">
        <v>31863793</v>
      </c>
      <c r="G37" s="60">
        <v>-2722279</v>
      </c>
      <c r="H37" s="60"/>
      <c r="I37" s="60"/>
      <c r="J37" s="60"/>
      <c r="K37" s="60"/>
      <c r="L37" s="60"/>
      <c r="M37" s="60">
        <v>-2863588</v>
      </c>
      <c r="N37" s="60">
        <v>-2863588</v>
      </c>
      <c r="O37" s="60"/>
      <c r="P37" s="60"/>
      <c r="Q37" s="60"/>
      <c r="R37" s="60"/>
      <c r="S37" s="60"/>
      <c r="T37" s="60"/>
      <c r="U37" s="60"/>
      <c r="V37" s="60"/>
      <c r="W37" s="60">
        <v>-2863588</v>
      </c>
      <c r="X37" s="60">
        <v>15931897</v>
      </c>
      <c r="Y37" s="60">
        <v>-18795485</v>
      </c>
      <c r="Z37" s="140">
        <v>-117.97</v>
      </c>
      <c r="AA37" s="62">
        <v>31863793</v>
      </c>
    </row>
    <row r="38" spans="1:27" ht="12.75">
      <c r="A38" s="249" t="s">
        <v>165</v>
      </c>
      <c r="B38" s="182"/>
      <c r="C38" s="155">
        <v>105039215</v>
      </c>
      <c r="D38" s="155"/>
      <c r="E38" s="59">
        <v>123439691</v>
      </c>
      <c r="F38" s="60">
        <v>123439691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61719846</v>
      </c>
      <c r="Y38" s="60">
        <v>-61719846</v>
      </c>
      <c r="Z38" s="140">
        <v>-100</v>
      </c>
      <c r="AA38" s="62">
        <v>123439691</v>
      </c>
    </row>
    <row r="39" spans="1:27" ht="12.75">
      <c r="A39" s="250" t="s">
        <v>59</v>
      </c>
      <c r="B39" s="253"/>
      <c r="C39" s="168">
        <f aca="true" t="shared" si="4" ref="C39:Y39">SUM(C37:C38)</f>
        <v>143572529</v>
      </c>
      <c r="D39" s="168">
        <f>SUM(D37:D38)</f>
        <v>0</v>
      </c>
      <c r="E39" s="76">
        <f t="shared" si="4"/>
        <v>155303484</v>
      </c>
      <c r="F39" s="77">
        <f t="shared" si="4"/>
        <v>155303484</v>
      </c>
      <c r="G39" s="77">
        <f t="shared" si="4"/>
        <v>-2722279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-2863588</v>
      </c>
      <c r="N39" s="77">
        <f t="shared" si="4"/>
        <v>-2863588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-2863588</v>
      </c>
      <c r="X39" s="77">
        <f t="shared" si="4"/>
        <v>77651743</v>
      </c>
      <c r="Y39" s="77">
        <f t="shared" si="4"/>
        <v>-80515331</v>
      </c>
      <c r="Z39" s="212">
        <f>+IF(X39&lt;&gt;0,+(Y39/X39)*100,0)</f>
        <v>-103.68773177441749</v>
      </c>
      <c r="AA39" s="79">
        <f>SUM(AA37:AA38)</f>
        <v>155303484</v>
      </c>
    </row>
    <row r="40" spans="1:27" ht="12.75">
      <c r="A40" s="250" t="s">
        <v>167</v>
      </c>
      <c r="B40" s="251"/>
      <c r="C40" s="168">
        <f aca="true" t="shared" si="5" ref="C40:Y40">+C34+C39</f>
        <v>421017526</v>
      </c>
      <c r="D40" s="168">
        <f>+D34+D39</f>
        <v>0</v>
      </c>
      <c r="E40" s="72">
        <f t="shared" si="5"/>
        <v>303655811</v>
      </c>
      <c r="F40" s="73">
        <f t="shared" si="5"/>
        <v>303655811</v>
      </c>
      <c r="G40" s="73">
        <f t="shared" si="5"/>
        <v>-78691682</v>
      </c>
      <c r="H40" s="73">
        <f t="shared" si="5"/>
        <v>-5887140</v>
      </c>
      <c r="I40" s="73">
        <f t="shared" si="5"/>
        <v>-24595479</v>
      </c>
      <c r="J40" s="73">
        <f t="shared" si="5"/>
        <v>-24595479</v>
      </c>
      <c r="K40" s="73">
        <f t="shared" si="5"/>
        <v>-6129306</v>
      </c>
      <c r="L40" s="73">
        <f t="shared" si="5"/>
        <v>-40768728</v>
      </c>
      <c r="M40" s="73">
        <f t="shared" si="5"/>
        <v>38838212</v>
      </c>
      <c r="N40" s="73">
        <f t="shared" si="5"/>
        <v>38838212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38838212</v>
      </c>
      <c r="X40" s="73">
        <f t="shared" si="5"/>
        <v>151827907</v>
      </c>
      <c r="Y40" s="73">
        <f t="shared" si="5"/>
        <v>-112989695</v>
      </c>
      <c r="Z40" s="170">
        <f>+IF(X40&lt;&gt;0,+(Y40/X40)*100,0)</f>
        <v>-74.41958282412469</v>
      </c>
      <c r="AA40" s="74">
        <f>+AA34+AA39</f>
        <v>303655811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2483440055</v>
      </c>
      <c r="D42" s="257">
        <f>+D25-D40</f>
        <v>0</v>
      </c>
      <c r="E42" s="258">
        <f t="shared" si="6"/>
        <v>2851213411</v>
      </c>
      <c r="F42" s="259">
        <f t="shared" si="6"/>
        <v>2851213411</v>
      </c>
      <c r="G42" s="259">
        <f t="shared" si="6"/>
        <v>-3404217</v>
      </c>
      <c r="H42" s="259">
        <f t="shared" si="6"/>
        <v>-37785009</v>
      </c>
      <c r="I42" s="259">
        <f t="shared" si="6"/>
        <v>-31709496</v>
      </c>
      <c r="J42" s="259">
        <f t="shared" si="6"/>
        <v>-31709496</v>
      </c>
      <c r="K42" s="259">
        <f t="shared" si="6"/>
        <v>-37190368</v>
      </c>
      <c r="L42" s="259">
        <f t="shared" si="6"/>
        <v>-50873067</v>
      </c>
      <c r="M42" s="259">
        <f t="shared" si="6"/>
        <v>105570905</v>
      </c>
      <c r="N42" s="259">
        <f t="shared" si="6"/>
        <v>105570905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105570905</v>
      </c>
      <c r="X42" s="259">
        <f t="shared" si="6"/>
        <v>1425606706</v>
      </c>
      <c r="Y42" s="259">
        <f t="shared" si="6"/>
        <v>-1320035801</v>
      </c>
      <c r="Z42" s="260">
        <f>+IF(X42&lt;&gt;0,+(Y42/X42)*100,0)</f>
        <v>-92.59466832221818</v>
      </c>
      <c r="AA42" s="261">
        <f>+AA25-AA40</f>
        <v>2851213411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2483440055</v>
      </c>
      <c r="D45" s="155"/>
      <c r="E45" s="59">
        <v>2441874411</v>
      </c>
      <c r="F45" s="60">
        <v>2441874411</v>
      </c>
      <c r="G45" s="60">
        <v>-3404217</v>
      </c>
      <c r="H45" s="60">
        <v>-37785009</v>
      </c>
      <c r="I45" s="60">
        <v>-31709496</v>
      </c>
      <c r="J45" s="60">
        <v>-31709496</v>
      </c>
      <c r="K45" s="60">
        <v>-37190368</v>
      </c>
      <c r="L45" s="60">
        <v>-50873067</v>
      </c>
      <c r="M45" s="60">
        <v>105570905</v>
      </c>
      <c r="N45" s="60">
        <v>105570905</v>
      </c>
      <c r="O45" s="60"/>
      <c r="P45" s="60"/>
      <c r="Q45" s="60"/>
      <c r="R45" s="60"/>
      <c r="S45" s="60"/>
      <c r="T45" s="60"/>
      <c r="U45" s="60"/>
      <c r="V45" s="60"/>
      <c r="W45" s="60">
        <v>105570905</v>
      </c>
      <c r="X45" s="60">
        <v>1220937206</v>
      </c>
      <c r="Y45" s="60">
        <v>-1115366301</v>
      </c>
      <c r="Z45" s="139">
        <v>-91.35</v>
      </c>
      <c r="AA45" s="62">
        <v>2441874411</v>
      </c>
    </row>
    <row r="46" spans="1:27" ht="12.75">
      <c r="A46" s="249" t="s">
        <v>171</v>
      </c>
      <c r="B46" s="182"/>
      <c r="C46" s="155"/>
      <c r="D46" s="155"/>
      <c r="E46" s="59">
        <v>409339000</v>
      </c>
      <c r="F46" s="60">
        <v>409339000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204669500</v>
      </c>
      <c r="Y46" s="60">
        <v>-204669500</v>
      </c>
      <c r="Z46" s="139">
        <v>-100</v>
      </c>
      <c r="AA46" s="62">
        <v>409339000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2483440055</v>
      </c>
      <c r="D48" s="217">
        <f>SUM(D45:D47)</f>
        <v>0</v>
      </c>
      <c r="E48" s="264">
        <f t="shared" si="7"/>
        <v>2851213411</v>
      </c>
      <c r="F48" s="219">
        <f t="shared" si="7"/>
        <v>2851213411</v>
      </c>
      <c r="G48" s="219">
        <f t="shared" si="7"/>
        <v>-3404217</v>
      </c>
      <c r="H48" s="219">
        <f t="shared" si="7"/>
        <v>-37785009</v>
      </c>
      <c r="I48" s="219">
        <f t="shared" si="7"/>
        <v>-31709496</v>
      </c>
      <c r="J48" s="219">
        <f t="shared" si="7"/>
        <v>-31709496</v>
      </c>
      <c r="K48" s="219">
        <f t="shared" si="7"/>
        <v>-37190368</v>
      </c>
      <c r="L48" s="219">
        <f t="shared" si="7"/>
        <v>-50873067</v>
      </c>
      <c r="M48" s="219">
        <f t="shared" si="7"/>
        <v>105570905</v>
      </c>
      <c r="N48" s="219">
        <f t="shared" si="7"/>
        <v>105570905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105570905</v>
      </c>
      <c r="X48" s="219">
        <f t="shared" si="7"/>
        <v>1425606706</v>
      </c>
      <c r="Y48" s="219">
        <f t="shared" si="7"/>
        <v>-1320035801</v>
      </c>
      <c r="Z48" s="265">
        <f>+IF(X48&lt;&gt;0,+(Y48/X48)*100,0)</f>
        <v>-92.59466832221818</v>
      </c>
      <c r="AA48" s="232">
        <f>SUM(AA45:AA47)</f>
        <v>2851213411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77590709</v>
      </c>
      <c r="D7" s="155"/>
      <c r="E7" s="59">
        <v>86260132</v>
      </c>
      <c r="F7" s="60">
        <v>86260132</v>
      </c>
      <c r="G7" s="60">
        <v>7673607</v>
      </c>
      <c r="H7" s="60">
        <v>8033630</v>
      </c>
      <c r="I7" s="60">
        <v>9499108</v>
      </c>
      <c r="J7" s="60">
        <v>25206345</v>
      </c>
      <c r="K7" s="60">
        <v>6405007</v>
      </c>
      <c r="L7" s="60">
        <v>7026562</v>
      </c>
      <c r="M7" s="60">
        <v>6692396</v>
      </c>
      <c r="N7" s="60">
        <v>20123965</v>
      </c>
      <c r="O7" s="60"/>
      <c r="P7" s="60"/>
      <c r="Q7" s="60"/>
      <c r="R7" s="60"/>
      <c r="S7" s="60"/>
      <c r="T7" s="60"/>
      <c r="U7" s="60"/>
      <c r="V7" s="60"/>
      <c r="W7" s="60">
        <v>45330310</v>
      </c>
      <c r="X7" s="60">
        <v>43297080</v>
      </c>
      <c r="Y7" s="60">
        <v>2033230</v>
      </c>
      <c r="Z7" s="140">
        <v>4.7</v>
      </c>
      <c r="AA7" s="62">
        <v>86260132</v>
      </c>
    </row>
    <row r="8" spans="1:27" ht="12.75">
      <c r="A8" s="249" t="s">
        <v>178</v>
      </c>
      <c r="B8" s="182"/>
      <c r="C8" s="155">
        <v>15439524</v>
      </c>
      <c r="D8" s="155"/>
      <c r="E8" s="59">
        <v>33147833</v>
      </c>
      <c r="F8" s="60">
        <v>33147833</v>
      </c>
      <c r="G8" s="60">
        <v>265779984</v>
      </c>
      <c r="H8" s="60">
        <v>223949199</v>
      </c>
      <c r="I8" s="60">
        <v>331505498</v>
      </c>
      <c r="J8" s="60">
        <v>821234681</v>
      </c>
      <c r="K8" s="60">
        <v>79601583</v>
      </c>
      <c r="L8" s="60">
        <v>249597938</v>
      </c>
      <c r="M8" s="60">
        <v>193027011</v>
      </c>
      <c r="N8" s="60">
        <v>522226532</v>
      </c>
      <c r="O8" s="60"/>
      <c r="P8" s="60"/>
      <c r="Q8" s="60"/>
      <c r="R8" s="60"/>
      <c r="S8" s="60"/>
      <c r="T8" s="60"/>
      <c r="U8" s="60"/>
      <c r="V8" s="60"/>
      <c r="W8" s="60">
        <v>1343461213</v>
      </c>
      <c r="X8" s="60">
        <v>17908732</v>
      </c>
      <c r="Y8" s="60">
        <v>1325552481</v>
      </c>
      <c r="Z8" s="140">
        <v>7401.71</v>
      </c>
      <c r="AA8" s="62">
        <v>33147833</v>
      </c>
    </row>
    <row r="9" spans="1:27" ht="12.75">
      <c r="A9" s="249" t="s">
        <v>179</v>
      </c>
      <c r="B9" s="182"/>
      <c r="C9" s="155">
        <v>792855855</v>
      </c>
      <c r="D9" s="155"/>
      <c r="E9" s="59">
        <v>534175159</v>
      </c>
      <c r="F9" s="60">
        <v>534175159</v>
      </c>
      <c r="G9" s="60">
        <v>198684000</v>
      </c>
      <c r="H9" s="60">
        <v>4712000</v>
      </c>
      <c r="I9" s="60"/>
      <c r="J9" s="60">
        <v>203396000</v>
      </c>
      <c r="K9" s="60"/>
      <c r="L9" s="60">
        <v>5492000</v>
      </c>
      <c r="M9" s="60">
        <v>158947000</v>
      </c>
      <c r="N9" s="60">
        <v>164439000</v>
      </c>
      <c r="O9" s="60"/>
      <c r="P9" s="60"/>
      <c r="Q9" s="60"/>
      <c r="R9" s="60"/>
      <c r="S9" s="60"/>
      <c r="T9" s="60"/>
      <c r="U9" s="60"/>
      <c r="V9" s="60"/>
      <c r="W9" s="60">
        <v>367835000</v>
      </c>
      <c r="X9" s="60">
        <v>396987920</v>
      </c>
      <c r="Y9" s="60">
        <v>-29152920</v>
      </c>
      <c r="Z9" s="140">
        <v>-7.34</v>
      </c>
      <c r="AA9" s="62">
        <v>534175159</v>
      </c>
    </row>
    <row r="10" spans="1:27" ht="12.75">
      <c r="A10" s="249" t="s">
        <v>180</v>
      </c>
      <c r="B10" s="182"/>
      <c r="C10" s="155"/>
      <c r="D10" s="155"/>
      <c r="E10" s="59">
        <v>315257843</v>
      </c>
      <c r="F10" s="60">
        <v>315257843</v>
      </c>
      <c r="G10" s="60">
        <v>53000000</v>
      </c>
      <c r="H10" s="60">
        <v>30000000</v>
      </c>
      <c r="I10" s="60"/>
      <c r="J10" s="60">
        <v>83000000</v>
      </c>
      <c r="K10" s="60">
        <v>20000000</v>
      </c>
      <c r="L10" s="60"/>
      <c r="M10" s="60">
        <v>45000000</v>
      </c>
      <c r="N10" s="60">
        <v>65000000</v>
      </c>
      <c r="O10" s="60"/>
      <c r="P10" s="60"/>
      <c r="Q10" s="60"/>
      <c r="R10" s="60"/>
      <c r="S10" s="60"/>
      <c r="T10" s="60"/>
      <c r="U10" s="60"/>
      <c r="V10" s="60"/>
      <c r="W10" s="60">
        <v>148000000</v>
      </c>
      <c r="X10" s="60">
        <v>212259549</v>
      </c>
      <c r="Y10" s="60">
        <v>-64259549</v>
      </c>
      <c r="Z10" s="140">
        <v>-30.27</v>
      </c>
      <c r="AA10" s="62">
        <v>315257843</v>
      </c>
    </row>
    <row r="11" spans="1:27" ht="12.75">
      <c r="A11" s="249" t="s">
        <v>181</v>
      </c>
      <c r="B11" s="182"/>
      <c r="C11" s="155">
        <v>46638976</v>
      </c>
      <c r="D11" s="155"/>
      <c r="E11" s="59">
        <v>44617974</v>
      </c>
      <c r="F11" s="60">
        <v>44617974</v>
      </c>
      <c r="G11" s="60">
        <v>3177961</v>
      </c>
      <c r="H11" s="60">
        <v>3143063</v>
      </c>
      <c r="I11" s="60">
        <v>4145765</v>
      </c>
      <c r="J11" s="60">
        <v>10466789</v>
      </c>
      <c r="K11" s="60">
        <v>2800509</v>
      </c>
      <c r="L11" s="60">
        <v>3873409</v>
      </c>
      <c r="M11" s="60">
        <v>1554659</v>
      </c>
      <c r="N11" s="60">
        <v>8228577</v>
      </c>
      <c r="O11" s="60"/>
      <c r="P11" s="60"/>
      <c r="Q11" s="60"/>
      <c r="R11" s="60"/>
      <c r="S11" s="60"/>
      <c r="T11" s="60"/>
      <c r="U11" s="60"/>
      <c r="V11" s="60"/>
      <c r="W11" s="60">
        <v>18695366</v>
      </c>
      <c r="X11" s="60">
        <v>22308972</v>
      </c>
      <c r="Y11" s="60">
        <v>-3613606</v>
      </c>
      <c r="Z11" s="140">
        <v>-16.2</v>
      </c>
      <c r="AA11" s="62">
        <v>44617974</v>
      </c>
    </row>
    <row r="12" spans="1:27" ht="12.75">
      <c r="A12" s="249" t="s">
        <v>182</v>
      </c>
      <c r="B12" s="182"/>
      <c r="C12" s="155">
        <v>3294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-721149930</v>
      </c>
      <c r="D14" s="155"/>
      <c r="E14" s="59">
        <v>-732215058</v>
      </c>
      <c r="F14" s="60">
        <v>-732215058</v>
      </c>
      <c r="G14" s="60">
        <v>-433004504</v>
      </c>
      <c r="H14" s="60">
        <v>-312331729</v>
      </c>
      <c r="I14" s="60">
        <v>-152836320</v>
      </c>
      <c r="J14" s="60">
        <v>-898172553</v>
      </c>
      <c r="K14" s="60">
        <v>-127765296</v>
      </c>
      <c r="L14" s="60">
        <v>-193906591</v>
      </c>
      <c r="M14" s="60">
        <v>-172960786</v>
      </c>
      <c r="N14" s="60">
        <v>-494632673</v>
      </c>
      <c r="O14" s="60"/>
      <c r="P14" s="60"/>
      <c r="Q14" s="60"/>
      <c r="R14" s="60"/>
      <c r="S14" s="60"/>
      <c r="T14" s="60"/>
      <c r="U14" s="60"/>
      <c r="V14" s="60"/>
      <c r="W14" s="60">
        <v>-1392805226</v>
      </c>
      <c r="X14" s="60">
        <v>-370141706</v>
      </c>
      <c r="Y14" s="60">
        <v>-1022663520</v>
      </c>
      <c r="Z14" s="140">
        <v>276.29</v>
      </c>
      <c r="AA14" s="62">
        <v>-732215058</v>
      </c>
    </row>
    <row r="15" spans="1:27" ht="12.75">
      <c r="A15" s="249" t="s">
        <v>40</v>
      </c>
      <c r="B15" s="182"/>
      <c r="C15" s="155">
        <v>-6432319</v>
      </c>
      <c r="D15" s="155"/>
      <c r="E15" s="59">
        <v>-5322141</v>
      </c>
      <c r="F15" s="60">
        <v>-5322141</v>
      </c>
      <c r="G15" s="60"/>
      <c r="H15" s="60"/>
      <c r="I15" s="60"/>
      <c r="J15" s="60"/>
      <c r="K15" s="60"/>
      <c r="L15" s="60"/>
      <c r="M15" s="60">
        <v>-2496688</v>
      </c>
      <c r="N15" s="60">
        <v>-2496688</v>
      </c>
      <c r="O15" s="60"/>
      <c r="P15" s="60"/>
      <c r="Q15" s="60"/>
      <c r="R15" s="60"/>
      <c r="S15" s="60"/>
      <c r="T15" s="60"/>
      <c r="U15" s="60"/>
      <c r="V15" s="60"/>
      <c r="W15" s="60">
        <v>-2496688</v>
      </c>
      <c r="X15" s="60">
        <v>-2661070</v>
      </c>
      <c r="Y15" s="60">
        <v>164382</v>
      </c>
      <c r="Z15" s="140">
        <v>-6.18</v>
      </c>
      <c r="AA15" s="62">
        <v>-5322141</v>
      </c>
    </row>
    <row r="16" spans="1:27" ht="12.75">
      <c r="A16" s="249" t="s">
        <v>42</v>
      </c>
      <c r="B16" s="182"/>
      <c r="C16" s="155">
        <v>-11519719</v>
      </c>
      <c r="D16" s="155"/>
      <c r="E16" s="59">
        <v>-2910000</v>
      </c>
      <c r="F16" s="60">
        <v>-2910000</v>
      </c>
      <c r="G16" s="60">
        <v>-96000</v>
      </c>
      <c r="H16" s="60">
        <v>-1500</v>
      </c>
      <c r="I16" s="60">
        <v>-560000</v>
      </c>
      <c r="J16" s="60">
        <v>-657500</v>
      </c>
      <c r="K16" s="60">
        <v>-180000</v>
      </c>
      <c r="L16" s="60"/>
      <c r="M16" s="60"/>
      <c r="N16" s="60">
        <v>-180000</v>
      </c>
      <c r="O16" s="60"/>
      <c r="P16" s="60"/>
      <c r="Q16" s="60"/>
      <c r="R16" s="60"/>
      <c r="S16" s="60"/>
      <c r="T16" s="60"/>
      <c r="U16" s="60"/>
      <c r="V16" s="60"/>
      <c r="W16" s="60">
        <v>-837500</v>
      </c>
      <c r="X16" s="60">
        <v>-1894990</v>
      </c>
      <c r="Y16" s="60">
        <v>1057490</v>
      </c>
      <c r="Z16" s="140">
        <v>-55.8</v>
      </c>
      <c r="AA16" s="62">
        <v>-2910000</v>
      </c>
    </row>
    <row r="17" spans="1:27" ht="12.75">
      <c r="A17" s="250" t="s">
        <v>185</v>
      </c>
      <c r="B17" s="251"/>
      <c r="C17" s="168">
        <f aca="true" t="shared" si="0" ref="C17:Y17">SUM(C6:C16)</f>
        <v>193426390</v>
      </c>
      <c r="D17" s="168">
        <f t="shared" si="0"/>
        <v>0</v>
      </c>
      <c r="E17" s="72">
        <f t="shared" si="0"/>
        <v>273011742</v>
      </c>
      <c r="F17" s="73">
        <f t="shared" si="0"/>
        <v>273011742</v>
      </c>
      <c r="G17" s="73">
        <f t="shared" si="0"/>
        <v>95215048</v>
      </c>
      <c r="H17" s="73">
        <f t="shared" si="0"/>
        <v>-42495337</v>
      </c>
      <c r="I17" s="73">
        <f t="shared" si="0"/>
        <v>191754051</v>
      </c>
      <c r="J17" s="73">
        <f t="shared" si="0"/>
        <v>244473762</v>
      </c>
      <c r="K17" s="73">
        <f t="shared" si="0"/>
        <v>-19138197</v>
      </c>
      <c r="L17" s="73">
        <f t="shared" si="0"/>
        <v>72083318</v>
      </c>
      <c r="M17" s="73">
        <f t="shared" si="0"/>
        <v>229763592</v>
      </c>
      <c r="N17" s="73">
        <f t="shared" si="0"/>
        <v>282708713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527182475</v>
      </c>
      <c r="X17" s="73">
        <f t="shared" si="0"/>
        <v>318064487</v>
      </c>
      <c r="Y17" s="73">
        <f t="shared" si="0"/>
        <v>209117988</v>
      </c>
      <c r="Z17" s="170">
        <f>+IF(X17&lt;&gt;0,+(Y17/X17)*100,0)</f>
        <v>65.74704078798965</v>
      </c>
      <c r="AA17" s="74">
        <f>SUM(AA6:AA16)</f>
        <v>273011742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251910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43794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5478228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-193669551</v>
      </c>
      <c r="D26" s="155"/>
      <c r="E26" s="59">
        <v>-315257841</v>
      </c>
      <c r="F26" s="60">
        <v>-315257841</v>
      </c>
      <c r="G26" s="60">
        <v>-48352881</v>
      </c>
      <c r="H26" s="60">
        <v>-12402875</v>
      </c>
      <c r="I26" s="60">
        <v>-21925761</v>
      </c>
      <c r="J26" s="60">
        <v>-82681517</v>
      </c>
      <c r="K26" s="60">
        <v>-29190792</v>
      </c>
      <c r="L26" s="60">
        <v>-12430307</v>
      </c>
      <c r="M26" s="60">
        <v>-20839377</v>
      </c>
      <c r="N26" s="60">
        <v>-62460476</v>
      </c>
      <c r="O26" s="60"/>
      <c r="P26" s="60"/>
      <c r="Q26" s="60"/>
      <c r="R26" s="60"/>
      <c r="S26" s="60"/>
      <c r="T26" s="60"/>
      <c r="U26" s="60"/>
      <c r="V26" s="60"/>
      <c r="W26" s="60">
        <v>-145141993</v>
      </c>
      <c r="X26" s="60">
        <v>-155983242</v>
      </c>
      <c r="Y26" s="60">
        <v>10841249</v>
      </c>
      <c r="Z26" s="140">
        <v>-6.95</v>
      </c>
      <c r="AA26" s="62">
        <v>-315257841</v>
      </c>
    </row>
    <row r="27" spans="1:27" ht="12.75">
      <c r="A27" s="250" t="s">
        <v>192</v>
      </c>
      <c r="B27" s="251"/>
      <c r="C27" s="168">
        <f aca="true" t="shared" si="1" ref="C27:Y27">SUM(C21:C26)</f>
        <v>-187895619</v>
      </c>
      <c r="D27" s="168">
        <f>SUM(D21:D26)</f>
        <v>0</v>
      </c>
      <c r="E27" s="72">
        <f t="shared" si="1"/>
        <v>-315257841</v>
      </c>
      <c r="F27" s="73">
        <f t="shared" si="1"/>
        <v>-315257841</v>
      </c>
      <c r="G27" s="73">
        <f t="shared" si="1"/>
        <v>-48352881</v>
      </c>
      <c r="H27" s="73">
        <f t="shared" si="1"/>
        <v>-12402875</v>
      </c>
      <c r="I27" s="73">
        <f t="shared" si="1"/>
        <v>-21925761</v>
      </c>
      <c r="J27" s="73">
        <f t="shared" si="1"/>
        <v>-82681517</v>
      </c>
      <c r="K27" s="73">
        <f t="shared" si="1"/>
        <v>-29190792</v>
      </c>
      <c r="L27" s="73">
        <f t="shared" si="1"/>
        <v>-12430307</v>
      </c>
      <c r="M27" s="73">
        <f t="shared" si="1"/>
        <v>-20839377</v>
      </c>
      <c r="N27" s="73">
        <f t="shared" si="1"/>
        <v>-62460476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-145141993</v>
      </c>
      <c r="X27" s="73">
        <f t="shared" si="1"/>
        <v>-155983242</v>
      </c>
      <c r="Y27" s="73">
        <f t="shared" si="1"/>
        <v>10841249</v>
      </c>
      <c r="Z27" s="170">
        <f>+IF(X27&lt;&gt;0,+(Y27/X27)*100,0)</f>
        <v>-6.950265208617731</v>
      </c>
      <c r="AA27" s="74">
        <f>SUM(AA21:AA26)</f>
        <v>-315257841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-10605497</v>
      </c>
      <c r="D35" s="155"/>
      <c r="E35" s="59">
        <v>-5928340</v>
      </c>
      <c r="F35" s="60">
        <v>-5928340</v>
      </c>
      <c r="G35" s="60"/>
      <c r="H35" s="60"/>
      <c r="I35" s="60"/>
      <c r="J35" s="60"/>
      <c r="K35" s="60"/>
      <c r="L35" s="60"/>
      <c r="M35" s="60">
        <v>-3128553</v>
      </c>
      <c r="N35" s="60">
        <v>-3128553</v>
      </c>
      <c r="O35" s="60"/>
      <c r="P35" s="60"/>
      <c r="Q35" s="60"/>
      <c r="R35" s="60"/>
      <c r="S35" s="60"/>
      <c r="T35" s="60"/>
      <c r="U35" s="60"/>
      <c r="V35" s="60"/>
      <c r="W35" s="60">
        <v>-3128553</v>
      </c>
      <c r="X35" s="60">
        <v>-2964170</v>
      </c>
      <c r="Y35" s="60">
        <v>-164383</v>
      </c>
      <c r="Z35" s="140">
        <v>5.55</v>
      </c>
      <c r="AA35" s="62">
        <v>-5928340</v>
      </c>
    </row>
    <row r="36" spans="1:27" ht="12.75">
      <c r="A36" s="250" t="s">
        <v>198</v>
      </c>
      <c r="B36" s="251"/>
      <c r="C36" s="168">
        <f aca="true" t="shared" si="2" ref="C36:Y36">SUM(C31:C35)</f>
        <v>-10605497</v>
      </c>
      <c r="D36" s="168">
        <f>SUM(D31:D35)</f>
        <v>0</v>
      </c>
      <c r="E36" s="72">
        <f t="shared" si="2"/>
        <v>-5928340</v>
      </c>
      <c r="F36" s="73">
        <f t="shared" si="2"/>
        <v>-5928340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-3128553</v>
      </c>
      <c r="N36" s="73">
        <f t="shared" si="2"/>
        <v>-3128553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-3128553</v>
      </c>
      <c r="X36" s="73">
        <f t="shared" si="2"/>
        <v>-2964170</v>
      </c>
      <c r="Y36" s="73">
        <f t="shared" si="2"/>
        <v>-164383</v>
      </c>
      <c r="Z36" s="170">
        <f>+IF(X36&lt;&gt;0,+(Y36/X36)*100,0)</f>
        <v>5.545667083871708</v>
      </c>
      <c r="AA36" s="74">
        <f>SUM(AA31:AA35)</f>
        <v>-5928340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-5074726</v>
      </c>
      <c r="D38" s="153">
        <f>+D17+D27+D36</f>
        <v>0</v>
      </c>
      <c r="E38" s="99">
        <f t="shared" si="3"/>
        <v>-48174439</v>
      </c>
      <c r="F38" s="100">
        <f t="shared" si="3"/>
        <v>-48174439</v>
      </c>
      <c r="G38" s="100">
        <f t="shared" si="3"/>
        <v>46862167</v>
      </c>
      <c r="H38" s="100">
        <f t="shared" si="3"/>
        <v>-54898212</v>
      </c>
      <c r="I38" s="100">
        <f t="shared" si="3"/>
        <v>169828290</v>
      </c>
      <c r="J38" s="100">
        <f t="shared" si="3"/>
        <v>161792245</v>
      </c>
      <c r="K38" s="100">
        <f t="shared" si="3"/>
        <v>-48328989</v>
      </c>
      <c r="L38" s="100">
        <f t="shared" si="3"/>
        <v>59653011</v>
      </c>
      <c r="M38" s="100">
        <f t="shared" si="3"/>
        <v>205795662</v>
      </c>
      <c r="N38" s="100">
        <f t="shared" si="3"/>
        <v>217119684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378911929</v>
      </c>
      <c r="X38" s="100">
        <f t="shared" si="3"/>
        <v>159117075</v>
      </c>
      <c r="Y38" s="100">
        <f t="shared" si="3"/>
        <v>219794854</v>
      </c>
      <c r="Z38" s="137">
        <f>+IF(X38&lt;&gt;0,+(Y38/X38)*100,0)</f>
        <v>138.1340462675046</v>
      </c>
      <c r="AA38" s="102">
        <f>+AA17+AA27+AA36</f>
        <v>-48174439</v>
      </c>
    </row>
    <row r="39" spans="1:27" ht="12.75">
      <c r="A39" s="249" t="s">
        <v>200</v>
      </c>
      <c r="B39" s="182"/>
      <c r="C39" s="153">
        <v>503357452</v>
      </c>
      <c r="D39" s="153"/>
      <c r="E39" s="99">
        <v>409338000</v>
      </c>
      <c r="F39" s="100">
        <v>409338000</v>
      </c>
      <c r="G39" s="100">
        <v>109894861</v>
      </c>
      <c r="H39" s="100">
        <v>156757028</v>
      </c>
      <c r="I39" s="100">
        <v>101858816</v>
      </c>
      <c r="J39" s="100">
        <v>109894861</v>
      </c>
      <c r="K39" s="100">
        <v>271687106</v>
      </c>
      <c r="L39" s="100">
        <v>223358117</v>
      </c>
      <c r="M39" s="100">
        <v>283011128</v>
      </c>
      <c r="N39" s="100">
        <v>271687106</v>
      </c>
      <c r="O39" s="100"/>
      <c r="P39" s="100"/>
      <c r="Q39" s="100"/>
      <c r="R39" s="100"/>
      <c r="S39" s="100"/>
      <c r="T39" s="100"/>
      <c r="U39" s="100"/>
      <c r="V39" s="100"/>
      <c r="W39" s="100">
        <v>109894861</v>
      </c>
      <c r="X39" s="100">
        <v>409338000</v>
      </c>
      <c r="Y39" s="100">
        <v>-299443139</v>
      </c>
      <c r="Z39" s="137">
        <v>-73.15</v>
      </c>
      <c r="AA39" s="102">
        <v>409338000</v>
      </c>
    </row>
    <row r="40" spans="1:27" ht="12.75">
      <c r="A40" s="269" t="s">
        <v>201</v>
      </c>
      <c r="B40" s="256"/>
      <c r="C40" s="257">
        <v>498282726</v>
      </c>
      <c r="D40" s="257"/>
      <c r="E40" s="258">
        <v>361163561</v>
      </c>
      <c r="F40" s="259">
        <v>361163561</v>
      </c>
      <c r="G40" s="259">
        <v>156757028</v>
      </c>
      <c r="H40" s="259">
        <v>101858816</v>
      </c>
      <c r="I40" s="259">
        <v>271687106</v>
      </c>
      <c r="J40" s="259">
        <v>271687106</v>
      </c>
      <c r="K40" s="259">
        <v>223358117</v>
      </c>
      <c r="L40" s="259">
        <v>283011128</v>
      </c>
      <c r="M40" s="259">
        <v>488806790</v>
      </c>
      <c r="N40" s="259">
        <v>488806790</v>
      </c>
      <c r="O40" s="259"/>
      <c r="P40" s="259"/>
      <c r="Q40" s="259"/>
      <c r="R40" s="259"/>
      <c r="S40" s="259"/>
      <c r="T40" s="259"/>
      <c r="U40" s="259"/>
      <c r="V40" s="259"/>
      <c r="W40" s="259">
        <v>488806790</v>
      </c>
      <c r="X40" s="259">
        <v>568455075</v>
      </c>
      <c r="Y40" s="259">
        <v>-79648285</v>
      </c>
      <c r="Z40" s="260">
        <v>-14.01</v>
      </c>
      <c r="AA40" s="261">
        <v>361163561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187243256</v>
      </c>
      <c r="D5" s="200">
        <f t="shared" si="0"/>
        <v>0</v>
      </c>
      <c r="E5" s="106">
        <f t="shared" si="0"/>
        <v>322412842</v>
      </c>
      <c r="F5" s="106">
        <f t="shared" si="0"/>
        <v>322412842</v>
      </c>
      <c r="G5" s="106">
        <f t="shared" si="0"/>
        <v>172700</v>
      </c>
      <c r="H5" s="106">
        <f t="shared" si="0"/>
        <v>11822210</v>
      </c>
      <c r="I5" s="106">
        <f t="shared" si="0"/>
        <v>15940291</v>
      </c>
      <c r="J5" s="106">
        <f t="shared" si="0"/>
        <v>27935201</v>
      </c>
      <c r="K5" s="106">
        <f t="shared" si="0"/>
        <v>17171268</v>
      </c>
      <c r="L5" s="106">
        <f t="shared" si="0"/>
        <v>6157045</v>
      </c>
      <c r="M5" s="106">
        <f t="shared" si="0"/>
        <v>17343015</v>
      </c>
      <c r="N5" s="106">
        <f t="shared" si="0"/>
        <v>40671328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68606529</v>
      </c>
      <c r="X5" s="106">
        <f t="shared" si="0"/>
        <v>161206421</v>
      </c>
      <c r="Y5" s="106">
        <f t="shared" si="0"/>
        <v>-92599892</v>
      </c>
      <c r="Z5" s="201">
        <f>+IF(X5&lt;&gt;0,+(Y5/X5)*100,0)</f>
        <v>-57.44181368557274</v>
      </c>
      <c r="AA5" s="199">
        <f>SUM(AA11:AA18)</f>
        <v>322412842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178452593</v>
      </c>
      <c r="D8" s="156"/>
      <c r="E8" s="60">
        <v>318357842</v>
      </c>
      <c r="F8" s="60">
        <v>318357842</v>
      </c>
      <c r="G8" s="60">
        <v>172700</v>
      </c>
      <c r="H8" s="60">
        <v>11792132</v>
      </c>
      <c r="I8" s="60">
        <v>15812845</v>
      </c>
      <c r="J8" s="60">
        <v>27777677</v>
      </c>
      <c r="K8" s="60">
        <v>17080235</v>
      </c>
      <c r="L8" s="60">
        <v>5921930</v>
      </c>
      <c r="M8" s="60">
        <v>16888655</v>
      </c>
      <c r="N8" s="60">
        <v>39890820</v>
      </c>
      <c r="O8" s="60"/>
      <c r="P8" s="60"/>
      <c r="Q8" s="60"/>
      <c r="R8" s="60"/>
      <c r="S8" s="60"/>
      <c r="T8" s="60"/>
      <c r="U8" s="60"/>
      <c r="V8" s="60"/>
      <c r="W8" s="60">
        <v>67668497</v>
      </c>
      <c r="X8" s="60">
        <v>159178921</v>
      </c>
      <c r="Y8" s="60">
        <v>-91510424</v>
      </c>
      <c r="Z8" s="140">
        <v>-57.49</v>
      </c>
      <c r="AA8" s="155">
        <v>318357842</v>
      </c>
    </row>
    <row r="9" spans="1:27" ht="12.75">
      <c r="A9" s="291" t="s">
        <v>209</v>
      </c>
      <c r="B9" s="142"/>
      <c r="C9" s="62">
        <v>1572419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946350</v>
      </c>
      <c r="D10" s="156"/>
      <c r="E10" s="60">
        <v>575000</v>
      </c>
      <c r="F10" s="60">
        <v>575000</v>
      </c>
      <c r="G10" s="60"/>
      <c r="H10" s="60"/>
      <c r="I10" s="60"/>
      <c r="J10" s="60"/>
      <c r="K10" s="60"/>
      <c r="L10" s="60"/>
      <c r="M10" s="60">
        <v>362608</v>
      </c>
      <c r="N10" s="60">
        <v>362608</v>
      </c>
      <c r="O10" s="60"/>
      <c r="P10" s="60"/>
      <c r="Q10" s="60"/>
      <c r="R10" s="60"/>
      <c r="S10" s="60"/>
      <c r="T10" s="60"/>
      <c r="U10" s="60"/>
      <c r="V10" s="60"/>
      <c r="W10" s="60">
        <v>362608</v>
      </c>
      <c r="X10" s="60">
        <v>287500</v>
      </c>
      <c r="Y10" s="60">
        <v>75108</v>
      </c>
      <c r="Z10" s="140">
        <v>26.12</v>
      </c>
      <c r="AA10" s="155">
        <v>575000</v>
      </c>
    </row>
    <row r="11" spans="1:27" ht="12.75">
      <c r="A11" s="292" t="s">
        <v>211</v>
      </c>
      <c r="B11" s="142"/>
      <c r="C11" s="293">
        <f aca="true" t="shared" si="1" ref="C11:Y11">SUM(C6:C10)</f>
        <v>180971362</v>
      </c>
      <c r="D11" s="294">
        <f t="shared" si="1"/>
        <v>0</v>
      </c>
      <c r="E11" s="295">
        <f t="shared" si="1"/>
        <v>318932842</v>
      </c>
      <c r="F11" s="295">
        <f t="shared" si="1"/>
        <v>318932842</v>
      </c>
      <c r="G11" s="295">
        <f t="shared" si="1"/>
        <v>172700</v>
      </c>
      <c r="H11" s="295">
        <f t="shared" si="1"/>
        <v>11792132</v>
      </c>
      <c r="I11" s="295">
        <f t="shared" si="1"/>
        <v>15812845</v>
      </c>
      <c r="J11" s="295">
        <f t="shared" si="1"/>
        <v>27777677</v>
      </c>
      <c r="K11" s="295">
        <f t="shared" si="1"/>
        <v>17080235</v>
      </c>
      <c r="L11" s="295">
        <f t="shared" si="1"/>
        <v>5921930</v>
      </c>
      <c r="M11" s="295">
        <f t="shared" si="1"/>
        <v>17251263</v>
      </c>
      <c r="N11" s="295">
        <f t="shared" si="1"/>
        <v>40253428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68031105</v>
      </c>
      <c r="X11" s="295">
        <f t="shared" si="1"/>
        <v>159466421</v>
      </c>
      <c r="Y11" s="295">
        <f t="shared" si="1"/>
        <v>-91435316</v>
      </c>
      <c r="Z11" s="296">
        <f>+IF(X11&lt;&gt;0,+(Y11/X11)*100,0)</f>
        <v>-57.33828816538122</v>
      </c>
      <c r="AA11" s="297">
        <f>SUM(AA6:AA10)</f>
        <v>318932842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5100262</v>
      </c>
      <c r="D15" s="156"/>
      <c r="E15" s="60">
        <v>3480000</v>
      </c>
      <c r="F15" s="60">
        <v>3480000</v>
      </c>
      <c r="G15" s="60"/>
      <c r="H15" s="60">
        <v>30078</v>
      </c>
      <c r="I15" s="60">
        <v>127446</v>
      </c>
      <c r="J15" s="60">
        <v>157524</v>
      </c>
      <c r="K15" s="60">
        <v>27763</v>
      </c>
      <c r="L15" s="60">
        <v>199003</v>
      </c>
      <c r="M15" s="60">
        <v>91752</v>
      </c>
      <c r="N15" s="60">
        <v>318518</v>
      </c>
      <c r="O15" s="60"/>
      <c r="P15" s="60"/>
      <c r="Q15" s="60"/>
      <c r="R15" s="60"/>
      <c r="S15" s="60"/>
      <c r="T15" s="60"/>
      <c r="U15" s="60"/>
      <c r="V15" s="60"/>
      <c r="W15" s="60">
        <v>476042</v>
      </c>
      <c r="X15" s="60">
        <v>1740000</v>
      </c>
      <c r="Y15" s="60">
        <v>-1263958</v>
      </c>
      <c r="Z15" s="140">
        <v>-72.64</v>
      </c>
      <c r="AA15" s="155">
        <v>3480000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1171632</v>
      </c>
      <c r="D18" s="276"/>
      <c r="E18" s="82"/>
      <c r="F18" s="82"/>
      <c r="G18" s="82"/>
      <c r="H18" s="82"/>
      <c r="I18" s="82"/>
      <c r="J18" s="82"/>
      <c r="K18" s="82">
        <v>63270</v>
      </c>
      <c r="L18" s="82">
        <v>36112</v>
      </c>
      <c r="M18" s="82"/>
      <c r="N18" s="82">
        <v>99382</v>
      </c>
      <c r="O18" s="82"/>
      <c r="P18" s="82"/>
      <c r="Q18" s="82"/>
      <c r="R18" s="82"/>
      <c r="S18" s="82"/>
      <c r="T18" s="82"/>
      <c r="U18" s="82"/>
      <c r="V18" s="82"/>
      <c r="W18" s="82">
        <v>99382</v>
      </c>
      <c r="X18" s="82"/>
      <c r="Y18" s="82">
        <v>99382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2100000</v>
      </c>
      <c r="F20" s="100">
        <f t="shared" si="2"/>
        <v>2100000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592350</v>
      </c>
      <c r="M20" s="100">
        <f t="shared" si="2"/>
        <v>260000</v>
      </c>
      <c r="N20" s="100">
        <f t="shared" si="2"/>
        <v>852350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852350</v>
      </c>
      <c r="X20" s="100">
        <f t="shared" si="2"/>
        <v>1050000</v>
      </c>
      <c r="Y20" s="100">
        <f t="shared" si="2"/>
        <v>-197650</v>
      </c>
      <c r="Z20" s="137">
        <f>+IF(X20&lt;&gt;0,+(Y20/X20)*100,0)</f>
        <v>-18.823809523809523</v>
      </c>
      <c r="AA20" s="153">
        <f>SUM(AA26:AA33)</f>
        <v>2100000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>
        <v>592350</v>
      </c>
      <c r="M23" s="60">
        <v>260000</v>
      </c>
      <c r="N23" s="60">
        <v>852350</v>
      </c>
      <c r="O23" s="60"/>
      <c r="P23" s="60"/>
      <c r="Q23" s="60"/>
      <c r="R23" s="60"/>
      <c r="S23" s="60"/>
      <c r="T23" s="60"/>
      <c r="U23" s="60"/>
      <c r="V23" s="60"/>
      <c r="W23" s="60">
        <v>852350</v>
      </c>
      <c r="X23" s="60"/>
      <c r="Y23" s="60">
        <v>852350</v>
      </c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592350</v>
      </c>
      <c r="M26" s="295">
        <f t="shared" si="3"/>
        <v>260000</v>
      </c>
      <c r="N26" s="295">
        <f t="shared" si="3"/>
        <v>852350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852350</v>
      </c>
      <c r="X26" s="295">
        <f t="shared" si="3"/>
        <v>0</v>
      </c>
      <c r="Y26" s="295">
        <f t="shared" si="3"/>
        <v>852350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2100000</v>
      </c>
      <c r="F30" s="60">
        <v>2100000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1050000</v>
      </c>
      <c r="Y30" s="60">
        <v>-1050000</v>
      </c>
      <c r="Z30" s="140">
        <v>-100</v>
      </c>
      <c r="AA30" s="155">
        <v>2100000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178452593</v>
      </c>
      <c r="D38" s="156">
        <f t="shared" si="4"/>
        <v>0</v>
      </c>
      <c r="E38" s="60">
        <f t="shared" si="4"/>
        <v>318357842</v>
      </c>
      <c r="F38" s="60">
        <f t="shared" si="4"/>
        <v>318357842</v>
      </c>
      <c r="G38" s="60">
        <f t="shared" si="4"/>
        <v>172700</v>
      </c>
      <c r="H38" s="60">
        <f t="shared" si="4"/>
        <v>11792132</v>
      </c>
      <c r="I38" s="60">
        <f t="shared" si="4"/>
        <v>15812845</v>
      </c>
      <c r="J38" s="60">
        <f t="shared" si="4"/>
        <v>27777677</v>
      </c>
      <c r="K38" s="60">
        <f t="shared" si="4"/>
        <v>17080235</v>
      </c>
      <c r="L38" s="60">
        <f t="shared" si="4"/>
        <v>6514280</v>
      </c>
      <c r="M38" s="60">
        <f t="shared" si="4"/>
        <v>17148655</v>
      </c>
      <c r="N38" s="60">
        <f t="shared" si="4"/>
        <v>40743170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68520847</v>
      </c>
      <c r="X38" s="60">
        <f t="shared" si="4"/>
        <v>159178921</v>
      </c>
      <c r="Y38" s="60">
        <f t="shared" si="4"/>
        <v>-90658074</v>
      </c>
      <c r="Z38" s="140">
        <f t="shared" si="5"/>
        <v>-56.95356736335712</v>
      </c>
      <c r="AA38" s="155">
        <f>AA8+AA23</f>
        <v>318357842</v>
      </c>
    </row>
    <row r="39" spans="1:27" ht="12.75">
      <c r="A39" s="291" t="s">
        <v>209</v>
      </c>
      <c r="B39" s="142"/>
      <c r="C39" s="62">
        <f t="shared" si="4"/>
        <v>1572419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946350</v>
      </c>
      <c r="D40" s="156">
        <f t="shared" si="4"/>
        <v>0</v>
      </c>
      <c r="E40" s="60">
        <f t="shared" si="4"/>
        <v>575000</v>
      </c>
      <c r="F40" s="60">
        <f t="shared" si="4"/>
        <v>575000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362608</v>
      </c>
      <c r="N40" s="60">
        <f t="shared" si="4"/>
        <v>362608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362608</v>
      </c>
      <c r="X40" s="60">
        <f t="shared" si="4"/>
        <v>287500</v>
      </c>
      <c r="Y40" s="60">
        <f t="shared" si="4"/>
        <v>75108</v>
      </c>
      <c r="Z40" s="140">
        <f t="shared" si="5"/>
        <v>26.124521739130437</v>
      </c>
      <c r="AA40" s="155">
        <f>AA10+AA25</f>
        <v>575000</v>
      </c>
    </row>
    <row r="41" spans="1:27" ht="12.75">
      <c r="A41" s="292" t="s">
        <v>211</v>
      </c>
      <c r="B41" s="142"/>
      <c r="C41" s="293">
        <f aca="true" t="shared" si="6" ref="C41:Y41">SUM(C36:C40)</f>
        <v>180971362</v>
      </c>
      <c r="D41" s="294">
        <f t="shared" si="6"/>
        <v>0</v>
      </c>
      <c r="E41" s="295">
        <f t="shared" si="6"/>
        <v>318932842</v>
      </c>
      <c r="F41" s="295">
        <f t="shared" si="6"/>
        <v>318932842</v>
      </c>
      <c r="G41" s="295">
        <f t="shared" si="6"/>
        <v>172700</v>
      </c>
      <c r="H41" s="295">
        <f t="shared" si="6"/>
        <v>11792132</v>
      </c>
      <c r="I41" s="295">
        <f t="shared" si="6"/>
        <v>15812845</v>
      </c>
      <c r="J41" s="295">
        <f t="shared" si="6"/>
        <v>27777677</v>
      </c>
      <c r="K41" s="295">
        <f t="shared" si="6"/>
        <v>17080235</v>
      </c>
      <c r="L41" s="295">
        <f t="shared" si="6"/>
        <v>6514280</v>
      </c>
      <c r="M41" s="295">
        <f t="shared" si="6"/>
        <v>17511263</v>
      </c>
      <c r="N41" s="295">
        <f t="shared" si="6"/>
        <v>41105778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68883455</v>
      </c>
      <c r="X41" s="295">
        <f t="shared" si="6"/>
        <v>159466421</v>
      </c>
      <c r="Y41" s="295">
        <f t="shared" si="6"/>
        <v>-90582966</v>
      </c>
      <c r="Z41" s="296">
        <f t="shared" si="5"/>
        <v>-56.80378692389415</v>
      </c>
      <c r="AA41" s="297">
        <f>SUM(AA36:AA40)</f>
        <v>318932842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5100262</v>
      </c>
      <c r="D45" s="129">
        <f t="shared" si="7"/>
        <v>0</v>
      </c>
      <c r="E45" s="54">
        <f t="shared" si="7"/>
        <v>5580000</v>
      </c>
      <c r="F45" s="54">
        <f t="shared" si="7"/>
        <v>5580000</v>
      </c>
      <c r="G45" s="54">
        <f t="shared" si="7"/>
        <v>0</v>
      </c>
      <c r="H45" s="54">
        <f t="shared" si="7"/>
        <v>30078</v>
      </c>
      <c r="I45" s="54">
        <f t="shared" si="7"/>
        <v>127446</v>
      </c>
      <c r="J45" s="54">
        <f t="shared" si="7"/>
        <v>157524</v>
      </c>
      <c r="K45" s="54">
        <f t="shared" si="7"/>
        <v>27763</v>
      </c>
      <c r="L45" s="54">
        <f t="shared" si="7"/>
        <v>199003</v>
      </c>
      <c r="M45" s="54">
        <f t="shared" si="7"/>
        <v>91752</v>
      </c>
      <c r="N45" s="54">
        <f t="shared" si="7"/>
        <v>318518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476042</v>
      </c>
      <c r="X45" s="54">
        <f t="shared" si="7"/>
        <v>2790000</v>
      </c>
      <c r="Y45" s="54">
        <f t="shared" si="7"/>
        <v>-2313958</v>
      </c>
      <c r="Z45" s="184">
        <f t="shared" si="5"/>
        <v>-82.93756272401434</v>
      </c>
      <c r="AA45" s="130">
        <f t="shared" si="8"/>
        <v>5580000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1171632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63270</v>
      </c>
      <c r="L48" s="54">
        <f t="shared" si="7"/>
        <v>36112</v>
      </c>
      <c r="M48" s="54">
        <f t="shared" si="7"/>
        <v>0</v>
      </c>
      <c r="N48" s="54">
        <f t="shared" si="7"/>
        <v>99382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99382</v>
      </c>
      <c r="X48" s="54">
        <f t="shared" si="7"/>
        <v>0</v>
      </c>
      <c r="Y48" s="54">
        <f t="shared" si="7"/>
        <v>99382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187243256</v>
      </c>
      <c r="D49" s="218">
        <f t="shared" si="9"/>
        <v>0</v>
      </c>
      <c r="E49" s="220">
        <f t="shared" si="9"/>
        <v>324512842</v>
      </c>
      <c r="F49" s="220">
        <f t="shared" si="9"/>
        <v>324512842</v>
      </c>
      <c r="G49" s="220">
        <f t="shared" si="9"/>
        <v>172700</v>
      </c>
      <c r="H49" s="220">
        <f t="shared" si="9"/>
        <v>11822210</v>
      </c>
      <c r="I49" s="220">
        <f t="shared" si="9"/>
        <v>15940291</v>
      </c>
      <c r="J49" s="220">
        <f t="shared" si="9"/>
        <v>27935201</v>
      </c>
      <c r="K49" s="220">
        <f t="shared" si="9"/>
        <v>17171268</v>
      </c>
      <c r="L49" s="220">
        <f t="shared" si="9"/>
        <v>6749395</v>
      </c>
      <c r="M49" s="220">
        <f t="shared" si="9"/>
        <v>17603015</v>
      </c>
      <c r="N49" s="220">
        <f t="shared" si="9"/>
        <v>41523678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69458879</v>
      </c>
      <c r="X49" s="220">
        <f t="shared" si="9"/>
        <v>162256421</v>
      </c>
      <c r="Y49" s="220">
        <f t="shared" si="9"/>
        <v>-92797542</v>
      </c>
      <c r="Z49" s="221">
        <f t="shared" si="5"/>
        <v>-57.19190736987845</v>
      </c>
      <c r="AA49" s="222">
        <f>SUM(AA41:AA48)</f>
        <v>324512842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140302261</v>
      </c>
      <c r="F51" s="54">
        <f t="shared" si="10"/>
        <v>140302261</v>
      </c>
      <c r="G51" s="54">
        <f t="shared" si="10"/>
        <v>20532738</v>
      </c>
      <c r="H51" s="54">
        <f t="shared" si="10"/>
        <v>17338428</v>
      </c>
      <c r="I51" s="54">
        <f t="shared" si="10"/>
        <v>11470270</v>
      </c>
      <c r="J51" s="54">
        <f t="shared" si="10"/>
        <v>49341436</v>
      </c>
      <c r="K51" s="54">
        <f t="shared" si="10"/>
        <v>0</v>
      </c>
      <c r="L51" s="54">
        <f t="shared" si="10"/>
        <v>23170516</v>
      </c>
      <c r="M51" s="54">
        <f t="shared" si="10"/>
        <v>28043512</v>
      </c>
      <c r="N51" s="54">
        <f t="shared" si="10"/>
        <v>51214028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100555464</v>
      </c>
      <c r="X51" s="54">
        <f t="shared" si="10"/>
        <v>70151131</v>
      </c>
      <c r="Y51" s="54">
        <f t="shared" si="10"/>
        <v>30404333</v>
      </c>
      <c r="Z51" s="184">
        <f>+IF(X51&lt;&gt;0,+(Y51/X51)*100,0)</f>
        <v>43.34118718627644</v>
      </c>
      <c r="AA51" s="130">
        <f>SUM(AA57:AA61)</f>
        <v>140302261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>
        <v>20515497</v>
      </c>
      <c r="H54" s="60">
        <v>17320691</v>
      </c>
      <c r="I54" s="60">
        <v>11447772</v>
      </c>
      <c r="J54" s="60">
        <v>49283960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49283960</v>
      </c>
      <c r="X54" s="60"/>
      <c r="Y54" s="60">
        <v>49283960</v>
      </c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>
        <v>17115</v>
      </c>
      <c r="H56" s="60"/>
      <c r="I56" s="60"/>
      <c r="J56" s="60">
        <v>17115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17115</v>
      </c>
      <c r="X56" s="60"/>
      <c r="Y56" s="60">
        <v>17115</v>
      </c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20532612</v>
      </c>
      <c r="H57" s="295">
        <f t="shared" si="11"/>
        <v>17320691</v>
      </c>
      <c r="I57" s="295">
        <f t="shared" si="11"/>
        <v>11447772</v>
      </c>
      <c r="J57" s="295">
        <f t="shared" si="11"/>
        <v>49301075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49301075</v>
      </c>
      <c r="X57" s="295">
        <f t="shared" si="11"/>
        <v>0</v>
      </c>
      <c r="Y57" s="295">
        <f t="shared" si="11"/>
        <v>49301075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140302261</v>
      </c>
      <c r="F61" s="60">
        <v>140302261</v>
      </c>
      <c r="G61" s="60">
        <v>126</v>
      </c>
      <c r="H61" s="60">
        <v>17737</v>
      </c>
      <c r="I61" s="60">
        <v>22498</v>
      </c>
      <c r="J61" s="60">
        <v>40361</v>
      </c>
      <c r="K61" s="60"/>
      <c r="L61" s="60">
        <v>23170516</v>
      </c>
      <c r="M61" s="60">
        <v>28043512</v>
      </c>
      <c r="N61" s="60">
        <v>51214028</v>
      </c>
      <c r="O61" s="60"/>
      <c r="P61" s="60"/>
      <c r="Q61" s="60"/>
      <c r="R61" s="60"/>
      <c r="S61" s="60"/>
      <c r="T61" s="60"/>
      <c r="U61" s="60"/>
      <c r="V61" s="60"/>
      <c r="W61" s="60">
        <v>51254389</v>
      </c>
      <c r="X61" s="60">
        <v>70151131</v>
      </c>
      <c r="Y61" s="60">
        <v>-18896742</v>
      </c>
      <c r="Z61" s="140">
        <v>-26.94</v>
      </c>
      <c r="AA61" s="155">
        <v>140302261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100239</v>
      </c>
      <c r="H66" s="275">
        <v>161601</v>
      </c>
      <c r="I66" s="275">
        <v>69555</v>
      </c>
      <c r="J66" s="275">
        <v>331395</v>
      </c>
      <c r="K66" s="275">
        <v>93017</v>
      </c>
      <c r="L66" s="275">
        <v>75883</v>
      </c>
      <c r="M66" s="275">
        <v>23596428</v>
      </c>
      <c r="N66" s="275">
        <v>23765328</v>
      </c>
      <c r="O66" s="275"/>
      <c r="P66" s="275"/>
      <c r="Q66" s="275"/>
      <c r="R66" s="275"/>
      <c r="S66" s="275"/>
      <c r="T66" s="275"/>
      <c r="U66" s="275"/>
      <c r="V66" s="275"/>
      <c r="W66" s="275">
        <v>24096723</v>
      </c>
      <c r="X66" s="275"/>
      <c r="Y66" s="275">
        <v>24096723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7765874</v>
      </c>
      <c r="H67" s="60">
        <v>6492043</v>
      </c>
      <c r="I67" s="60">
        <v>8154688</v>
      </c>
      <c r="J67" s="60">
        <v>22412605</v>
      </c>
      <c r="K67" s="60">
        <v>20205274</v>
      </c>
      <c r="L67" s="60">
        <v>32888252</v>
      </c>
      <c r="M67" s="60">
        <v>3848786</v>
      </c>
      <c r="N67" s="60">
        <v>56942312</v>
      </c>
      <c r="O67" s="60"/>
      <c r="P67" s="60"/>
      <c r="Q67" s="60"/>
      <c r="R67" s="60"/>
      <c r="S67" s="60"/>
      <c r="T67" s="60"/>
      <c r="U67" s="60"/>
      <c r="V67" s="60"/>
      <c r="W67" s="60">
        <v>79354917</v>
      </c>
      <c r="X67" s="60"/>
      <c r="Y67" s="60">
        <v>79354917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12666820</v>
      </c>
      <c r="H68" s="60">
        <v>10684784</v>
      </c>
      <c r="I68" s="60">
        <v>3246027</v>
      </c>
      <c r="J68" s="60">
        <v>26597631</v>
      </c>
      <c r="K68" s="60">
        <v>521095</v>
      </c>
      <c r="L68" s="60">
        <v>-9793619</v>
      </c>
      <c r="M68" s="60">
        <v>598298</v>
      </c>
      <c r="N68" s="60">
        <v>-8674226</v>
      </c>
      <c r="O68" s="60"/>
      <c r="P68" s="60"/>
      <c r="Q68" s="60"/>
      <c r="R68" s="60"/>
      <c r="S68" s="60"/>
      <c r="T68" s="60"/>
      <c r="U68" s="60"/>
      <c r="V68" s="60"/>
      <c r="W68" s="60">
        <v>17923405</v>
      </c>
      <c r="X68" s="60"/>
      <c r="Y68" s="60">
        <v>17923405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20532933</v>
      </c>
      <c r="H69" s="220">
        <f t="shared" si="12"/>
        <v>17338428</v>
      </c>
      <c r="I69" s="220">
        <f t="shared" si="12"/>
        <v>11470270</v>
      </c>
      <c r="J69" s="220">
        <f t="shared" si="12"/>
        <v>49341631</v>
      </c>
      <c r="K69" s="220">
        <f t="shared" si="12"/>
        <v>20819386</v>
      </c>
      <c r="L69" s="220">
        <f t="shared" si="12"/>
        <v>23170516</v>
      </c>
      <c r="M69" s="220">
        <f t="shared" si="12"/>
        <v>28043512</v>
      </c>
      <c r="N69" s="220">
        <f t="shared" si="12"/>
        <v>72033414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121375045</v>
      </c>
      <c r="X69" s="220">
        <f t="shared" si="12"/>
        <v>0</v>
      </c>
      <c r="Y69" s="220">
        <f t="shared" si="12"/>
        <v>121375045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180971362</v>
      </c>
      <c r="D5" s="357">
        <f t="shared" si="0"/>
        <v>0</v>
      </c>
      <c r="E5" s="356">
        <f t="shared" si="0"/>
        <v>318932842</v>
      </c>
      <c r="F5" s="358">
        <f t="shared" si="0"/>
        <v>318932842</v>
      </c>
      <c r="G5" s="358">
        <f t="shared" si="0"/>
        <v>172700</v>
      </c>
      <c r="H5" s="356">
        <f t="shared" si="0"/>
        <v>11792132</v>
      </c>
      <c r="I5" s="356">
        <f t="shared" si="0"/>
        <v>15812845</v>
      </c>
      <c r="J5" s="358">
        <f t="shared" si="0"/>
        <v>27777677</v>
      </c>
      <c r="K5" s="358">
        <f t="shared" si="0"/>
        <v>17080235</v>
      </c>
      <c r="L5" s="356">
        <f t="shared" si="0"/>
        <v>5921930</v>
      </c>
      <c r="M5" s="356">
        <f t="shared" si="0"/>
        <v>17251263</v>
      </c>
      <c r="N5" s="358">
        <f t="shared" si="0"/>
        <v>40253428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68031105</v>
      </c>
      <c r="X5" s="356">
        <f t="shared" si="0"/>
        <v>159466421</v>
      </c>
      <c r="Y5" s="358">
        <f t="shared" si="0"/>
        <v>-91435316</v>
      </c>
      <c r="Z5" s="359">
        <f>+IF(X5&lt;&gt;0,+(Y5/X5)*100,0)</f>
        <v>-57.33828816538122</v>
      </c>
      <c r="AA5" s="360">
        <f>+AA6+AA8+AA11+AA13+AA15</f>
        <v>318932842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178452593</v>
      </c>
      <c r="D11" s="363">
        <f aca="true" t="shared" si="3" ref="D11:AA11">+D12</f>
        <v>0</v>
      </c>
      <c r="E11" s="362">
        <f t="shared" si="3"/>
        <v>318357842</v>
      </c>
      <c r="F11" s="364">
        <f t="shared" si="3"/>
        <v>318357842</v>
      </c>
      <c r="G11" s="364">
        <f t="shared" si="3"/>
        <v>172700</v>
      </c>
      <c r="H11" s="362">
        <f t="shared" si="3"/>
        <v>11792132</v>
      </c>
      <c r="I11" s="362">
        <f t="shared" si="3"/>
        <v>15812845</v>
      </c>
      <c r="J11" s="364">
        <f t="shared" si="3"/>
        <v>27777677</v>
      </c>
      <c r="K11" s="364">
        <f t="shared" si="3"/>
        <v>17080235</v>
      </c>
      <c r="L11" s="362">
        <f t="shared" si="3"/>
        <v>5921930</v>
      </c>
      <c r="M11" s="362">
        <f t="shared" si="3"/>
        <v>16888655</v>
      </c>
      <c r="N11" s="364">
        <f t="shared" si="3"/>
        <v>39890820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67668497</v>
      </c>
      <c r="X11" s="362">
        <f t="shared" si="3"/>
        <v>159178921</v>
      </c>
      <c r="Y11" s="364">
        <f t="shared" si="3"/>
        <v>-91510424</v>
      </c>
      <c r="Z11" s="365">
        <f>+IF(X11&lt;&gt;0,+(Y11/X11)*100,0)</f>
        <v>-57.489033990876216</v>
      </c>
      <c r="AA11" s="366">
        <f t="shared" si="3"/>
        <v>318357842</v>
      </c>
    </row>
    <row r="12" spans="1:27" ht="12.75">
      <c r="A12" s="291" t="s">
        <v>233</v>
      </c>
      <c r="B12" s="136"/>
      <c r="C12" s="60">
        <v>178452593</v>
      </c>
      <c r="D12" s="340"/>
      <c r="E12" s="60">
        <v>318357842</v>
      </c>
      <c r="F12" s="59">
        <v>318357842</v>
      </c>
      <c r="G12" s="59">
        <v>172700</v>
      </c>
      <c r="H12" s="60">
        <v>11792132</v>
      </c>
      <c r="I12" s="60">
        <v>15812845</v>
      </c>
      <c r="J12" s="59">
        <v>27777677</v>
      </c>
      <c r="K12" s="59">
        <v>17080235</v>
      </c>
      <c r="L12" s="60">
        <v>5921930</v>
      </c>
      <c r="M12" s="60">
        <v>16888655</v>
      </c>
      <c r="N12" s="59">
        <v>39890820</v>
      </c>
      <c r="O12" s="59"/>
      <c r="P12" s="60"/>
      <c r="Q12" s="60"/>
      <c r="R12" s="59"/>
      <c r="S12" s="59"/>
      <c r="T12" s="60"/>
      <c r="U12" s="60"/>
      <c r="V12" s="59"/>
      <c r="W12" s="59">
        <v>67668497</v>
      </c>
      <c r="X12" s="60">
        <v>159178921</v>
      </c>
      <c r="Y12" s="59">
        <v>-91510424</v>
      </c>
      <c r="Z12" s="61">
        <v>-57.49</v>
      </c>
      <c r="AA12" s="62">
        <v>318357842</v>
      </c>
    </row>
    <row r="13" spans="1:27" ht="12.75">
      <c r="A13" s="361" t="s">
        <v>209</v>
      </c>
      <c r="B13" s="136"/>
      <c r="C13" s="275">
        <f>+C14</f>
        <v>1572419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1572419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946350</v>
      </c>
      <c r="D15" s="340">
        <f t="shared" si="5"/>
        <v>0</v>
      </c>
      <c r="E15" s="60">
        <f t="shared" si="5"/>
        <v>575000</v>
      </c>
      <c r="F15" s="59">
        <f t="shared" si="5"/>
        <v>575000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362608</v>
      </c>
      <c r="N15" s="59">
        <f t="shared" si="5"/>
        <v>362608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362608</v>
      </c>
      <c r="X15" s="60">
        <f t="shared" si="5"/>
        <v>287500</v>
      </c>
      <c r="Y15" s="59">
        <f t="shared" si="5"/>
        <v>75108</v>
      </c>
      <c r="Z15" s="61">
        <f>+IF(X15&lt;&gt;0,+(Y15/X15)*100,0)</f>
        <v>26.124521739130437</v>
      </c>
      <c r="AA15" s="62">
        <f>SUM(AA16:AA20)</f>
        <v>575000</v>
      </c>
    </row>
    <row r="16" spans="1:27" ht="12.75">
      <c r="A16" s="291" t="s">
        <v>235</v>
      </c>
      <c r="B16" s="300"/>
      <c r="C16" s="60">
        <v>310000</v>
      </c>
      <c r="D16" s="340"/>
      <c r="E16" s="60"/>
      <c r="F16" s="59"/>
      <c r="G16" s="59"/>
      <c r="H16" s="60"/>
      <c r="I16" s="60"/>
      <c r="J16" s="59"/>
      <c r="K16" s="59"/>
      <c r="L16" s="60"/>
      <c r="M16" s="60">
        <v>362608</v>
      </c>
      <c r="N16" s="59">
        <v>362608</v>
      </c>
      <c r="O16" s="59"/>
      <c r="P16" s="60"/>
      <c r="Q16" s="60"/>
      <c r="R16" s="59"/>
      <c r="S16" s="59"/>
      <c r="T16" s="60"/>
      <c r="U16" s="60"/>
      <c r="V16" s="59"/>
      <c r="W16" s="59">
        <v>362608</v>
      </c>
      <c r="X16" s="60"/>
      <c r="Y16" s="59">
        <v>362608</v>
      </c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636350</v>
      </c>
      <c r="D20" s="340"/>
      <c r="E20" s="60">
        <v>575000</v>
      </c>
      <c r="F20" s="59">
        <v>575000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287500</v>
      </c>
      <c r="Y20" s="59">
        <v>-287500</v>
      </c>
      <c r="Z20" s="61">
        <v>-100</v>
      </c>
      <c r="AA20" s="62">
        <v>575000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5100262</v>
      </c>
      <c r="D40" s="344">
        <f t="shared" si="9"/>
        <v>0</v>
      </c>
      <c r="E40" s="343">
        <f t="shared" si="9"/>
        <v>3480000</v>
      </c>
      <c r="F40" s="345">
        <f t="shared" si="9"/>
        <v>3480000</v>
      </c>
      <c r="G40" s="345">
        <f t="shared" si="9"/>
        <v>0</v>
      </c>
      <c r="H40" s="343">
        <f t="shared" si="9"/>
        <v>30078</v>
      </c>
      <c r="I40" s="343">
        <f t="shared" si="9"/>
        <v>127446</v>
      </c>
      <c r="J40" s="345">
        <f t="shared" si="9"/>
        <v>157524</v>
      </c>
      <c r="K40" s="345">
        <f t="shared" si="9"/>
        <v>27763</v>
      </c>
      <c r="L40" s="343">
        <f t="shared" si="9"/>
        <v>199003</v>
      </c>
      <c r="M40" s="343">
        <f t="shared" si="9"/>
        <v>91752</v>
      </c>
      <c r="N40" s="345">
        <f t="shared" si="9"/>
        <v>318518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476042</v>
      </c>
      <c r="X40" s="343">
        <f t="shared" si="9"/>
        <v>1740000</v>
      </c>
      <c r="Y40" s="345">
        <f t="shared" si="9"/>
        <v>-1263958</v>
      </c>
      <c r="Z40" s="336">
        <f>+IF(X40&lt;&gt;0,+(Y40/X40)*100,0)</f>
        <v>-72.64126436781609</v>
      </c>
      <c r="AA40" s="350">
        <f>SUM(AA41:AA49)</f>
        <v>3480000</v>
      </c>
    </row>
    <row r="41" spans="1:27" ht="12.75">
      <c r="A41" s="361" t="s">
        <v>249</v>
      </c>
      <c r="B41" s="142"/>
      <c r="C41" s="362">
        <v>1521183</v>
      </c>
      <c r="D41" s="363"/>
      <c r="E41" s="362">
        <v>700000</v>
      </c>
      <c r="F41" s="364">
        <v>700000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350000</v>
      </c>
      <c r="Y41" s="364">
        <v>-350000</v>
      </c>
      <c r="Z41" s="365">
        <v>-100</v>
      </c>
      <c r="AA41" s="366">
        <v>700000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545738</v>
      </c>
      <c r="D43" s="369"/>
      <c r="E43" s="305"/>
      <c r="F43" s="370"/>
      <c r="G43" s="370"/>
      <c r="H43" s="305"/>
      <c r="I43" s="305"/>
      <c r="J43" s="370"/>
      <c r="K43" s="370">
        <v>6996</v>
      </c>
      <c r="L43" s="305"/>
      <c r="M43" s="305">
        <v>25579</v>
      </c>
      <c r="N43" s="370">
        <v>32575</v>
      </c>
      <c r="O43" s="370"/>
      <c r="P43" s="305"/>
      <c r="Q43" s="305"/>
      <c r="R43" s="370"/>
      <c r="S43" s="370"/>
      <c r="T43" s="305"/>
      <c r="U43" s="305"/>
      <c r="V43" s="370"/>
      <c r="W43" s="370">
        <v>32575</v>
      </c>
      <c r="X43" s="305"/>
      <c r="Y43" s="370">
        <v>32575</v>
      </c>
      <c r="Z43" s="371"/>
      <c r="AA43" s="303"/>
    </row>
    <row r="44" spans="1:27" ht="12.75">
      <c r="A44" s="361" t="s">
        <v>252</v>
      </c>
      <c r="B44" s="136"/>
      <c r="C44" s="60">
        <v>2915341</v>
      </c>
      <c r="D44" s="368"/>
      <c r="E44" s="54">
        <v>1605000</v>
      </c>
      <c r="F44" s="53">
        <v>1605000</v>
      </c>
      <c r="G44" s="53"/>
      <c r="H44" s="54">
        <v>28078</v>
      </c>
      <c r="I44" s="54">
        <v>49519</v>
      </c>
      <c r="J44" s="53">
        <v>77597</v>
      </c>
      <c r="K44" s="53">
        <v>20767</v>
      </c>
      <c r="L44" s="54">
        <v>199003</v>
      </c>
      <c r="M44" s="54">
        <v>66173</v>
      </c>
      <c r="N44" s="53">
        <v>285943</v>
      </c>
      <c r="O44" s="53"/>
      <c r="P44" s="54"/>
      <c r="Q44" s="54"/>
      <c r="R44" s="53"/>
      <c r="S44" s="53"/>
      <c r="T44" s="54"/>
      <c r="U44" s="54"/>
      <c r="V44" s="53"/>
      <c r="W44" s="53">
        <v>363540</v>
      </c>
      <c r="X44" s="54">
        <v>802500</v>
      </c>
      <c r="Y44" s="53">
        <v>-438960</v>
      </c>
      <c r="Z44" s="94">
        <v>-54.7</v>
      </c>
      <c r="AA44" s="95">
        <v>1605000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118000</v>
      </c>
      <c r="D49" s="368"/>
      <c r="E49" s="54">
        <v>1175000</v>
      </c>
      <c r="F49" s="53">
        <v>1175000</v>
      </c>
      <c r="G49" s="53"/>
      <c r="H49" s="54">
        <v>2000</v>
      </c>
      <c r="I49" s="54">
        <v>77927</v>
      </c>
      <c r="J49" s="53">
        <v>79927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79927</v>
      </c>
      <c r="X49" s="54">
        <v>587500</v>
      </c>
      <c r="Y49" s="53">
        <v>-507573</v>
      </c>
      <c r="Z49" s="94">
        <v>-86.4</v>
      </c>
      <c r="AA49" s="95">
        <v>1175000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1171632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63270</v>
      </c>
      <c r="L57" s="343">
        <f t="shared" si="13"/>
        <v>36112</v>
      </c>
      <c r="M57" s="343">
        <f t="shared" si="13"/>
        <v>0</v>
      </c>
      <c r="N57" s="345">
        <f t="shared" si="13"/>
        <v>99382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99382</v>
      </c>
      <c r="X57" s="343">
        <f t="shared" si="13"/>
        <v>0</v>
      </c>
      <c r="Y57" s="345">
        <f t="shared" si="13"/>
        <v>99382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1171632</v>
      </c>
      <c r="D58" s="340"/>
      <c r="E58" s="60"/>
      <c r="F58" s="59"/>
      <c r="G58" s="59"/>
      <c r="H58" s="60"/>
      <c r="I58" s="60"/>
      <c r="J58" s="59"/>
      <c r="K58" s="59">
        <v>63270</v>
      </c>
      <c r="L58" s="60">
        <v>36112</v>
      </c>
      <c r="M58" s="60"/>
      <c r="N58" s="59">
        <v>99382</v>
      </c>
      <c r="O58" s="59"/>
      <c r="P58" s="60"/>
      <c r="Q58" s="60"/>
      <c r="R58" s="59"/>
      <c r="S58" s="59"/>
      <c r="T58" s="60"/>
      <c r="U58" s="60"/>
      <c r="V58" s="59"/>
      <c r="W58" s="59">
        <v>99382</v>
      </c>
      <c r="X58" s="60"/>
      <c r="Y58" s="59">
        <v>99382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187243256</v>
      </c>
      <c r="D60" s="346">
        <f t="shared" si="14"/>
        <v>0</v>
      </c>
      <c r="E60" s="219">
        <f t="shared" si="14"/>
        <v>322412842</v>
      </c>
      <c r="F60" s="264">
        <f t="shared" si="14"/>
        <v>322412842</v>
      </c>
      <c r="G60" s="264">
        <f t="shared" si="14"/>
        <v>172700</v>
      </c>
      <c r="H60" s="219">
        <f t="shared" si="14"/>
        <v>11822210</v>
      </c>
      <c r="I60" s="219">
        <f t="shared" si="14"/>
        <v>15940291</v>
      </c>
      <c r="J60" s="264">
        <f t="shared" si="14"/>
        <v>27935201</v>
      </c>
      <c r="K60" s="264">
        <f t="shared" si="14"/>
        <v>17171268</v>
      </c>
      <c r="L60" s="219">
        <f t="shared" si="14"/>
        <v>6157045</v>
      </c>
      <c r="M60" s="219">
        <f t="shared" si="14"/>
        <v>17343015</v>
      </c>
      <c r="N60" s="264">
        <f t="shared" si="14"/>
        <v>40671328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68606529</v>
      </c>
      <c r="X60" s="219">
        <f t="shared" si="14"/>
        <v>161206421</v>
      </c>
      <c r="Y60" s="264">
        <f t="shared" si="14"/>
        <v>-92599892</v>
      </c>
      <c r="Z60" s="337">
        <f>+IF(X60&lt;&gt;0,+(Y60/X60)*100,0)</f>
        <v>-57.44181368557274</v>
      </c>
      <c r="AA60" s="232">
        <f>+AA57+AA54+AA51+AA40+AA37+AA34+AA22+AA5</f>
        <v>322412842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592350</v>
      </c>
      <c r="M5" s="356">
        <f t="shared" si="0"/>
        <v>260000</v>
      </c>
      <c r="N5" s="358">
        <f t="shared" si="0"/>
        <v>852350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852350</v>
      </c>
      <c r="X5" s="356">
        <f t="shared" si="0"/>
        <v>0</v>
      </c>
      <c r="Y5" s="358">
        <f t="shared" si="0"/>
        <v>852350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592350</v>
      </c>
      <c r="M11" s="362">
        <f t="shared" si="3"/>
        <v>260000</v>
      </c>
      <c r="N11" s="364">
        <f t="shared" si="3"/>
        <v>852350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852350</v>
      </c>
      <c r="X11" s="362">
        <f t="shared" si="3"/>
        <v>0</v>
      </c>
      <c r="Y11" s="364">
        <f t="shared" si="3"/>
        <v>852350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>
        <v>592350</v>
      </c>
      <c r="M12" s="60">
        <v>260000</v>
      </c>
      <c r="N12" s="59">
        <v>852350</v>
      </c>
      <c r="O12" s="59"/>
      <c r="P12" s="60"/>
      <c r="Q12" s="60"/>
      <c r="R12" s="59"/>
      <c r="S12" s="59"/>
      <c r="T12" s="60"/>
      <c r="U12" s="60"/>
      <c r="V12" s="59"/>
      <c r="W12" s="59">
        <v>852350</v>
      </c>
      <c r="X12" s="60"/>
      <c r="Y12" s="59">
        <v>852350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2100000</v>
      </c>
      <c r="F40" s="345">
        <f t="shared" si="9"/>
        <v>2100000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1050000</v>
      </c>
      <c r="Y40" s="345">
        <f t="shared" si="9"/>
        <v>-1050000</v>
      </c>
      <c r="Z40" s="336">
        <f>+IF(X40&lt;&gt;0,+(Y40/X40)*100,0)</f>
        <v>-100</v>
      </c>
      <c r="AA40" s="350">
        <f>SUM(AA41:AA49)</f>
        <v>2100000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600000</v>
      </c>
      <c r="F48" s="53">
        <v>600000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300000</v>
      </c>
      <c r="Y48" s="53">
        <v>-300000</v>
      </c>
      <c r="Z48" s="94">
        <v>-100</v>
      </c>
      <c r="AA48" s="95">
        <v>600000</v>
      </c>
    </row>
    <row r="49" spans="1:27" ht="12.75">
      <c r="A49" s="361" t="s">
        <v>93</v>
      </c>
      <c r="B49" s="136"/>
      <c r="C49" s="54"/>
      <c r="D49" s="368"/>
      <c r="E49" s="54">
        <v>1500000</v>
      </c>
      <c r="F49" s="53">
        <v>1500000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750000</v>
      </c>
      <c r="Y49" s="53">
        <v>-750000</v>
      </c>
      <c r="Z49" s="94">
        <v>-100</v>
      </c>
      <c r="AA49" s="95">
        <v>1500000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2100000</v>
      </c>
      <c r="F60" s="264">
        <f t="shared" si="14"/>
        <v>2100000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592350</v>
      </c>
      <c r="M60" s="219">
        <f t="shared" si="14"/>
        <v>260000</v>
      </c>
      <c r="N60" s="264">
        <f t="shared" si="14"/>
        <v>852350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852350</v>
      </c>
      <c r="X60" s="219">
        <f t="shared" si="14"/>
        <v>1050000</v>
      </c>
      <c r="Y60" s="264">
        <f t="shared" si="14"/>
        <v>-197650</v>
      </c>
      <c r="Z60" s="337">
        <f>+IF(X60&lt;&gt;0,+(Y60/X60)*100,0)</f>
        <v>-18.823809523809523</v>
      </c>
      <c r="AA60" s="232">
        <f>+AA57+AA54+AA51+AA40+AA37+AA34+AA22+AA5</f>
        <v>2100000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2019-02-01T06:32:40Z</dcterms:created>
  <dcterms:modified xsi:type="dcterms:W3CDTF">2019-02-01T06:32:44Z</dcterms:modified>
  <cp:category/>
  <cp:version/>
  <cp:contentType/>
  <cp:contentStatus/>
</cp:coreProperties>
</file>