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<sst xmlns="http://schemas.openxmlformats.org/spreadsheetml/2006/main" count="859" uniqueCount="304">
  <si>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iLembe(DC29)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</si>
  <si>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</si>
  <si>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</si>
  <si>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</si>
  <si>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</si>
  <si>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</si>
  <si>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</si>
  <si>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</si>
  <si>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</si>
  <si>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</si>
  <si>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</si>
  <si>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</si>
  <si>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</si>
  <si>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</si>
  <si>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</si>
  <si>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</si>
  <si>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</si>
  <si>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</si>
  <si>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</si>
  <si>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</si>
  <si>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</si>
  <si>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</si>
  <si>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</si>
  <si>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</si>
  <si>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</si>
  <si>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</si>
  <si>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</si>
  <si>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</si>
  <si>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</si>
  <si>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</si>
  <si>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</si>
  <si>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</si>
  <si>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</si>
  <si>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</si>
  <si>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</si>
  <si>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</si>
  <si>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</si>
  <si>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</si>
  <si>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</si>
  <si>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</si>
  <si>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</si>
  <si>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</si>
  <si>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</si>
  <si>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</si>
  <si>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</si>
  <si>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</si>
  <si>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</si>
  <si>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</si>
  <si>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</si>
  <si>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</si>
  <si>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</si>
  <si>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</si>
  <si>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</si>
  <si>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</si>
  <si>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</si>
  <si>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</si>
  <si>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</si>
  <si>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</si>
  <si>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</si>
  <si>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</si>
  <si>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</si>
  <si>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</si>
  <si>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</si>
  <si>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</si>
  <si>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</si>
  <si>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</si>
  <si>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</si>
  <si>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</si>
  <si>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</si>
  <si>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</si>
  <si>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iLembe(DC29)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</si>
  <si>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</si>
  <si>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</si>
  <si>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</si>
  <si>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</si>
  <si>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</si>
  <si>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</si>
  <si>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</si>
  <si>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</si>
  <si>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</si>
  <si>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</si>
  <si>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</si>
  <si>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</si>
  <si>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</si>
  <si>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</si>
  <si>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</si>
  <si>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</si>
  <si>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</si>
  <si>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</si>
  <si>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</si>
  <si>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</si>
  <si>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</si>
  <si>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</si>
  <si>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</si>
  <si>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</si>
  <si>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</si>
  <si>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</si>
  <si>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</si>
  <si>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</si>
  <si>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</si>
  <si>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iLembe(DC29)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</si>
  <si>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</si>
  <si>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</si>
  <si>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</si>
  <si>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</si>
  <si>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</si>
  <si>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</si>
  <si>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</si>
  <si>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</si>
  <si>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</si>
  <si>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</si>
  <si>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</si>
  <si>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</si>
  <si>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</si>
  <si>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</si>
  <si>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</si>
  <si>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</si>
  <si>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</si>
  <si>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</si>
  <si>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</si>
  <si>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</si>
  <si>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</si>
  <si>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</si>
  <si>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</si>
  <si>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</si>
  <si>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</si>
  <si>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</si>
  <si>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</si>
  <si>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</si>
  <si>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iLembe(DC29)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</si>
  <si>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</si>
  <si>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</si>
  <si>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</si>
  <si>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</si>
  <si>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</si>
  <si>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</si>
  <si>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</si>
  <si>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</si>
  <si>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</si>
  <si>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</si>
  <si>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iLembe(DC29)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</si>
  <si>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</si>
  <si>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</si>
  <si>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</si>
  <si>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</si>
  <si>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</si>
  <si>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</si>
  <si>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</si>
  <si>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</si>
  <si>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</si>
  <si>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</si>
  <si>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</si>
  <si>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</si>
  <si>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</si>
  <si>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</si>
  <si>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</si>
  <si>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</si>
  <si>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</si>
  <si>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</si>
  <si>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</si>
  <si>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</si>
  <si>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</si>
  <si>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</si>
  <si>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</si>
  <si>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</si>
  <si>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</si>
  <si>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</si>
  <si>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</si>
  <si>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</si>
  <si>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</si>
  <si>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</si>
  <si>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</si>
  <si>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</si>
  <si>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</si>
  <si>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iLembe(DC29)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</si>
  <si>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</si>
  <si>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</si>
  <si>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</si>
  <si>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</si>
  <si>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</si>
  <si>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</si>
  <si>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</si>
  <si>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</si>
  <si>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</si>
  <si>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</si>
  <si>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</si>
  <si>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</si>
  <si>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</si>
  <si>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</si>
  <si>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</si>
  <si>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</si>
  <si>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</si>
  <si>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</si>
  <si>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</si>
  <si>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</si>
  <si>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</si>
  <si>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</si>
  <si>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</si>
  <si>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</si>
  <si>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</si>
  <si>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</si>
  <si>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</si>
  <si>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iLembe(DC29)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</si>
  <si>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</si>
  <si>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</si>
  <si>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</si>
  <si>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</si>
  <si>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</si>
  <si>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</si>
  <si>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</si>
  <si>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</si>
  <si>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</si>
  <si>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</si>
  <si>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</si>
  <si>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</si>
  <si>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</si>
  <si>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</si>
  <si>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</si>
  <si>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</si>
  <si>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</si>
  <si>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</si>
  <si>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</si>
  <si>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</si>
  <si>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</si>
  <si>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</si>
  <si>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</si>
  <si>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</si>
  <si>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</si>
  <si>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iLembe(DC29)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</si>
  <si>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</si>
  <si>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</si>
  <si>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</si>
  <si>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</si>
  <si>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</si>
  <si>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</si>
  <si>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</si>
  <si>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</si>
  <si>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</si>
  <si>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</si>
  <si>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</si>
  <si>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</si>
  <si>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</si>
  <si>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</si>
  <si>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</si>
  <si>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</si>
  <si>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</si>
  <si>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</si>
  <si>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</si>
  <si>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</si>
  <si>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</si>
  <si>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</si>
  <si>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</si>
  <si>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</si>
  <si>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</si>
  <si>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</si>
  <si>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</si>
  <si>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</si>
  <si>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</si>
  <si>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</si>
  <si>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</si>
  <si>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</si>
  <si>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</si>
  <si>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</si>
  <si>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</si>
  <si>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iLembe(DC29)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</si>
  <si>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</si>
  <si>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</si>
  <si>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iLembe(DC29)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</si>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</sst>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127677292</v>
      </c>
      <c r="C6" s="19">
        <v>0</v>
      </c>
      <c r="D6" s="59">
        <v>145503458</v>
      </c>
      <c r="E6" s="60">
        <v>145503458</v>
      </c>
      <c r="F6" s="60">
        <v>11962435</v>
      </c>
      <c r="G6" s="60">
        <v>11474120</v>
      </c>
      <c r="H6" s="60">
        <v>11513762</v>
      </c>
      <c r="I6" s="60">
        <v>34950317</v>
      </c>
      <c r="J6" s="60">
        <v>18412033</v>
      </c>
      <c r="K6" s="60">
        <v>9925740</v>
      </c>
      <c r="L6" s="60">
        <v>7762801</v>
      </c>
      <c r="M6" s="60">
        <v>36100574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71050891</v>
      </c>
      <c r="W6" s="60">
        <v>72751728</v>
      </c>
      <c r="X6" s="60">
        <v>-1700837</v>
      </c>
      <c r="Y6" s="61">
        <v>-2.34</v>
      </c>
      <c r="Z6" s="62">
        <v>145503458</v>
      </c>
    </row>
    <row r="7" spans="1:26" ht="12.75">
      <c r="A7" s="58" t="s">
        <v>33</v>
      </c>
      <c r="B7" s="19">
        <v>8086492</v>
      </c>
      <c r="C7" s="19">
        <v>0</v>
      </c>
      <c r="D7" s="59">
        <v>7250000</v>
      </c>
      <c r="E7" s="60">
        <v>7250000</v>
      </c>
      <c r="F7" s="60">
        <v>579522</v>
      </c>
      <c r="G7" s="60">
        <v>355017</v>
      </c>
      <c r="H7" s="60">
        <v>573523</v>
      </c>
      <c r="I7" s="60">
        <v>1508062</v>
      </c>
      <c r="J7" s="60">
        <v>1850559</v>
      </c>
      <c r="K7" s="60">
        <v>0</v>
      </c>
      <c r="L7" s="60">
        <v>1736122</v>
      </c>
      <c r="M7" s="60">
        <v>3586681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5094743</v>
      </c>
      <c r="W7" s="60">
        <v>3625002</v>
      </c>
      <c r="X7" s="60">
        <v>1469741</v>
      </c>
      <c r="Y7" s="61">
        <v>40.54</v>
      </c>
      <c r="Z7" s="62">
        <v>7250000</v>
      </c>
    </row>
    <row r="8" spans="1:26" ht="12.75">
      <c r="A8" s="58" t="s">
        <v>34</v>
      </c>
      <c r="B8" s="19">
        <v>456658166</v>
      </c>
      <c r="C8" s="19">
        <v>0</v>
      </c>
      <c r="D8" s="59">
        <v>509101000</v>
      </c>
      <c r="E8" s="60">
        <v>509101000</v>
      </c>
      <c r="F8" s="60">
        <v>195279000</v>
      </c>
      <c r="G8" s="60">
        <v>1000000</v>
      </c>
      <c r="H8" s="60">
        <v>9902551</v>
      </c>
      <c r="I8" s="60">
        <v>206181551</v>
      </c>
      <c r="J8" s="60">
        <v>0</v>
      </c>
      <c r="K8" s="60">
        <v>0</v>
      </c>
      <c r="L8" s="60">
        <v>157481404</v>
      </c>
      <c r="M8" s="60">
        <v>157481404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363662955</v>
      </c>
      <c r="W8" s="60">
        <v>251836002</v>
      </c>
      <c r="X8" s="60">
        <v>111826953</v>
      </c>
      <c r="Y8" s="61">
        <v>44.4</v>
      </c>
      <c r="Z8" s="62">
        <v>509101000</v>
      </c>
    </row>
    <row r="9" spans="1:26" ht="12.75">
      <c r="A9" s="58" t="s">
        <v>35</v>
      </c>
      <c r="B9" s="19">
        <v>27338961</v>
      </c>
      <c r="C9" s="19">
        <v>0</v>
      </c>
      <c r="D9" s="59">
        <v>61088816</v>
      </c>
      <c r="E9" s="60">
        <v>61088816</v>
      </c>
      <c r="F9" s="60">
        <v>619155</v>
      </c>
      <c r="G9" s="60">
        <v>1455327</v>
      </c>
      <c r="H9" s="60">
        <v>3153182</v>
      </c>
      <c r="I9" s="60">
        <v>5227664</v>
      </c>
      <c r="J9" s="60">
        <v>-3437701</v>
      </c>
      <c r="K9" s="60">
        <v>4774470</v>
      </c>
      <c r="L9" s="60">
        <v>14084564</v>
      </c>
      <c r="M9" s="60">
        <v>15421333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20648997</v>
      </c>
      <c r="W9" s="60">
        <v>30144414</v>
      </c>
      <c r="X9" s="60">
        <v>-9495417</v>
      </c>
      <c r="Y9" s="61">
        <v>-31.5</v>
      </c>
      <c r="Z9" s="62">
        <v>61088816</v>
      </c>
    </row>
    <row r="10" spans="1:26" ht="22.5">
      <c r="A10" s="63" t="s">
        <v>279</v>
      </c>
      <c r="B10" s="64">
        <f>SUM(B5:B9)</f>
        <v>619760911</v>
      </c>
      <c r="C10" s="64">
        <f>SUM(C5:C9)</f>
        <v>0</v>
      </c>
      <c r="D10" s="65">
        <f aca="true" t="shared" si="0" ref="D10:Z10">SUM(D5:D9)</f>
        <v>722943274</v>
      </c>
      <c r="E10" s="66">
        <f t="shared" si="0"/>
        <v>722943274</v>
      </c>
      <c r="F10" s="66">
        <f t="shared" si="0"/>
        <v>208440112</v>
      </c>
      <c r="G10" s="66">
        <f t="shared" si="0"/>
        <v>14284464</v>
      </c>
      <c r="H10" s="66">
        <f t="shared" si="0"/>
        <v>25143018</v>
      </c>
      <c r="I10" s="66">
        <f t="shared" si="0"/>
        <v>247867594</v>
      </c>
      <c r="J10" s="66">
        <f t="shared" si="0"/>
        <v>16824891</v>
      </c>
      <c r="K10" s="66">
        <f t="shared" si="0"/>
        <v>14700210</v>
      </c>
      <c r="L10" s="66">
        <f t="shared" si="0"/>
        <v>181064891</v>
      </c>
      <c r="M10" s="66">
        <f t="shared" si="0"/>
        <v>212589992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460457586</v>
      </c>
      <c r="W10" s="66">
        <f t="shared" si="0"/>
        <v>358357146</v>
      </c>
      <c r="X10" s="66">
        <f t="shared" si="0"/>
        <v>102100440</v>
      </c>
      <c r="Y10" s="67">
        <f>+IF(W10&lt;&gt;0,(X10/W10)*100,0)</f>
        <v>28.49125269013053</v>
      </c>
      <c r="Z10" s="68">
        <f t="shared" si="0"/>
        <v>722943274</v>
      </c>
    </row>
    <row r="11" spans="1:26" ht="12.75">
      <c r="A11" s="58" t="s">
        <v>37</v>
      </c>
      <c r="B11" s="19">
        <v>186446114</v>
      </c>
      <c r="C11" s="19">
        <v>0</v>
      </c>
      <c r="D11" s="59">
        <v>238041646</v>
      </c>
      <c r="E11" s="60">
        <v>238041646</v>
      </c>
      <c r="F11" s="60">
        <v>15727513</v>
      </c>
      <c r="G11" s="60">
        <v>19026493</v>
      </c>
      <c r="H11" s="60">
        <v>20491178</v>
      </c>
      <c r="I11" s="60">
        <v>55245184</v>
      </c>
      <c r="J11" s="60">
        <v>17139961</v>
      </c>
      <c r="K11" s="60">
        <v>16691662</v>
      </c>
      <c r="L11" s="60">
        <v>21547557</v>
      </c>
      <c r="M11" s="60">
        <v>55379180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110624364</v>
      </c>
      <c r="W11" s="60">
        <v>132151597</v>
      </c>
      <c r="X11" s="60">
        <v>-21527233</v>
      </c>
      <c r="Y11" s="61">
        <v>-16.29</v>
      </c>
      <c r="Z11" s="62">
        <v>238041646</v>
      </c>
    </row>
    <row r="12" spans="1:26" ht="12.75">
      <c r="A12" s="58" t="s">
        <v>38</v>
      </c>
      <c r="B12" s="19">
        <v>8405692</v>
      </c>
      <c r="C12" s="19">
        <v>0</v>
      </c>
      <c r="D12" s="59">
        <v>9951582</v>
      </c>
      <c r="E12" s="60">
        <v>9951582</v>
      </c>
      <c r="F12" s="60">
        <v>0</v>
      </c>
      <c r="G12" s="60">
        <v>1401260</v>
      </c>
      <c r="H12" s="60">
        <v>880308</v>
      </c>
      <c r="I12" s="60">
        <v>2281568</v>
      </c>
      <c r="J12" s="60">
        <v>651913</v>
      </c>
      <c r="K12" s="60">
        <v>691804</v>
      </c>
      <c r="L12" s="60">
        <v>1016442</v>
      </c>
      <c r="M12" s="60">
        <v>2360159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4641727</v>
      </c>
      <c r="W12" s="60">
        <v>5524735</v>
      </c>
      <c r="X12" s="60">
        <v>-883008</v>
      </c>
      <c r="Y12" s="61">
        <v>-15.98</v>
      </c>
      <c r="Z12" s="62">
        <v>9951582</v>
      </c>
    </row>
    <row r="13" spans="1:26" ht="12.75">
      <c r="A13" s="58" t="s">
        <v>280</v>
      </c>
      <c r="B13" s="19">
        <v>81789590</v>
      </c>
      <c r="C13" s="19">
        <v>0</v>
      </c>
      <c r="D13" s="59">
        <v>82285488</v>
      </c>
      <c r="E13" s="60">
        <v>82285488</v>
      </c>
      <c r="F13" s="60">
        <v>0</v>
      </c>
      <c r="G13" s="60">
        <v>0</v>
      </c>
      <c r="H13" s="60">
        <v>4920309</v>
      </c>
      <c r="I13" s="60">
        <v>4920309</v>
      </c>
      <c r="J13" s="60">
        <v>22628947</v>
      </c>
      <c r="K13" s="60">
        <v>6491562</v>
      </c>
      <c r="L13" s="60">
        <v>369634</v>
      </c>
      <c r="M13" s="60">
        <v>29490143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34410452</v>
      </c>
      <c r="W13" s="60">
        <v>45681748</v>
      </c>
      <c r="X13" s="60">
        <v>-11271296</v>
      </c>
      <c r="Y13" s="61">
        <v>-24.67</v>
      </c>
      <c r="Z13" s="62">
        <v>82285488</v>
      </c>
    </row>
    <row r="14" spans="1:26" ht="12.75">
      <c r="A14" s="58" t="s">
        <v>40</v>
      </c>
      <c r="B14" s="19">
        <v>9745721</v>
      </c>
      <c r="C14" s="19">
        <v>0</v>
      </c>
      <c r="D14" s="59">
        <v>9927854</v>
      </c>
      <c r="E14" s="60">
        <v>9927854</v>
      </c>
      <c r="F14" s="60">
        <v>0</v>
      </c>
      <c r="G14" s="60">
        <v>3292158</v>
      </c>
      <c r="H14" s="60">
        <v>0</v>
      </c>
      <c r="I14" s="60">
        <v>3292158</v>
      </c>
      <c r="J14" s="60">
        <v>796562</v>
      </c>
      <c r="K14" s="60">
        <v>0</v>
      </c>
      <c r="L14" s="60">
        <v>2514864</v>
      </c>
      <c r="M14" s="60">
        <v>3311426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6603584</v>
      </c>
      <c r="W14" s="60">
        <v>5511563</v>
      </c>
      <c r="X14" s="60">
        <v>1092021</v>
      </c>
      <c r="Y14" s="61">
        <v>19.81</v>
      </c>
      <c r="Z14" s="62">
        <v>9927854</v>
      </c>
    </row>
    <row r="15" spans="1:26" ht="12.75">
      <c r="A15" s="58" t="s">
        <v>41</v>
      </c>
      <c r="B15" s="19">
        <v>143807552</v>
      </c>
      <c r="C15" s="19">
        <v>0</v>
      </c>
      <c r="D15" s="59">
        <v>149698531</v>
      </c>
      <c r="E15" s="60">
        <v>149698531</v>
      </c>
      <c r="F15" s="60">
        <v>11253494</v>
      </c>
      <c r="G15" s="60">
        <v>11433499</v>
      </c>
      <c r="H15" s="60">
        <v>13519491</v>
      </c>
      <c r="I15" s="60">
        <v>36206484</v>
      </c>
      <c r="J15" s="60">
        <v>24334863</v>
      </c>
      <c r="K15" s="60">
        <v>3077156</v>
      </c>
      <c r="L15" s="60">
        <v>14682032</v>
      </c>
      <c r="M15" s="60">
        <v>42094051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78300535</v>
      </c>
      <c r="W15" s="60">
        <v>83106886</v>
      </c>
      <c r="X15" s="60">
        <v>-4806351</v>
      </c>
      <c r="Y15" s="61">
        <v>-5.78</v>
      </c>
      <c r="Z15" s="62">
        <v>149698531</v>
      </c>
    </row>
    <row r="16" spans="1:26" ht="12.75">
      <c r="A16" s="69" t="s">
        <v>42</v>
      </c>
      <c r="B16" s="19">
        <v>28532283</v>
      </c>
      <c r="C16" s="19">
        <v>0</v>
      </c>
      <c r="D16" s="59">
        <v>26086957</v>
      </c>
      <c r="E16" s="60">
        <v>26086957</v>
      </c>
      <c r="F16" s="60">
        <v>7909143</v>
      </c>
      <c r="G16" s="60">
        <v>0</v>
      </c>
      <c r="H16" s="60">
        <v>0</v>
      </c>
      <c r="I16" s="60">
        <v>7909143</v>
      </c>
      <c r="J16" s="60">
        <v>335840</v>
      </c>
      <c r="K16" s="60">
        <v>0</v>
      </c>
      <c r="L16" s="60">
        <v>0</v>
      </c>
      <c r="M16" s="60">
        <v>335840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8244983</v>
      </c>
      <c r="W16" s="60">
        <v>14482480</v>
      </c>
      <c r="X16" s="60">
        <v>-6237497</v>
      </c>
      <c r="Y16" s="61">
        <v>-43.07</v>
      </c>
      <c r="Z16" s="62">
        <v>26086957</v>
      </c>
    </row>
    <row r="17" spans="1:26" ht="12.75">
      <c r="A17" s="58" t="s">
        <v>43</v>
      </c>
      <c r="B17" s="19">
        <v>201778365</v>
      </c>
      <c r="C17" s="19">
        <v>0</v>
      </c>
      <c r="D17" s="59">
        <v>204099541</v>
      </c>
      <c r="E17" s="60">
        <v>204099541</v>
      </c>
      <c r="F17" s="60">
        <v>11197730</v>
      </c>
      <c r="G17" s="60">
        <v>11422162</v>
      </c>
      <c r="H17" s="60">
        <v>19799518</v>
      </c>
      <c r="I17" s="60">
        <v>42419410</v>
      </c>
      <c r="J17" s="60">
        <v>12212909</v>
      </c>
      <c r="K17" s="60">
        <v>15152323</v>
      </c>
      <c r="L17" s="60">
        <v>20819453</v>
      </c>
      <c r="M17" s="60">
        <v>48184685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90604095</v>
      </c>
      <c r="W17" s="60">
        <v>113308241</v>
      </c>
      <c r="X17" s="60">
        <v>-22704146</v>
      </c>
      <c r="Y17" s="61">
        <v>-20.04</v>
      </c>
      <c r="Z17" s="62">
        <v>204099541</v>
      </c>
    </row>
    <row r="18" spans="1:26" ht="12.75">
      <c r="A18" s="70" t="s">
        <v>44</v>
      </c>
      <c r="B18" s="71">
        <f>SUM(B11:B17)</f>
        <v>660505317</v>
      </c>
      <c r="C18" s="71">
        <f>SUM(C11:C17)</f>
        <v>0</v>
      </c>
      <c r="D18" s="72">
        <f aca="true" t="shared" si="1" ref="D18:Z18">SUM(D11:D17)</f>
        <v>720091599</v>
      </c>
      <c r="E18" s="73">
        <f t="shared" si="1"/>
        <v>720091599</v>
      </c>
      <c r="F18" s="73">
        <f t="shared" si="1"/>
        <v>46087880</v>
      </c>
      <c r="G18" s="73">
        <f t="shared" si="1"/>
        <v>46575572</v>
      </c>
      <c r="H18" s="73">
        <f t="shared" si="1"/>
        <v>59610804</v>
      </c>
      <c r="I18" s="73">
        <f t="shared" si="1"/>
        <v>152274256</v>
      </c>
      <c r="J18" s="73">
        <f t="shared" si="1"/>
        <v>78100995</v>
      </c>
      <c r="K18" s="73">
        <f t="shared" si="1"/>
        <v>42104507</v>
      </c>
      <c r="L18" s="73">
        <f t="shared" si="1"/>
        <v>60949982</v>
      </c>
      <c r="M18" s="73">
        <f t="shared" si="1"/>
        <v>181155484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333429740</v>
      </c>
      <c r="W18" s="73">
        <f t="shared" si="1"/>
        <v>399767250</v>
      </c>
      <c r="X18" s="73">
        <f t="shared" si="1"/>
        <v>-66337510</v>
      </c>
      <c r="Y18" s="67">
        <f>+IF(W18&lt;&gt;0,(X18/W18)*100,0)</f>
        <v>-16.594033153040925</v>
      </c>
      <c r="Z18" s="74">
        <f t="shared" si="1"/>
        <v>720091599</v>
      </c>
    </row>
    <row r="19" spans="1:26" ht="12.75">
      <c r="A19" s="70" t="s">
        <v>45</v>
      </c>
      <c r="B19" s="75">
        <f>+B10-B18</f>
        <v>-40744406</v>
      </c>
      <c r="C19" s="75">
        <f>+C10-C18</f>
        <v>0</v>
      </c>
      <c r="D19" s="76">
        <f aca="true" t="shared" si="2" ref="D19:Z19">+D10-D18</f>
        <v>2851675</v>
      </c>
      <c r="E19" s="77">
        <f t="shared" si="2"/>
        <v>2851675</v>
      </c>
      <c r="F19" s="77">
        <f t="shared" si="2"/>
        <v>162352232</v>
      </c>
      <c r="G19" s="77">
        <f t="shared" si="2"/>
        <v>-32291108</v>
      </c>
      <c r="H19" s="77">
        <f t="shared" si="2"/>
        <v>-34467786</v>
      </c>
      <c r="I19" s="77">
        <f t="shared" si="2"/>
        <v>95593338</v>
      </c>
      <c r="J19" s="77">
        <f t="shared" si="2"/>
        <v>-61276104</v>
      </c>
      <c r="K19" s="77">
        <f t="shared" si="2"/>
        <v>-27404297</v>
      </c>
      <c r="L19" s="77">
        <f t="shared" si="2"/>
        <v>120114909</v>
      </c>
      <c r="M19" s="77">
        <f t="shared" si="2"/>
        <v>31434508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127027846</v>
      </c>
      <c r="W19" s="77">
        <f>IF(E10=E18,0,W10-W18)</f>
        <v>-41410104</v>
      </c>
      <c r="X19" s="77">
        <f t="shared" si="2"/>
        <v>168437950</v>
      </c>
      <c r="Y19" s="78">
        <f>+IF(W19&lt;&gt;0,(X19/W19)*100,0)</f>
        <v>-406.75567972492894</v>
      </c>
      <c r="Z19" s="79">
        <f t="shared" si="2"/>
        <v>2851675</v>
      </c>
    </row>
    <row r="20" spans="1:26" ht="12.75">
      <c r="A20" s="58" t="s">
        <v>46</v>
      </c>
      <c r="B20" s="19">
        <v>343197540</v>
      </c>
      <c r="C20" s="19">
        <v>0</v>
      </c>
      <c r="D20" s="59">
        <v>336720000</v>
      </c>
      <c r="E20" s="60">
        <v>336720000</v>
      </c>
      <c r="F20" s="60">
        <v>0</v>
      </c>
      <c r="G20" s="60">
        <v>0</v>
      </c>
      <c r="H20" s="60">
        <v>49409086</v>
      </c>
      <c r="I20" s="60">
        <v>49409086</v>
      </c>
      <c r="J20" s="60">
        <v>0</v>
      </c>
      <c r="K20" s="60">
        <v>0</v>
      </c>
      <c r="L20" s="60">
        <v>53268144</v>
      </c>
      <c r="M20" s="60">
        <v>53268144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102677230</v>
      </c>
      <c r="W20" s="60">
        <v>170330415</v>
      </c>
      <c r="X20" s="60">
        <v>-67653185</v>
      </c>
      <c r="Y20" s="61">
        <v>-39.72</v>
      </c>
      <c r="Z20" s="62">
        <v>336720000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302453134</v>
      </c>
      <c r="C22" s="86">
        <f>SUM(C19:C21)</f>
        <v>0</v>
      </c>
      <c r="D22" s="87">
        <f aca="true" t="shared" si="3" ref="D22:Z22">SUM(D19:D21)</f>
        <v>339571675</v>
      </c>
      <c r="E22" s="88">
        <f t="shared" si="3"/>
        <v>339571675</v>
      </c>
      <c r="F22" s="88">
        <f t="shared" si="3"/>
        <v>162352232</v>
      </c>
      <c r="G22" s="88">
        <f t="shared" si="3"/>
        <v>-32291108</v>
      </c>
      <c r="H22" s="88">
        <f t="shared" si="3"/>
        <v>14941300</v>
      </c>
      <c r="I22" s="88">
        <f t="shared" si="3"/>
        <v>145002424</v>
      </c>
      <c r="J22" s="88">
        <f t="shared" si="3"/>
        <v>-61276104</v>
      </c>
      <c r="K22" s="88">
        <f t="shared" si="3"/>
        <v>-27404297</v>
      </c>
      <c r="L22" s="88">
        <f t="shared" si="3"/>
        <v>173383053</v>
      </c>
      <c r="M22" s="88">
        <f t="shared" si="3"/>
        <v>84702652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229705076</v>
      </c>
      <c r="W22" s="88">
        <f t="shared" si="3"/>
        <v>128920311</v>
      </c>
      <c r="X22" s="88">
        <f t="shared" si="3"/>
        <v>100784765</v>
      </c>
      <c r="Y22" s="89">
        <f>+IF(W22&lt;&gt;0,(X22/W22)*100,0)</f>
        <v>78.17601758655391</v>
      </c>
      <c r="Z22" s="90">
        <f t="shared" si="3"/>
        <v>339571675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302453134</v>
      </c>
      <c r="C24" s="75">
        <f>SUM(C22:C23)</f>
        <v>0</v>
      </c>
      <c r="D24" s="76">
        <f aca="true" t="shared" si="4" ref="D24:Z24">SUM(D22:D23)</f>
        <v>339571675</v>
      </c>
      <c r="E24" s="77">
        <f t="shared" si="4"/>
        <v>339571675</v>
      </c>
      <c r="F24" s="77">
        <f t="shared" si="4"/>
        <v>162352232</v>
      </c>
      <c r="G24" s="77">
        <f t="shared" si="4"/>
        <v>-32291108</v>
      </c>
      <c r="H24" s="77">
        <f t="shared" si="4"/>
        <v>14941300</v>
      </c>
      <c r="I24" s="77">
        <f t="shared" si="4"/>
        <v>145002424</v>
      </c>
      <c r="J24" s="77">
        <f t="shared" si="4"/>
        <v>-61276104</v>
      </c>
      <c r="K24" s="77">
        <f t="shared" si="4"/>
        <v>-27404297</v>
      </c>
      <c r="L24" s="77">
        <f t="shared" si="4"/>
        <v>173383053</v>
      </c>
      <c r="M24" s="77">
        <f t="shared" si="4"/>
        <v>84702652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229705076</v>
      </c>
      <c r="W24" s="77">
        <f t="shared" si="4"/>
        <v>128920311</v>
      </c>
      <c r="X24" s="77">
        <f t="shared" si="4"/>
        <v>100784765</v>
      </c>
      <c r="Y24" s="78">
        <f>+IF(W24&lt;&gt;0,(X24/W24)*100,0)</f>
        <v>78.17601758655391</v>
      </c>
      <c r="Z24" s="79">
        <f t="shared" si="4"/>
        <v>339571675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306157099</v>
      </c>
      <c r="C27" s="22">
        <v>0</v>
      </c>
      <c r="D27" s="99">
        <v>364302652</v>
      </c>
      <c r="E27" s="100">
        <v>364302652</v>
      </c>
      <c r="F27" s="100">
        <v>8686479</v>
      </c>
      <c r="G27" s="100">
        <v>24734947</v>
      </c>
      <c r="H27" s="100">
        <v>15676226</v>
      </c>
      <c r="I27" s="100">
        <v>49097652</v>
      </c>
      <c r="J27" s="100">
        <v>6887098</v>
      </c>
      <c r="K27" s="100">
        <v>15200422</v>
      </c>
      <c r="L27" s="100">
        <v>28477635</v>
      </c>
      <c r="M27" s="100">
        <v>50565155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99662807</v>
      </c>
      <c r="W27" s="100">
        <v>182151326</v>
      </c>
      <c r="X27" s="100">
        <v>-82488519</v>
      </c>
      <c r="Y27" s="101">
        <v>-45.29</v>
      </c>
      <c r="Z27" s="102">
        <v>364302652</v>
      </c>
    </row>
    <row r="28" spans="1:26" ht="12.75">
      <c r="A28" s="103" t="s">
        <v>46</v>
      </c>
      <c r="B28" s="19">
        <v>301937130</v>
      </c>
      <c r="C28" s="19">
        <v>0</v>
      </c>
      <c r="D28" s="59">
        <v>292800001</v>
      </c>
      <c r="E28" s="60">
        <v>292800001</v>
      </c>
      <c r="F28" s="60">
        <v>8686479</v>
      </c>
      <c r="G28" s="60">
        <v>24480729</v>
      </c>
      <c r="H28" s="60">
        <v>15544425</v>
      </c>
      <c r="I28" s="60">
        <v>48711633</v>
      </c>
      <c r="J28" s="60">
        <v>6767688</v>
      </c>
      <c r="K28" s="60">
        <v>15077043</v>
      </c>
      <c r="L28" s="60">
        <v>28218485</v>
      </c>
      <c r="M28" s="60">
        <v>50063216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98774849</v>
      </c>
      <c r="W28" s="60">
        <v>146400001</v>
      </c>
      <c r="X28" s="60">
        <v>-47625152</v>
      </c>
      <c r="Y28" s="61">
        <v>-32.53</v>
      </c>
      <c r="Z28" s="62">
        <v>292800001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63148521</v>
      </c>
      <c r="E30" s="60">
        <v>63148521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31574261</v>
      </c>
      <c r="X30" s="60">
        <v>-31574261</v>
      </c>
      <c r="Y30" s="61">
        <v>-100</v>
      </c>
      <c r="Z30" s="62">
        <v>63148521</v>
      </c>
    </row>
    <row r="31" spans="1:26" ht="12.75">
      <c r="A31" s="58" t="s">
        <v>53</v>
      </c>
      <c r="B31" s="19">
        <v>4219970</v>
      </c>
      <c r="C31" s="19">
        <v>0</v>
      </c>
      <c r="D31" s="59">
        <v>8354130</v>
      </c>
      <c r="E31" s="60">
        <v>8354130</v>
      </c>
      <c r="F31" s="60">
        <v>0</v>
      </c>
      <c r="G31" s="60">
        <v>254218</v>
      </c>
      <c r="H31" s="60">
        <v>131801</v>
      </c>
      <c r="I31" s="60">
        <v>386019</v>
      </c>
      <c r="J31" s="60">
        <v>119410</v>
      </c>
      <c r="K31" s="60">
        <v>123379</v>
      </c>
      <c r="L31" s="60">
        <v>259150</v>
      </c>
      <c r="M31" s="60">
        <v>501939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887958</v>
      </c>
      <c r="W31" s="60">
        <v>4177065</v>
      </c>
      <c r="X31" s="60">
        <v>-3289107</v>
      </c>
      <c r="Y31" s="61">
        <v>-78.74</v>
      </c>
      <c r="Z31" s="62">
        <v>8354130</v>
      </c>
    </row>
    <row r="32" spans="1:26" ht="12.75">
      <c r="A32" s="70" t="s">
        <v>54</v>
      </c>
      <c r="B32" s="22">
        <f>SUM(B28:B31)</f>
        <v>306157100</v>
      </c>
      <c r="C32" s="22">
        <f>SUM(C28:C31)</f>
        <v>0</v>
      </c>
      <c r="D32" s="99">
        <f aca="true" t="shared" si="5" ref="D32:Z32">SUM(D28:D31)</f>
        <v>364302652</v>
      </c>
      <c r="E32" s="100">
        <f t="shared" si="5"/>
        <v>364302652</v>
      </c>
      <c r="F32" s="100">
        <f t="shared" si="5"/>
        <v>8686479</v>
      </c>
      <c r="G32" s="100">
        <f t="shared" si="5"/>
        <v>24734947</v>
      </c>
      <c r="H32" s="100">
        <f t="shared" si="5"/>
        <v>15676226</v>
      </c>
      <c r="I32" s="100">
        <f t="shared" si="5"/>
        <v>49097652</v>
      </c>
      <c r="J32" s="100">
        <f t="shared" si="5"/>
        <v>6887098</v>
      </c>
      <c r="K32" s="100">
        <f t="shared" si="5"/>
        <v>15200422</v>
      </c>
      <c r="L32" s="100">
        <f t="shared" si="5"/>
        <v>28477635</v>
      </c>
      <c r="M32" s="100">
        <f t="shared" si="5"/>
        <v>50565155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99662807</v>
      </c>
      <c r="W32" s="100">
        <f t="shared" si="5"/>
        <v>182151327</v>
      </c>
      <c r="X32" s="100">
        <f t="shared" si="5"/>
        <v>-82488520</v>
      </c>
      <c r="Y32" s="101">
        <f>+IF(W32&lt;&gt;0,(X32/W32)*100,0)</f>
        <v>-45.285709063212046</v>
      </c>
      <c r="Z32" s="102">
        <f t="shared" si="5"/>
        <v>364302652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217802012</v>
      </c>
      <c r="C35" s="19">
        <v>0</v>
      </c>
      <c r="D35" s="59">
        <v>317369879</v>
      </c>
      <c r="E35" s="60">
        <v>317369879</v>
      </c>
      <c r="F35" s="60">
        <v>339852666</v>
      </c>
      <c r="G35" s="60">
        <v>339852666</v>
      </c>
      <c r="H35" s="60">
        <v>386691333</v>
      </c>
      <c r="I35" s="60">
        <v>386691333</v>
      </c>
      <c r="J35" s="60">
        <v>247055061</v>
      </c>
      <c r="K35" s="60">
        <v>333473548</v>
      </c>
      <c r="L35" s="60">
        <v>421410111</v>
      </c>
      <c r="M35" s="60">
        <v>421410111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421410111</v>
      </c>
      <c r="W35" s="60">
        <v>158684940</v>
      </c>
      <c r="X35" s="60">
        <v>262725171</v>
      </c>
      <c r="Y35" s="61">
        <v>165.56</v>
      </c>
      <c r="Z35" s="62">
        <v>317369879</v>
      </c>
    </row>
    <row r="36" spans="1:26" ht="12.75">
      <c r="A36" s="58" t="s">
        <v>57</v>
      </c>
      <c r="B36" s="19">
        <v>2495179824</v>
      </c>
      <c r="C36" s="19">
        <v>0</v>
      </c>
      <c r="D36" s="59">
        <v>2867388357</v>
      </c>
      <c r="E36" s="60">
        <v>2867388357</v>
      </c>
      <c r="F36" s="60">
        <v>2413211421</v>
      </c>
      <c r="G36" s="60">
        <v>2413211421</v>
      </c>
      <c r="H36" s="60">
        <v>2413211421</v>
      </c>
      <c r="I36" s="60">
        <v>2413211421</v>
      </c>
      <c r="J36" s="60">
        <v>2524446853</v>
      </c>
      <c r="K36" s="60">
        <v>2524446853</v>
      </c>
      <c r="L36" s="60">
        <v>2524446853</v>
      </c>
      <c r="M36" s="60">
        <v>2524446853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2524446853</v>
      </c>
      <c r="W36" s="60">
        <v>1433694179</v>
      </c>
      <c r="X36" s="60">
        <v>1090752674</v>
      </c>
      <c r="Y36" s="61">
        <v>76.08</v>
      </c>
      <c r="Z36" s="62">
        <v>2867388357</v>
      </c>
    </row>
    <row r="37" spans="1:26" ht="12.75">
      <c r="A37" s="58" t="s">
        <v>58</v>
      </c>
      <c r="B37" s="19">
        <v>217425200</v>
      </c>
      <c r="C37" s="19">
        <v>0</v>
      </c>
      <c r="D37" s="59">
        <v>126062412</v>
      </c>
      <c r="E37" s="60">
        <v>126062412</v>
      </c>
      <c r="F37" s="60">
        <v>426745896</v>
      </c>
      <c r="G37" s="60">
        <v>426745896</v>
      </c>
      <c r="H37" s="60">
        <v>473584563</v>
      </c>
      <c r="I37" s="60">
        <v>473584563</v>
      </c>
      <c r="J37" s="60">
        <v>141095831</v>
      </c>
      <c r="K37" s="60">
        <v>227514318</v>
      </c>
      <c r="L37" s="60">
        <v>315450881</v>
      </c>
      <c r="M37" s="60">
        <v>315450881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315450881</v>
      </c>
      <c r="W37" s="60">
        <v>63031206</v>
      </c>
      <c r="X37" s="60">
        <v>252419675</v>
      </c>
      <c r="Y37" s="61">
        <v>400.47</v>
      </c>
      <c r="Z37" s="62">
        <v>126062412</v>
      </c>
    </row>
    <row r="38" spans="1:26" ht="12.75">
      <c r="A38" s="58" t="s">
        <v>59</v>
      </c>
      <c r="B38" s="19">
        <v>87780318</v>
      </c>
      <c r="C38" s="19">
        <v>0</v>
      </c>
      <c r="D38" s="59">
        <v>90306206</v>
      </c>
      <c r="E38" s="60">
        <v>90306206</v>
      </c>
      <c r="F38" s="60">
        <v>82672918</v>
      </c>
      <c r="G38" s="60">
        <v>82672918</v>
      </c>
      <c r="H38" s="60">
        <v>82672918</v>
      </c>
      <c r="I38" s="60">
        <v>82672918</v>
      </c>
      <c r="J38" s="60">
        <v>85896707</v>
      </c>
      <c r="K38" s="60">
        <v>85896707</v>
      </c>
      <c r="L38" s="60">
        <v>85896707</v>
      </c>
      <c r="M38" s="60">
        <v>85896707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85896707</v>
      </c>
      <c r="W38" s="60">
        <v>45153103</v>
      </c>
      <c r="X38" s="60">
        <v>40743604</v>
      </c>
      <c r="Y38" s="61">
        <v>90.23</v>
      </c>
      <c r="Z38" s="62">
        <v>90306206</v>
      </c>
    </row>
    <row r="39" spans="1:26" ht="12.75">
      <c r="A39" s="58" t="s">
        <v>60</v>
      </c>
      <c r="B39" s="19">
        <v>2407776318</v>
      </c>
      <c r="C39" s="19">
        <v>0</v>
      </c>
      <c r="D39" s="59">
        <v>2968389618</v>
      </c>
      <c r="E39" s="60">
        <v>2968389618</v>
      </c>
      <c r="F39" s="60">
        <v>2243645274</v>
      </c>
      <c r="G39" s="60">
        <v>2243645274</v>
      </c>
      <c r="H39" s="60">
        <v>2243645274</v>
      </c>
      <c r="I39" s="60">
        <v>2243645274</v>
      </c>
      <c r="J39" s="60">
        <v>2544509376</v>
      </c>
      <c r="K39" s="60">
        <v>2544509376</v>
      </c>
      <c r="L39" s="60">
        <v>2544509376</v>
      </c>
      <c r="M39" s="60">
        <v>2544509376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2544509376</v>
      </c>
      <c r="W39" s="60">
        <v>1484194809</v>
      </c>
      <c r="X39" s="60">
        <v>1060314567</v>
      </c>
      <c r="Y39" s="61">
        <v>71.44</v>
      </c>
      <c r="Z39" s="62">
        <v>2968389618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-4865317</v>
      </c>
      <c r="C42" s="19">
        <v>0</v>
      </c>
      <c r="D42" s="59">
        <v>379844150</v>
      </c>
      <c r="E42" s="60">
        <v>379844150</v>
      </c>
      <c r="F42" s="60">
        <v>169017440</v>
      </c>
      <c r="G42" s="60">
        <v>-24022465</v>
      </c>
      <c r="H42" s="60">
        <v>-14787676</v>
      </c>
      <c r="I42" s="60">
        <v>130207299</v>
      </c>
      <c r="J42" s="60">
        <v>-2318878</v>
      </c>
      <c r="K42" s="60">
        <v>-5578731</v>
      </c>
      <c r="L42" s="60">
        <v>152555683</v>
      </c>
      <c r="M42" s="60">
        <v>144658074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274865373</v>
      </c>
      <c r="W42" s="60">
        <v>335401056</v>
      </c>
      <c r="X42" s="60">
        <v>-60535683</v>
      </c>
      <c r="Y42" s="61">
        <v>-18.05</v>
      </c>
      <c r="Z42" s="62">
        <v>379844150</v>
      </c>
    </row>
    <row r="43" spans="1:26" ht="12.75">
      <c r="A43" s="58" t="s">
        <v>63</v>
      </c>
      <c r="B43" s="19">
        <v>97135534</v>
      </c>
      <c r="C43" s="19">
        <v>0</v>
      </c>
      <c r="D43" s="59">
        <v>-235767475</v>
      </c>
      <c r="E43" s="60">
        <v>-235767475</v>
      </c>
      <c r="F43" s="60">
        <v>-44819329</v>
      </c>
      <c r="G43" s="60">
        <v>-8280953</v>
      </c>
      <c r="H43" s="60">
        <v>-10258079</v>
      </c>
      <c r="I43" s="60">
        <v>-63358361</v>
      </c>
      <c r="J43" s="60">
        <v>-4232052</v>
      </c>
      <c r="K43" s="60">
        <v>-27895738</v>
      </c>
      <c r="L43" s="60">
        <v>-39628261</v>
      </c>
      <c r="M43" s="60">
        <v>-71756051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-135114412</v>
      </c>
      <c r="W43" s="60">
        <v>-107407359</v>
      </c>
      <c r="X43" s="60">
        <v>-27707053</v>
      </c>
      <c r="Y43" s="61">
        <v>25.8</v>
      </c>
      <c r="Z43" s="62">
        <v>-235767475</v>
      </c>
    </row>
    <row r="44" spans="1:26" ht="12.75">
      <c r="A44" s="58" t="s">
        <v>64</v>
      </c>
      <c r="B44" s="19">
        <v>-27333666</v>
      </c>
      <c r="C44" s="19">
        <v>0</v>
      </c>
      <c r="D44" s="59">
        <v>-25283349</v>
      </c>
      <c r="E44" s="60">
        <v>-25283349</v>
      </c>
      <c r="F44" s="60">
        <v>-5032091</v>
      </c>
      <c r="G44" s="60">
        <v>-1804602</v>
      </c>
      <c r="H44" s="60">
        <v>0</v>
      </c>
      <c r="I44" s="60">
        <v>-6836693</v>
      </c>
      <c r="J44" s="60">
        <v>-2801958</v>
      </c>
      <c r="K44" s="60">
        <v>0</v>
      </c>
      <c r="L44" s="60">
        <v>-6921257</v>
      </c>
      <c r="M44" s="60">
        <v>-9723215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-16559908</v>
      </c>
      <c r="W44" s="60">
        <v>-14758593</v>
      </c>
      <c r="X44" s="60">
        <v>-1801315</v>
      </c>
      <c r="Y44" s="61">
        <v>12.21</v>
      </c>
      <c r="Z44" s="62">
        <v>-25283349</v>
      </c>
    </row>
    <row r="45" spans="1:26" ht="12.75">
      <c r="A45" s="70" t="s">
        <v>65</v>
      </c>
      <c r="B45" s="22">
        <v>70703174</v>
      </c>
      <c r="C45" s="22">
        <v>0</v>
      </c>
      <c r="D45" s="99">
        <v>174462943</v>
      </c>
      <c r="E45" s="100">
        <v>174462943</v>
      </c>
      <c r="F45" s="100">
        <v>194979687</v>
      </c>
      <c r="G45" s="100">
        <v>160871667</v>
      </c>
      <c r="H45" s="100">
        <v>135825912</v>
      </c>
      <c r="I45" s="100">
        <v>135825912</v>
      </c>
      <c r="J45" s="100">
        <v>126473024</v>
      </c>
      <c r="K45" s="100">
        <v>92998555</v>
      </c>
      <c r="L45" s="100">
        <v>199004720</v>
      </c>
      <c r="M45" s="100">
        <v>199004720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199004720</v>
      </c>
      <c r="W45" s="100">
        <v>268904721</v>
      </c>
      <c r="X45" s="100">
        <v>-69900001</v>
      </c>
      <c r="Y45" s="101">
        <v>-25.99</v>
      </c>
      <c r="Z45" s="102">
        <v>174462943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19180985</v>
      </c>
      <c r="C49" s="52">
        <v>0</v>
      </c>
      <c r="D49" s="129">
        <v>10787957</v>
      </c>
      <c r="E49" s="54">
        <v>9813031</v>
      </c>
      <c r="F49" s="54">
        <v>0</v>
      </c>
      <c r="G49" s="54">
        <v>0</v>
      </c>
      <c r="H49" s="54">
        <v>0</v>
      </c>
      <c r="I49" s="54">
        <v>6445424</v>
      </c>
      <c r="J49" s="54">
        <v>0</v>
      </c>
      <c r="K49" s="54">
        <v>0</v>
      </c>
      <c r="L49" s="54">
        <v>0</v>
      </c>
      <c r="M49" s="54">
        <v>6421412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5476602</v>
      </c>
      <c r="W49" s="54">
        <v>54540311</v>
      </c>
      <c r="X49" s="54">
        <v>204036819</v>
      </c>
      <c r="Y49" s="54">
        <v>316702541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13630705</v>
      </c>
      <c r="C51" s="52">
        <v>0</v>
      </c>
      <c r="D51" s="129">
        <v>2108479</v>
      </c>
      <c r="E51" s="54">
        <v>27140</v>
      </c>
      <c r="F51" s="54">
        <v>0</v>
      </c>
      <c r="G51" s="54">
        <v>0</v>
      </c>
      <c r="H51" s="54">
        <v>0</v>
      </c>
      <c r="I51" s="54">
        <v>22705</v>
      </c>
      <c r="J51" s="54">
        <v>0</v>
      </c>
      <c r="K51" s="54">
        <v>0</v>
      </c>
      <c r="L51" s="54">
        <v>0</v>
      </c>
      <c r="M51" s="54">
        <v>315364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16104393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74.52984892086985</v>
      </c>
      <c r="C58" s="5">
        <f>IF(C67=0,0,+(C76/C67)*100)</f>
        <v>0</v>
      </c>
      <c r="D58" s="6">
        <f aca="true" t="shared" si="6" ref="D58:Z58">IF(D67=0,0,+(D76/D67)*100)</f>
        <v>72.74525969009237</v>
      </c>
      <c r="E58" s="7">
        <f t="shared" si="6"/>
        <v>72.74525969009237</v>
      </c>
      <c r="F58" s="7">
        <f t="shared" si="6"/>
        <v>69.8554934676761</v>
      </c>
      <c r="G58" s="7">
        <f t="shared" si="6"/>
        <v>63.187169418561105</v>
      </c>
      <c r="H58" s="7">
        <f t="shared" si="6"/>
        <v>59.028118776828784</v>
      </c>
      <c r="I58" s="7">
        <f t="shared" si="6"/>
        <v>63.7294819977224</v>
      </c>
      <c r="J58" s="7">
        <f t="shared" si="6"/>
        <v>37.111783309123595</v>
      </c>
      <c r="K58" s="7">
        <f t="shared" si="6"/>
        <v>73.34043510721825</v>
      </c>
      <c r="L58" s="7">
        <f t="shared" si="6"/>
        <v>92.98665511411282</v>
      </c>
      <c r="M58" s="7">
        <f t="shared" si="6"/>
        <v>60.06044579795658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61.85618361593605</v>
      </c>
      <c r="W58" s="7">
        <f t="shared" si="6"/>
        <v>72.74525845280394</v>
      </c>
      <c r="X58" s="7">
        <f t="shared" si="6"/>
        <v>0</v>
      </c>
      <c r="Y58" s="7">
        <f t="shared" si="6"/>
        <v>0</v>
      </c>
      <c r="Z58" s="8">
        <f t="shared" si="6"/>
        <v>72.74525969009237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83.54993697704678</v>
      </c>
      <c r="C60" s="12">
        <f t="shared" si="7"/>
        <v>0</v>
      </c>
      <c r="D60" s="3">
        <f t="shared" si="7"/>
        <v>85.00000048108822</v>
      </c>
      <c r="E60" s="13">
        <f t="shared" si="7"/>
        <v>85.00000048108822</v>
      </c>
      <c r="F60" s="13">
        <f t="shared" si="7"/>
        <v>69.8554934676761</v>
      </c>
      <c r="G60" s="13">
        <f t="shared" si="7"/>
        <v>69.90453298379309</v>
      </c>
      <c r="H60" s="13">
        <f t="shared" si="7"/>
        <v>72.40565681312502</v>
      </c>
      <c r="I60" s="13">
        <f t="shared" si="7"/>
        <v>70.7116991242168</v>
      </c>
      <c r="J60" s="13">
        <f t="shared" si="7"/>
        <v>40.002133387442875</v>
      </c>
      <c r="K60" s="13">
        <f t="shared" si="7"/>
        <v>83.91431772341407</v>
      </c>
      <c r="L60" s="13">
        <f t="shared" si="7"/>
        <v>110.82063033691061</v>
      </c>
      <c r="M60" s="13">
        <f t="shared" si="7"/>
        <v>67.30393815898883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68.98023418172194</v>
      </c>
      <c r="W60" s="13">
        <f t="shared" si="7"/>
        <v>85.00000164944535</v>
      </c>
      <c r="X60" s="13">
        <f t="shared" si="7"/>
        <v>0</v>
      </c>
      <c r="Y60" s="13">
        <f t="shared" si="7"/>
        <v>0</v>
      </c>
      <c r="Z60" s="14">
        <f t="shared" si="7"/>
        <v>85.00000048108822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100.27187419650791</v>
      </c>
      <c r="C62" s="12">
        <f t="shared" si="7"/>
        <v>0</v>
      </c>
      <c r="D62" s="3">
        <f t="shared" si="7"/>
        <v>85.00000035114759</v>
      </c>
      <c r="E62" s="13">
        <f t="shared" si="7"/>
        <v>85.00000035114759</v>
      </c>
      <c r="F62" s="13">
        <f t="shared" si="7"/>
        <v>68.47276288503986</v>
      </c>
      <c r="G62" s="13">
        <f t="shared" si="7"/>
        <v>80.58968958046047</v>
      </c>
      <c r="H62" s="13">
        <f t="shared" si="7"/>
        <v>82.74275807968263</v>
      </c>
      <c r="I62" s="13">
        <f t="shared" si="7"/>
        <v>76.67489810416993</v>
      </c>
      <c r="J62" s="13">
        <f t="shared" si="7"/>
        <v>63.11566506707382</v>
      </c>
      <c r="K62" s="13">
        <f t="shared" si="7"/>
        <v>72.14569600444172</v>
      </c>
      <c r="L62" s="13">
        <f t="shared" si="7"/>
        <v>87.23088420675764</v>
      </c>
      <c r="M62" s="13">
        <f t="shared" si="7"/>
        <v>73.45770935092467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75.04551099259115</v>
      </c>
      <c r="W62" s="13">
        <f t="shared" si="7"/>
        <v>86.7894853348805</v>
      </c>
      <c r="X62" s="13">
        <f t="shared" si="7"/>
        <v>0</v>
      </c>
      <c r="Y62" s="13">
        <f t="shared" si="7"/>
        <v>0</v>
      </c>
      <c r="Z62" s="14">
        <f t="shared" si="7"/>
        <v>85.00000035114759</v>
      </c>
    </row>
    <row r="63" spans="1:26" ht="12.75">
      <c r="A63" s="39" t="s">
        <v>105</v>
      </c>
      <c r="B63" s="12">
        <f t="shared" si="7"/>
        <v>36.10131672957026</v>
      </c>
      <c r="C63" s="12">
        <f t="shared" si="7"/>
        <v>0</v>
      </c>
      <c r="D63" s="3">
        <f t="shared" si="7"/>
        <v>85.00000094963028</v>
      </c>
      <c r="E63" s="13">
        <f t="shared" si="7"/>
        <v>85.00000094963028</v>
      </c>
      <c r="F63" s="13">
        <f t="shared" si="7"/>
        <v>76.43583260478569</v>
      </c>
      <c r="G63" s="13">
        <f t="shared" si="7"/>
        <v>44.66059050748853</v>
      </c>
      <c r="H63" s="13">
        <f t="shared" si="7"/>
        <v>47.243713790766705</v>
      </c>
      <c r="I63" s="13">
        <f t="shared" si="7"/>
        <v>53.10454395195086</v>
      </c>
      <c r="J63" s="13">
        <f t="shared" si="7"/>
        <v>15.618466677291861</v>
      </c>
      <c r="K63" s="13">
        <f t="shared" si="7"/>
        <v>10092.034946750844</v>
      </c>
      <c r="L63" s="13">
        <f t="shared" si="7"/>
        <v>490.50192656255626</v>
      </c>
      <c r="M63" s="13">
        <f t="shared" si="7"/>
        <v>49.592571636609115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51.30342987622634</v>
      </c>
      <c r="W63" s="13">
        <f t="shared" si="7"/>
        <v>85.57746767583014</v>
      </c>
      <c r="X63" s="13">
        <f t="shared" si="7"/>
        <v>0</v>
      </c>
      <c r="Y63" s="13">
        <f t="shared" si="7"/>
        <v>0</v>
      </c>
      <c r="Z63" s="14">
        <f t="shared" si="7"/>
        <v>85.00000094963028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14.999981054987202</v>
      </c>
      <c r="E66" s="16">
        <f t="shared" si="7"/>
        <v>14.999981054987202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14.999978626142871</v>
      </c>
      <c r="X66" s="16">
        <f t="shared" si="7"/>
        <v>0</v>
      </c>
      <c r="Y66" s="16">
        <f t="shared" si="7"/>
        <v>0</v>
      </c>
      <c r="Z66" s="17">
        <f t="shared" si="7"/>
        <v>14.999981054987202</v>
      </c>
    </row>
    <row r="67" spans="1:26" ht="12.75" hidden="1">
      <c r="A67" s="41" t="s">
        <v>287</v>
      </c>
      <c r="B67" s="24">
        <v>143129630</v>
      </c>
      <c r="C67" s="24"/>
      <c r="D67" s="25">
        <v>176382297</v>
      </c>
      <c r="E67" s="26">
        <v>176382297</v>
      </c>
      <c r="F67" s="26">
        <v>11962435</v>
      </c>
      <c r="G67" s="26">
        <v>12693922</v>
      </c>
      <c r="H67" s="26">
        <v>14123125</v>
      </c>
      <c r="I67" s="26">
        <v>38779482</v>
      </c>
      <c r="J67" s="26">
        <v>19846004</v>
      </c>
      <c r="K67" s="26">
        <v>11356787</v>
      </c>
      <c r="L67" s="26">
        <v>9251634</v>
      </c>
      <c r="M67" s="26">
        <v>40454425</v>
      </c>
      <c r="N67" s="26"/>
      <c r="O67" s="26"/>
      <c r="P67" s="26"/>
      <c r="Q67" s="26"/>
      <c r="R67" s="26"/>
      <c r="S67" s="26"/>
      <c r="T67" s="26"/>
      <c r="U67" s="26"/>
      <c r="V67" s="26">
        <v>79233907</v>
      </c>
      <c r="W67" s="26">
        <v>88191150</v>
      </c>
      <c r="X67" s="26"/>
      <c r="Y67" s="25"/>
      <c r="Z67" s="27">
        <v>176382297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127677292</v>
      </c>
      <c r="C69" s="19"/>
      <c r="D69" s="20">
        <v>145503458</v>
      </c>
      <c r="E69" s="21">
        <v>145503458</v>
      </c>
      <c r="F69" s="21">
        <v>11962435</v>
      </c>
      <c r="G69" s="21">
        <v>11474120</v>
      </c>
      <c r="H69" s="21">
        <v>11513762</v>
      </c>
      <c r="I69" s="21">
        <v>34950317</v>
      </c>
      <c r="J69" s="21">
        <v>18412033</v>
      </c>
      <c r="K69" s="21">
        <v>9925740</v>
      </c>
      <c r="L69" s="21">
        <v>7762801</v>
      </c>
      <c r="M69" s="21">
        <v>36100574</v>
      </c>
      <c r="N69" s="21"/>
      <c r="O69" s="21"/>
      <c r="P69" s="21"/>
      <c r="Q69" s="21"/>
      <c r="R69" s="21"/>
      <c r="S69" s="21"/>
      <c r="T69" s="21"/>
      <c r="U69" s="21"/>
      <c r="V69" s="21">
        <v>71050891</v>
      </c>
      <c r="W69" s="21">
        <v>72751728</v>
      </c>
      <c r="X69" s="21"/>
      <c r="Y69" s="20"/>
      <c r="Z69" s="23">
        <v>145503458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92195215</v>
      </c>
      <c r="C71" s="19"/>
      <c r="D71" s="20">
        <v>113912216</v>
      </c>
      <c r="E71" s="21">
        <v>113912216</v>
      </c>
      <c r="F71" s="21">
        <v>9885243</v>
      </c>
      <c r="G71" s="21">
        <v>8061767</v>
      </c>
      <c r="H71" s="21">
        <v>8161026</v>
      </c>
      <c r="I71" s="21">
        <v>26108036</v>
      </c>
      <c r="J71" s="21">
        <v>9452197</v>
      </c>
      <c r="K71" s="21">
        <v>9351334</v>
      </c>
      <c r="L71" s="21">
        <v>7988290</v>
      </c>
      <c r="M71" s="21">
        <v>26791821</v>
      </c>
      <c r="N71" s="21"/>
      <c r="O71" s="21"/>
      <c r="P71" s="21"/>
      <c r="Q71" s="21"/>
      <c r="R71" s="21"/>
      <c r="S71" s="21"/>
      <c r="T71" s="21"/>
      <c r="U71" s="21"/>
      <c r="V71" s="21">
        <v>52899857</v>
      </c>
      <c r="W71" s="21">
        <v>55781748</v>
      </c>
      <c r="X71" s="21"/>
      <c r="Y71" s="20"/>
      <c r="Z71" s="23">
        <v>113912216</v>
      </c>
    </row>
    <row r="72" spans="1:26" ht="12.75" hidden="1">
      <c r="A72" s="39" t="s">
        <v>105</v>
      </c>
      <c r="B72" s="19">
        <v>35482077</v>
      </c>
      <c r="C72" s="19"/>
      <c r="D72" s="20">
        <v>31591242</v>
      </c>
      <c r="E72" s="21">
        <v>31591242</v>
      </c>
      <c r="F72" s="21">
        <v>2077192</v>
      </c>
      <c r="G72" s="21">
        <v>3412353</v>
      </c>
      <c r="H72" s="21">
        <v>3352736</v>
      </c>
      <c r="I72" s="21">
        <v>8842281</v>
      </c>
      <c r="J72" s="21">
        <v>8959836</v>
      </c>
      <c r="K72" s="21">
        <v>15681</v>
      </c>
      <c r="L72" s="21">
        <v>333236</v>
      </c>
      <c r="M72" s="21">
        <v>9308753</v>
      </c>
      <c r="N72" s="21"/>
      <c r="O72" s="21"/>
      <c r="P72" s="21"/>
      <c r="Q72" s="21"/>
      <c r="R72" s="21"/>
      <c r="S72" s="21"/>
      <c r="T72" s="21"/>
      <c r="U72" s="21"/>
      <c r="V72" s="21">
        <v>18151034</v>
      </c>
      <c r="W72" s="21">
        <v>15689034</v>
      </c>
      <c r="X72" s="21"/>
      <c r="Y72" s="20"/>
      <c r="Z72" s="23">
        <v>31591242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>
        <v>558725</v>
      </c>
      <c r="L74" s="21">
        <v>-558725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1280946</v>
      </c>
      <c r="X74" s="21"/>
      <c r="Y74" s="20"/>
      <c r="Z74" s="23"/>
    </row>
    <row r="75" spans="1:26" ht="12.75" hidden="1">
      <c r="A75" s="40" t="s">
        <v>110</v>
      </c>
      <c r="B75" s="28">
        <v>15452338</v>
      </c>
      <c r="C75" s="28"/>
      <c r="D75" s="29">
        <v>30878839</v>
      </c>
      <c r="E75" s="30">
        <v>30878839</v>
      </c>
      <c r="F75" s="30"/>
      <c r="G75" s="30">
        <v>1219802</v>
      </c>
      <c r="H75" s="30">
        <v>2609363</v>
      </c>
      <c r="I75" s="30">
        <v>3829165</v>
      </c>
      <c r="J75" s="30">
        <v>1433971</v>
      </c>
      <c r="K75" s="30">
        <v>1431047</v>
      </c>
      <c r="L75" s="30">
        <v>1488833</v>
      </c>
      <c r="M75" s="30">
        <v>4353851</v>
      </c>
      <c r="N75" s="30"/>
      <c r="O75" s="30"/>
      <c r="P75" s="30"/>
      <c r="Q75" s="30"/>
      <c r="R75" s="30"/>
      <c r="S75" s="30"/>
      <c r="T75" s="30"/>
      <c r="U75" s="30"/>
      <c r="V75" s="30">
        <v>8183016</v>
      </c>
      <c r="W75" s="30">
        <v>15439422</v>
      </c>
      <c r="X75" s="30"/>
      <c r="Y75" s="29"/>
      <c r="Z75" s="31">
        <v>30878839</v>
      </c>
    </row>
    <row r="76" spans="1:26" ht="12.75" hidden="1">
      <c r="A76" s="42" t="s">
        <v>288</v>
      </c>
      <c r="B76" s="32">
        <v>106674297</v>
      </c>
      <c r="C76" s="32"/>
      <c r="D76" s="33">
        <v>128309760</v>
      </c>
      <c r="E76" s="34">
        <v>128309760</v>
      </c>
      <c r="F76" s="34">
        <v>8356418</v>
      </c>
      <c r="G76" s="34">
        <v>8020930</v>
      </c>
      <c r="H76" s="34">
        <v>8336615</v>
      </c>
      <c r="I76" s="34">
        <v>24713963</v>
      </c>
      <c r="J76" s="34">
        <v>7365206</v>
      </c>
      <c r="K76" s="34">
        <v>8329117</v>
      </c>
      <c r="L76" s="34">
        <v>8602785</v>
      </c>
      <c r="M76" s="34">
        <v>24297108</v>
      </c>
      <c r="N76" s="34"/>
      <c r="O76" s="34"/>
      <c r="P76" s="34"/>
      <c r="Q76" s="34"/>
      <c r="R76" s="34"/>
      <c r="S76" s="34"/>
      <c r="T76" s="34"/>
      <c r="U76" s="34"/>
      <c r="V76" s="34">
        <v>49011071</v>
      </c>
      <c r="W76" s="34">
        <v>64154880</v>
      </c>
      <c r="X76" s="34"/>
      <c r="Y76" s="33"/>
      <c r="Z76" s="35">
        <v>128309760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106674297</v>
      </c>
      <c r="C78" s="19"/>
      <c r="D78" s="20">
        <v>123677940</v>
      </c>
      <c r="E78" s="21">
        <v>123677940</v>
      </c>
      <c r="F78" s="21">
        <v>8356418</v>
      </c>
      <c r="G78" s="21">
        <v>8020930</v>
      </c>
      <c r="H78" s="21">
        <v>8336615</v>
      </c>
      <c r="I78" s="21">
        <v>24713963</v>
      </c>
      <c r="J78" s="21">
        <v>7365206</v>
      </c>
      <c r="K78" s="21">
        <v>8329117</v>
      </c>
      <c r="L78" s="21">
        <v>8602785</v>
      </c>
      <c r="M78" s="21">
        <v>24297108</v>
      </c>
      <c r="N78" s="21"/>
      <c r="O78" s="21"/>
      <c r="P78" s="21"/>
      <c r="Q78" s="21"/>
      <c r="R78" s="21"/>
      <c r="S78" s="21"/>
      <c r="T78" s="21"/>
      <c r="U78" s="21"/>
      <c r="V78" s="21">
        <v>49011071</v>
      </c>
      <c r="W78" s="21">
        <v>61838970</v>
      </c>
      <c r="X78" s="21"/>
      <c r="Y78" s="20"/>
      <c r="Z78" s="23">
        <v>123677940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92445870</v>
      </c>
      <c r="C80" s="19"/>
      <c r="D80" s="20">
        <v>96825384</v>
      </c>
      <c r="E80" s="21">
        <v>96825384</v>
      </c>
      <c r="F80" s="21">
        <v>6768699</v>
      </c>
      <c r="G80" s="21">
        <v>6496953</v>
      </c>
      <c r="H80" s="21">
        <v>6752658</v>
      </c>
      <c r="I80" s="21">
        <v>20018310</v>
      </c>
      <c r="J80" s="21">
        <v>5965817</v>
      </c>
      <c r="K80" s="21">
        <v>6746585</v>
      </c>
      <c r="L80" s="21">
        <v>6968256</v>
      </c>
      <c r="M80" s="21">
        <v>19680658</v>
      </c>
      <c r="N80" s="21"/>
      <c r="O80" s="21"/>
      <c r="P80" s="21"/>
      <c r="Q80" s="21"/>
      <c r="R80" s="21"/>
      <c r="S80" s="21"/>
      <c r="T80" s="21"/>
      <c r="U80" s="21"/>
      <c r="V80" s="21">
        <v>39698968</v>
      </c>
      <c r="W80" s="21">
        <v>48412692</v>
      </c>
      <c r="X80" s="21"/>
      <c r="Y80" s="20"/>
      <c r="Z80" s="23">
        <v>96825384</v>
      </c>
    </row>
    <row r="81" spans="1:26" ht="12.75" hidden="1">
      <c r="A81" s="39" t="s">
        <v>105</v>
      </c>
      <c r="B81" s="19">
        <v>12809497</v>
      </c>
      <c r="C81" s="19"/>
      <c r="D81" s="20">
        <v>26852556</v>
      </c>
      <c r="E81" s="21">
        <v>26852556</v>
      </c>
      <c r="F81" s="21">
        <v>1587719</v>
      </c>
      <c r="G81" s="21">
        <v>1523977</v>
      </c>
      <c r="H81" s="21">
        <v>1583957</v>
      </c>
      <c r="I81" s="21">
        <v>4695653</v>
      </c>
      <c r="J81" s="21">
        <v>1399389</v>
      </c>
      <c r="K81" s="21">
        <v>1582532</v>
      </c>
      <c r="L81" s="21">
        <v>1634529</v>
      </c>
      <c r="M81" s="21">
        <v>4616450</v>
      </c>
      <c r="N81" s="21"/>
      <c r="O81" s="21"/>
      <c r="P81" s="21"/>
      <c r="Q81" s="21"/>
      <c r="R81" s="21"/>
      <c r="S81" s="21"/>
      <c r="T81" s="21"/>
      <c r="U81" s="21"/>
      <c r="V81" s="21">
        <v>9312103</v>
      </c>
      <c r="W81" s="21">
        <v>13426278</v>
      </c>
      <c r="X81" s="21"/>
      <c r="Y81" s="20"/>
      <c r="Z81" s="23">
        <v>26852556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>
        <v>1418930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4631820</v>
      </c>
      <c r="E84" s="30">
        <v>4631820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2315910</v>
      </c>
      <c r="X84" s="30"/>
      <c r="Y84" s="29"/>
      <c r="Z84" s="31">
        <v>4631820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39300994</v>
      </c>
      <c r="F5" s="358">
        <f t="shared" si="0"/>
        <v>39300994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19650498</v>
      </c>
      <c r="Y5" s="358">
        <f t="shared" si="0"/>
        <v>-19650498</v>
      </c>
      <c r="Z5" s="359">
        <f>+IF(X5&lt;&gt;0,+(Y5/X5)*100,0)</f>
        <v>-100</v>
      </c>
      <c r="AA5" s="360">
        <f>+AA6+AA8+AA11+AA13+AA15</f>
        <v>39300994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25982869</v>
      </c>
      <c r="F11" s="364">
        <f t="shared" si="3"/>
        <v>25982869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12991435</v>
      </c>
      <c r="Y11" s="364">
        <f t="shared" si="3"/>
        <v>-12991435</v>
      </c>
      <c r="Z11" s="365">
        <f>+IF(X11&lt;&gt;0,+(Y11/X11)*100,0)</f>
        <v>-100</v>
      </c>
      <c r="AA11" s="366">
        <f t="shared" si="3"/>
        <v>25982869</v>
      </c>
    </row>
    <row r="12" spans="1:27" ht="12.75">
      <c r="A12" s="291" t="s">
        <v>233</v>
      </c>
      <c r="B12" s="136"/>
      <c r="C12" s="60"/>
      <c r="D12" s="340"/>
      <c r="E12" s="60">
        <v>25982869</v>
      </c>
      <c r="F12" s="59">
        <v>25982869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12991435</v>
      </c>
      <c r="Y12" s="59">
        <v>-12991435</v>
      </c>
      <c r="Z12" s="61">
        <v>-100</v>
      </c>
      <c r="AA12" s="62">
        <v>25982869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13318125</v>
      </c>
      <c r="F13" s="342">
        <f t="shared" si="4"/>
        <v>13318125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6659063</v>
      </c>
      <c r="Y13" s="342">
        <f t="shared" si="4"/>
        <v>-6659063</v>
      </c>
      <c r="Z13" s="335">
        <f>+IF(X13&lt;&gt;0,+(Y13/X13)*100,0)</f>
        <v>-100</v>
      </c>
      <c r="AA13" s="273">
        <f t="shared" si="4"/>
        <v>13318125</v>
      </c>
    </row>
    <row r="14" spans="1:27" ht="12.75">
      <c r="A14" s="291" t="s">
        <v>234</v>
      </c>
      <c r="B14" s="136"/>
      <c r="C14" s="60"/>
      <c r="D14" s="340"/>
      <c r="E14" s="60">
        <v>13318125</v>
      </c>
      <c r="F14" s="59">
        <v>13318125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6659063</v>
      </c>
      <c r="Y14" s="59">
        <v>-6659063</v>
      </c>
      <c r="Z14" s="61">
        <v>-100</v>
      </c>
      <c r="AA14" s="62">
        <v>13318125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10852037</v>
      </c>
      <c r="F40" s="345">
        <f t="shared" si="9"/>
        <v>10852037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5426019</v>
      </c>
      <c r="Y40" s="345">
        <f t="shared" si="9"/>
        <v>-5426019</v>
      </c>
      <c r="Z40" s="336">
        <f>+IF(X40&lt;&gt;0,+(Y40/X40)*100,0)</f>
        <v>-100</v>
      </c>
      <c r="AA40" s="350">
        <f>SUM(AA41:AA49)</f>
        <v>10852037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10852037</v>
      </c>
      <c r="F49" s="53">
        <v>10852037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5426019</v>
      </c>
      <c r="Y49" s="53">
        <v>-5426019</v>
      </c>
      <c r="Z49" s="94">
        <v>-100</v>
      </c>
      <c r="AA49" s="95">
        <v>10852037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50153031</v>
      </c>
      <c r="F60" s="264">
        <f t="shared" si="14"/>
        <v>50153031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25076517</v>
      </c>
      <c r="Y60" s="264">
        <f t="shared" si="14"/>
        <v>-25076517</v>
      </c>
      <c r="Z60" s="337">
        <f>+IF(X60&lt;&gt;0,+(Y60/X60)*100,0)</f>
        <v>-100</v>
      </c>
      <c r="AA60" s="232">
        <f>+AA57+AA54+AA51+AA40+AA37+AA34+AA22+AA5</f>
        <v>50153031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150533991</v>
      </c>
      <c r="D5" s="153">
        <f>SUM(D6:D8)</f>
        <v>0</v>
      </c>
      <c r="E5" s="154">
        <f t="shared" si="0"/>
        <v>196918283</v>
      </c>
      <c r="F5" s="100">
        <f t="shared" si="0"/>
        <v>196918283</v>
      </c>
      <c r="G5" s="100">
        <f t="shared" si="0"/>
        <v>195993388</v>
      </c>
      <c r="H5" s="100">
        <f t="shared" si="0"/>
        <v>2673281</v>
      </c>
      <c r="I5" s="100">
        <f t="shared" si="0"/>
        <v>3486894</v>
      </c>
      <c r="J5" s="100">
        <f t="shared" si="0"/>
        <v>202153563</v>
      </c>
      <c r="K5" s="100">
        <f t="shared" si="0"/>
        <v>3455978</v>
      </c>
      <c r="L5" s="100">
        <f t="shared" si="0"/>
        <v>2157144</v>
      </c>
      <c r="M5" s="100">
        <f t="shared" si="0"/>
        <v>48860638</v>
      </c>
      <c r="N5" s="100">
        <f t="shared" si="0"/>
        <v>54473760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256627323</v>
      </c>
      <c r="X5" s="100">
        <f t="shared" si="0"/>
        <v>98459142</v>
      </c>
      <c r="Y5" s="100">
        <f t="shared" si="0"/>
        <v>158168181</v>
      </c>
      <c r="Z5" s="137">
        <f>+IF(X5&lt;&gt;0,+(Y5/X5)*100,0)</f>
        <v>160.64346873955085</v>
      </c>
      <c r="AA5" s="153">
        <f>SUM(AA6:AA8)</f>
        <v>196918283</v>
      </c>
    </row>
    <row r="6" spans="1:27" ht="12.75">
      <c r="A6" s="138" t="s">
        <v>75</v>
      </c>
      <c r="B6" s="136"/>
      <c r="C6" s="155">
        <v>41105028</v>
      </c>
      <c r="D6" s="155"/>
      <c r="E6" s="156">
        <v>21296272</v>
      </c>
      <c r="F6" s="60">
        <v>21296272</v>
      </c>
      <c r="G6" s="60"/>
      <c r="H6" s="60"/>
      <c r="I6" s="60"/>
      <c r="J6" s="60"/>
      <c r="K6" s="60"/>
      <c r="L6" s="60"/>
      <c r="M6" s="60">
        <v>20224155</v>
      </c>
      <c r="N6" s="60">
        <v>20224155</v>
      </c>
      <c r="O6" s="60"/>
      <c r="P6" s="60"/>
      <c r="Q6" s="60"/>
      <c r="R6" s="60"/>
      <c r="S6" s="60"/>
      <c r="T6" s="60"/>
      <c r="U6" s="60"/>
      <c r="V6" s="60"/>
      <c r="W6" s="60">
        <v>20224155</v>
      </c>
      <c r="X6" s="60">
        <v>10648134</v>
      </c>
      <c r="Y6" s="60">
        <v>9576021</v>
      </c>
      <c r="Z6" s="140">
        <v>89.93</v>
      </c>
      <c r="AA6" s="155">
        <v>21296272</v>
      </c>
    </row>
    <row r="7" spans="1:27" ht="12.75">
      <c r="A7" s="138" t="s">
        <v>76</v>
      </c>
      <c r="B7" s="136"/>
      <c r="C7" s="157">
        <v>64426939</v>
      </c>
      <c r="D7" s="157"/>
      <c r="E7" s="158">
        <v>175622011</v>
      </c>
      <c r="F7" s="159">
        <v>175622011</v>
      </c>
      <c r="G7" s="159">
        <v>195984153</v>
      </c>
      <c r="H7" s="159">
        <v>2673281</v>
      </c>
      <c r="I7" s="159">
        <v>3486894</v>
      </c>
      <c r="J7" s="159">
        <v>202144328</v>
      </c>
      <c r="K7" s="159">
        <v>3455978</v>
      </c>
      <c r="L7" s="159">
        <v>2155762</v>
      </c>
      <c r="M7" s="159">
        <v>16991722</v>
      </c>
      <c r="N7" s="159">
        <v>22603462</v>
      </c>
      <c r="O7" s="159"/>
      <c r="P7" s="159"/>
      <c r="Q7" s="159"/>
      <c r="R7" s="159"/>
      <c r="S7" s="159"/>
      <c r="T7" s="159"/>
      <c r="U7" s="159"/>
      <c r="V7" s="159"/>
      <c r="W7" s="159">
        <v>224747790</v>
      </c>
      <c r="X7" s="159">
        <v>87811008</v>
      </c>
      <c r="Y7" s="159">
        <v>136936782</v>
      </c>
      <c r="Z7" s="141">
        <v>155.94</v>
      </c>
      <c r="AA7" s="157">
        <v>175622011</v>
      </c>
    </row>
    <row r="8" spans="1:27" ht="12.75">
      <c r="A8" s="138" t="s">
        <v>77</v>
      </c>
      <c r="B8" s="136"/>
      <c r="C8" s="155">
        <v>45002024</v>
      </c>
      <c r="D8" s="155"/>
      <c r="E8" s="156"/>
      <c r="F8" s="60"/>
      <c r="G8" s="60">
        <v>9235</v>
      </c>
      <c r="H8" s="60"/>
      <c r="I8" s="60"/>
      <c r="J8" s="60">
        <v>9235</v>
      </c>
      <c r="K8" s="60"/>
      <c r="L8" s="60">
        <v>1382</v>
      </c>
      <c r="M8" s="60">
        <v>11644761</v>
      </c>
      <c r="N8" s="60">
        <v>11646143</v>
      </c>
      <c r="O8" s="60"/>
      <c r="P8" s="60"/>
      <c r="Q8" s="60"/>
      <c r="R8" s="60"/>
      <c r="S8" s="60"/>
      <c r="T8" s="60"/>
      <c r="U8" s="60"/>
      <c r="V8" s="60"/>
      <c r="W8" s="60">
        <v>11655378</v>
      </c>
      <c r="X8" s="60"/>
      <c r="Y8" s="60">
        <v>11655378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24698581</v>
      </c>
      <c r="D9" s="153">
        <f>SUM(D10:D14)</f>
        <v>0</v>
      </c>
      <c r="E9" s="154">
        <f t="shared" si="1"/>
        <v>64324166</v>
      </c>
      <c r="F9" s="100">
        <f t="shared" si="1"/>
        <v>64324166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10070310</v>
      </c>
      <c r="N9" s="100">
        <f t="shared" si="1"/>
        <v>10070310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10070310</v>
      </c>
      <c r="X9" s="100">
        <f t="shared" si="1"/>
        <v>23212080</v>
      </c>
      <c r="Y9" s="100">
        <f t="shared" si="1"/>
        <v>-13141770</v>
      </c>
      <c r="Z9" s="137">
        <f>+IF(X9&lt;&gt;0,+(Y9/X9)*100,0)</f>
        <v>-56.616080937167204</v>
      </c>
      <c r="AA9" s="153">
        <f>SUM(AA10:AA14)</f>
        <v>64324166</v>
      </c>
    </row>
    <row r="10" spans="1:27" ht="12.75">
      <c r="A10" s="138" t="s">
        <v>79</v>
      </c>
      <c r="B10" s="136"/>
      <c r="C10" s="155">
        <v>24698581</v>
      </c>
      <c r="D10" s="155"/>
      <c r="E10" s="156">
        <v>47505441</v>
      </c>
      <c r="F10" s="60">
        <v>47505441</v>
      </c>
      <c r="G10" s="60"/>
      <c r="H10" s="60"/>
      <c r="I10" s="60"/>
      <c r="J10" s="60"/>
      <c r="K10" s="60"/>
      <c r="L10" s="60"/>
      <c r="M10" s="60">
        <v>10070310</v>
      </c>
      <c r="N10" s="60">
        <v>10070310</v>
      </c>
      <c r="O10" s="60"/>
      <c r="P10" s="60"/>
      <c r="Q10" s="60"/>
      <c r="R10" s="60"/>
      <c r="S10" s="60"/>
      <c r="T10" s="60"/>
      <c r="U10" s="60"/>
      <c r="V10" s="60"/>
      <c r="W10" s="60">
        <v>10070310</v>
      </c>
      <c r="X10" s="60">
        <v>14802720</v>
      </c>
      <c r="Y10" s="60">
        <v>-4732410</v>
      </c>
      <c r="Z10" s="140">
        <v>-31.97</v>
      </c>
      <c r="AA10" s="155">
        <v>47505441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16818725</v>
      </c>
      <c r="F14" s="159">
        <v>16818725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8409360</v>
      </c>
      <c r="Y14" s="159">
        <v>-8409360</v>
      </c>
      <c r="Z14" s="141">
        <v>-100</v>
      </c>
      <c r="AA14" s="157">
        <v>16818725</v>
      </c>
    </row>
    <row r="15" spans="1:27" ht="12.75">
      <c r="A15" s="135" t="s">
        <v>84</v>
      </c>
      <c r="B15" s="142"/>
      <c r="C15" s="153">
        <f aca="true" t="shared" si="2" ref="C15:Y15">SUM(C16:C18)</f>
        <v>7934205</v>
      </c>
      <c r="D15" s="153">
        <f>SUM(D16:D18)</f>
        <v>0</v>
      </c>
      <c r="E15" s="154">
        <f t="shared" si="2"/>
        <v>398538501</v>
      </c>
      <c r="F15" s="100">
        <f t="shared" si="2"/>
        <v>398538501</v>
      </c>
      <c r="G15" s="100">
        <f t="shared" si="2"/>
        <v>35497</v>
      </c>
      <c r="H15" s="100">
        <f t="shared" si="2"/>
        <v>44519</v>
      </c>
      <c r="I15" s="100">
        <f t="shared" si="2"/>
        <v>829109</v>
      </c>
      <c r="J15" s="100">
        <f t="shared" si="2"/>
        <v>909125</v>
      </c>
      <c r="K15" s="100">
        <f t="shared" si="2"/>
        <v>934906</v>
      </c>
      <c r="L15" s="100">
        <f t="shared" si="2"/>
        <v>0</v>
      </c>
      <c r="M15" s="100">
        <f t="shared" si="2"/>
        <v>11589207</v>
      </c>
      <c r="N15" s="100">
        <f t="shared" si="2"/>
        <v>12524113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13433238</v>
      </c>
      <c r="X15" s="100">
        <f t="shared" si="2"/>
        <v>197967782</v>
      </c>
      <c r="Y15" s="100">
        <f t="shared" si="2"/>
        <v>-184534544</v>
      </c>
      <c r="Z15" s="137">
        <f>+IF(X15&lt;&gt;0,+(Y15/X15)*100,0)</f>
        <v>-93.21443223524119</v>
      </c>
      <c r="AA15" s="153">
        <f>SUM(AA16:AA18)</f>
        <v>398538501</v>
      </c>
    </row>
    <row r="16" spans="1:27" ht="12.75">
      <c r="A16" s="138" t="s">
        <v>85</v>
      </c>
      <c r="B16" s="136"/>
      <c r="C16" s="155">
        <v>7934205</v>
      </c>
      <c r="D16" s="155"/>
      <c r="E16" s="156">
        <v>398538501</v>
      </c>
      <c r="F16" s="60">
        <v>398538501</v>
      </c>
      <c r="G16" s="60">
        <v>35497</v>
      </c>
      <c r="H16" s="60">
        <v>44519</v>
      </c>
      <c r="I16" s="60">
        <v>829109</v>
      </c>
      <c r="J16" s="60">
        <v>909125</v>
      </c>
      <c r="K16" s="60">
        <v>934906</v>
      </c>
      <c r="L16" s="60"/>
      <c r="M16" s="60">
        <v>11589207</v>
      </c>
      <c r="N16" s="60">
        <v>12524113</v>
      </c>
      <c r="O16" s="60"/>
      <c r="P16" s="60"/>
      <c r="Q16" s="60"/>
      <c r="R16" s="60"/>
      <c r="S16" s="60"/>
      <c r="T16" s="60"/>
      <c r="U16" s="60"/>
      <c r="V16" s="60"/>
      <c r="W16" s="60">
        <v>13433238</v>
      </c>
      <c r="X16" s="60">
        <v>197967782</v>
      </c>
      <c r="Y16" s="60">
        <v>-184534544</v>
      </c>
      <c r="Z16" s="140">
        <v>-93.21</v>
      </c>
      <c r="AA16" s="155">
        <v>398538501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779791674</v>
      </c>
      <c r="D19" s="153">
        <f>SUM(D20:D23)</f>
        <v>0</v>
      </c>
      <c r="E19" s="154">
        <f t="shared" si="3"/>
        <v>399882324</v>
      </c>
      <c r="F19" s="100">
        <f t="shared" si="3"/>
        <v>399882324</v>
      </c>
      <c r="G19" s="100">
        <f t="shared" si="3"/>
        <v>12411227</v>
      </c>
      <c r="H19" s="100">
        <f t="shared" si="3"/>
        <v>11566664</v>
      </c>
      <c r="I19" s="100">
        <f t="shared" si="3"/>
        <v>70236101</v>
      </c>
      <c r="J19" s="100">
        <f t="shared" si="3"/>
        <v>94213992</v>
      </c>
      <c r="K19" s="100">
        <f t="shared" si="3"/>
        <v>12434007</v>
      </c>
      <c r="L19" s="100">
        <f t="shared" si="3"/>
        <v>12543066</v>
      </c>
      <c r="M19" s="100">
        <f t="shared" si="3"/>
        <v>163812880</v>
      </c>
      <c r="N19" s="100">
        <f t="shared" si="3"/>
        <v>188789953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283003945</v>
      </c>
      <c r="X19" s="100">
        <f t="shared" si="3"/>
        <v>208075962</v>
      </c>
      <c r="Y19" s="100">
        <f t="shared" si="3"/>
        <v>74927983</v>
      </c>
      <c r="Z19" s="137">
        <f>+IF(X19&lt;&gt;0,+(Y19/X19)*100,0)</f>
        <v>36.00991785874814</v>
      </c>
      <c r="AA19" s="153">
        <f>SUM(AA20:AA23)</f>
        <v>399882324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629380518</v>
      </c>
      <c r="D21" s="155"/>
      <c r="E21" s="156">
        <v>315336441</v>
      </c>
      <c r="F21" s="60">
        <v>315336441</v>
      </c>
      <c r="G21" s="60">
        <v>10334035</v>
      </c>
      <c r="H21" s="60">
        <v>8193360</v>
      </c>
      <c r="I21" s="60">
        <v>66878354</v>
      </c>
      <c r="J21" s="60">
        <v>85405749</v>
      </c>
      <c r="K21" s="60">
        <v>9457838</v>
      </c>
      <c r="L21" s="60">
        <v>9395775</v>
      </c>
      <c r="M21" s="60">
        <v>141200900</v>
      </c>
      <c r="N21" s="60">
        <v>160054513</v>
      </c>
      <c r="O21" s="60"/>
      <c r="P21" s="60"/>
      <c r="Q21" s="60"/>
      <c r="R21" s="60"/>
      <c r="S21" s="60"/>
      <c r="T21" s="60"/>
      <c r="U21" s="60"/>
      <c r="V21" s="60"/>
      <c r="W21" s="60">
        <v>245460262</v>
      </c>
      <c r="X21" s="60">
        <v>127972672</v>
      </c>
      <c r="Y21" s="60">
        <v>117487590</v>
      </c>
      <c r="Z21" s="140">
        <v>91.81</v>
      </c>
      <c r="AA21" s="155">
        <v>315336441</v>
      </c>
    </row>
    <row r="22" spans="1:27" ht="12.75">
      <c r="A22" s="138" t="s">
        <v>91</v>
      </c>
      <c r="B22" s="136"/>
      <c r="C22" s="157">
        <v>150411156</v>
      </c>
      <c r="D22" s="157"/>
      <c r="E22" s="158">
        <v>84545883</v>
      </c>
      <c r="F22" s="159">
        <v>84545883</v>
      </c>
      <c r="G22" s="159">
        <v>2077192</v>
      </c>
      <c r="H22" s="159">
        <v>3373304</v>
      </c>
      <c r="I22" s="159">
        <v>3357747</v>
      </c>
      <c r="J22" s="159">
        <v>8808243</v>
      </c>
      <c r="K22" s="159">
        <v>2976169</v>
      </c>
      <c r="L22" s="159">
        <v>3147291</v>
      </c>
      <c r="M22" s="159">
        <v>22611980</v>
      </c>
      <c r="N22" s="159">
        <v>28735440</v>
      </c>
      <c r="O22" s="159"/>
      <c r="P22" s="159"/>
      <c r="Q22" s="159"/>
      <c r="R22" s="159"/>
      <c r="S22" s="159"/>
      <c r="T22" s="159"/>
      <c r="U22" s="159"/>
      <c r="V22" s="159"/>
      <c r="W22" s="159">
        <v>37543683</v>
      </c>
      <c r="X22" s="159">
        <v>80103290</v>
      </c>
      <c r="Y22" s="159">
        <v>-42559607</v>
      </c>
      <c r="Z22" s="141">
        <v>-53.13</v>
      </c>
      <c r="AA22" s="157">
        <v>84545883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962958451</v>
      </c>
      <c r="D25" s="168">
        <f>+D5+D9+D15+D19+D24</f>
        <v>0</v>
      </c>
      <c r="E25" s="169">
        <f t="shared" si="4"/>
        <v>1059663274</v>
      </c>
      <c r="F25" s="73">
        <f t="shared" si="4"/>
        <v>1059663274</v>
      </c>
      <c r="G25" s="73">
        <f t="shared" si="4"/>
        <v>208440112</v>
      </c>
      <c r="H25" s="73">
        <f t="shared" si="4"/>
        <v>14284464</v>
      </c>
      <c r="I25" s="73">
        <f t="shared" si="4"/>
        <v>74552104</v>
      </c>
      <c r="J25" s="73">
        <f t="shared" si="4"/>
        <v>297276680</v>
      </c>
      <c r="K25" s="73">
        <f t="shared" si="4"/>
        <v>16824891</v>
      </c>
      <c r="L25" s="73">
        <f t="shared" si="4"/>
        <v>14700210</v>
      </c>
      <c r="M25" s="73">
        <f t="shared" si="4"/>
        <v>234333035</v>
      </c>
      <c r="N25" s="73">
        <f t="shared" si="4"/>
        <v>265858136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563134816</v>
      </c>
      <c r="X25" s="73">
        <f t="shared" si="4"/>
        <v>527714966</v>
      </c>
      <c r="Y25" s="73">
        <f t="shared" si="4"/>
        <v>35419850</v>
      </c>
      <c r="Z25" s="170">
        <f>+IF(X25&lt;&gt;0,+(Y25/X25)*100,0)</f>
        <v>6.711928272278714</v>
      </c>
      <c r="AA25" s="168">
        <f>+AA5+AA9+AA15+AA19+AA24</f>
        <v>1059663274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310495756</v>
      </c>
      <c r="D28" s="153">
        <f>SUM(D29:D31)</f>
        <v>0</v>
      </c>
      <c r="E28" s="154">
        <f t="shared" si="5"/>
        <v>260123761</v>
      </c>
      <c r="F28" s="100">
        <f t="shared" si="5"/>
        <v>260123761</v>
      </c>
      <c r="G28" s="100">
        <f t="shared" si="5"/>
        <v>18226706</v>
      </c>
      <c r="H28" s="100">
        <f t="shared" si="5"/>
        <v>22643204</v>
      </c>
      <c r="I28" s="100">
        <f t="shared" si="5"/>
        <v>20176911</v>
      </c>
      <c r="J28" s="100">
        <f t="shared" si="5"/>
        <v>61046821</v>
      </c>
      <c r="K28" s="100">
        <f t="shared" si="5"/>
        <v>34718510</v>
      </c>
      <c r="L28" s="100">
        <f t="shared" si="5"/>
        <v>25169741</v>
      </c>
      <c r="M28" s="100">
        <f t="shared" si="5"/>
        <v>13867600</v>
      </c>
      <c r="N28" s="100">
        <f t="shared" si="5"/>
        <v>73755851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134802672</v>
      </c>
      <c r="X28" s="100">
        <f t="shared" si="5"/>
        <v>144410740</v>
      </c>
      <c r="Y28" s="100">
        <f t="shared" si="5"/>
        <v>-9608068</v>
      </c>
      <c r="Z28" s="137">
        <f>+IF(X28&lt;&gt;0,+(Y28/X28)*100,0)</f>
        <v>-6.6532918535006464</v>
      </c>
      <c r="AA28" s="153">
        <f>SUM(AA29:AA31)</f>
        <v>260123761</v>
      </c>
    </row>
    <row r="29" spans="1:27" ht="12.75">
      <c r="A29" s="138" t="s">
        <v>75</v>
      </c>
      <c r="B29" s="136"/>
      <c r="C29" s="155">
        <v>27884639</v>
      </c>
      <c r="D29" s="155"/>
      <c r="E29" s="156">
        <v>16584485</v>
      </c>
      <c r="F29" s="60">
        <v>16584485</v>
      </c>
      <c r="G29" s="60">
        <v>4137717</v>
      </c>
      <c r="H29" s="60">
        <v>3594886</v>
      </c>
      <c r="I29" s="60">
        <v>6462935</v>
      </c>
      <c r="J29" s="60">
        <v>14195538</v>
      </c>
      <c r="K29" s="60">
        <v>1942300</v>
      </c>
      <c r="L29" s="60">
        <v>2917093</v>
      </c>
      <c r="M29" s="60">
        <v>2928305</v>
      </c>
      <c r="N29" s="60">
        <v>7787698</v>
      </c>
      <c r="O29" s="60"/>
      <c r="P29" s="60"/>
      <c r="Q29" s="60"/>
      <c r="R29" s="60"/>
      <c r="S29" s="60"/>
      <c r="T29" s="60"/>
      <c r="U29" s="60"/>
      <c r="V29" s="60"/>
      <c r="W29" s="60">
        <v>21983236</v>
      </c>
      <c r="X29" s="60">
        <v>9207069</v>
      </c>
      <c r="Y29" s="60">
        <v>12776167</v>
      </c>
      <c r="Z29" s="140">
        <v>138.76</v>
      </c>
      <c r="AA29" s="155">
        <v>16584485</v>
      </c>
    </row>
    <row r="30" spans="1:27" ht="12.75">
      <c r="A30" s="138" t="s">
        <v>76</v>
      </c>
      <c r="B30" s="136"/>
      <c r="C30" s="157">
        <v>181671958</v>
      </c>
      <c r="D30" s="157"/>
      <c r="E30" s="158">
        <v>239365503</v>
      </c>
      <c r="F30" s="159">
        <v>239365503</v>
      </c>
      <c r="G30" s="159">
        <v>792855</v>
      </c>
      <c r="H30" s="159">
        <v>10012574</v>
      </c>
      <c r="I30" s="159">
        <v>8856436</v>
      </c>
      <c r="J30" s="159">
        <v>19661865</v>
      </c>
      <c r="K30" s="159">
        <v>27868876</v>
      </c>
      <c r="L30" s="159">
        <v>11310834</v>
      </c>
      <c r="M30" s="159">
        <v>6126148</v>
      </c>
      <c r="N30" s="159">
        <v>45305858</v>
      </c>
      <c r="O30" s="159"/>
      <c r="P30" s="159"/>
      <c r="Q30" s="159"/>
      <c r="R30" s="159"/>
      <c r="S30" s="159"/>
      <c r="T30" s="159"/>
      <c r="U30" s="159"/>
      <c r="V30" s="159"/>
      <c r="W30" s="159">
        <v>64967723</v>
      </c>
      <c r="X30" s="159">
        <v>132886552</v>
      </c>
      <c r="Y30" s="159">
        <v>-67918829</v>
      </c>
      <c r="Z30" s="141">
        <v>-51.11</v>
      </c>
      <c r="AA30" s="157">
        <v>239365503</v>
      </c>
    </row>
    <row r="31" spans="1:27" ht="12.75">
      <c r="A31" s="138" t="s">
        <v>77</v>
      </c>
      <c r="B31" s="136"/>
      <c r="C31" s="155">
        <v>100939159</v>
      </c>
      <c r="D31" s="155"/>
      <c r="E31" s="156">
        <v>4173773</v>
      </c>
      <c r="F31" s="60">
        <v>4173773</v>
      </c>
      <c r="G31" s="60">
        <v>13296134</v>
      </c>
      <c r="H31" s="60">
        <v>9035744</v>
      </c>
      <c r="I31" s="60">
        <v>4857540</v>
      </c>
      <c r="J31" s="60">
        <v>27189418</v>
      </c>
      <c r="K31" s="60">
        <v>4907334</v>
      </c>
      <c r="L31" s="60">
        <v>10941814</v>
      </c>
      <c r="M31" s="60">
        <v>4813147</v>
      </c>
      <c r="N31" s="60">
        <v>20662295</v>
      </c>
      <c r="O31" s="60"/>
      <c r="P31" s="60"/>
      <c r="Q31" s="60"/>
      <c r="R31" s="60"/>
      <c r="S31" s="60"/>
      <c r="T31" s="60"/>
      <c r="U31" s="60"/>
      <c r="V31" s="60"/>
      <c r="W31" s="60">
        <v>47851713</v>
      </c>
      <c r="X31" s="60">
        <v>2317119</v>
      </c>
      <c r="Y31" s="60">
        <v>45534594</v>
      </c>
      <c r="Z31" s="140">
        <v>1965.14</v>
      </c>
      <c r="AA31" s="155">
        <v>4173773</v>
      </c>
    </row>
    <row r="32" spans="1:27" ht="12.75">
      <c r="A32" s="135" t="s">
        <v>78</v>
      </c>
      <c r="B32" s="136"/>
      <c r="C32" s="153">
        <f aca="true" t="shared" si="6" ref="C32:Y32">SUM(C33:C37)</f>
        <v>21313463</v>
      </c>
      <c r="D32" s="153">
        <f>SUM(D33:D37)</f>
        <v>0</v>
      </c>
      <c r="E32" s="154">
        <f t="shared" si="6"/>
        <v>61380395</v>
      </c>
      <c r="F32" s="100">
        <f t="shared" si="6"/>
        <v>61380395</v>
      </c>
      <c r="G32" s="100">
        <f t="shared" si="6"/>
        <v>1628194</v>
      </c>
      <c r="H32" s="100">
        <f t="shared" si="6"/>
        <v>3242923</v>
      </c>
      <c r="I32" s="100">
        <f t="shared" si="6"/>
        <v>1796578</v>
      </c>
      <c r="J32" s="100">
        <f t="shared" si="6"/>
        <v>6667695</v>
      </c>
      <c r="K32" s="100">
        <f t="shared" si="6"/>
        <v>1924497</v>
      </c>
      <c r="L32" s="100">
        <f t="shared" si="6"/>
        <v>2228180</v>
      </c>
      <c r="M32" s="100">
        <f t="shared" si="6"/>
        <v>1699141</v>
      </c>
      <c r="N32" s="100">
        <f t="shared" si="6"/>
        <v>5851818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12519513</v>
      </c>
      <c r="X32" s="100">
        <f t="shared" si="6"/>
        <v>34076044</v>
      </c>
      <c r="Y32" s="100">
        <f t="shared" si="6"/>
        <v>-21556531</v>
      </c>
      <c r="Z32" s="137">
        <f>+IF(X32&lt;&gt;0,+(Y32/X32)*100,0)</f>
        <v>-63.26007502514083</v>
      </c>
      <c r="AA32" s="153">
        <f>SUM(AA33:AA37)</f>
        <v>61380395</v>
      </c>
    </row>
    <row r="33" spans="1:27" ht="12.75">
      <c r="A33" s="138" t="s">
        <v>79</v>
      </c>
      <c r="B33" s="136"/>
      <c r="C33" s="155">
        <v>21313463</v>
      </c>
      <c r="D33" s="155"/>
      <c r="E33" s="156">
        <v>44949497</v>
      </c>
      <c r="F33" s="60">
        <v>44949497</v>
      </c>
      <c r="G33" s="60">
        <v>1628194</v>
      </c>
      <c r="H33" s="60">
        <v>3242923</v>
      </c>
      <c r="I33" s="60">
        <v>1796578</v>
      </c>
      <c r="J33" s="60">
        <v>6667695</v>
      </c>
      <c r="K33" s="60">
        <v>1924497</v>
      </c>
      <c r="L33" s="60">
        <v>2228180</v>
      </c>
      <c r="M33" s="60">
        <v>1699141</v>
      </c>
      <c r="N33" s="60">
        <v>5851818</v>
      </c>
      <c r="O33" s="60"/>
      <c r="P33" s="60"/>
      <c r="Q33" s="60"/>
      <c r="R33" s="60"/>
      <c r="S33" s="60"/>
      <c r="T33" s="60"/>
      <c r="U33" s="60"/>
      <c r="V33" s="60"/>
      <c r="W33" s="60">
        <v>12519513</v>
      </c>
      <c r="X33" s="60">
        <v>24954238</v>
      </c>
      <c r="Y33" s="60">
        <v>-12434725</v>
      </c>
      <c r="Z33" s="140">
        <v>-49.83</v>
      </c>
      <c r="AA33" s="155">
        <v>44949497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16430898</v>
      </c>
      <c r="F37" s="159">
        <v>16430898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9121806</v>
      </c>
      <c r="Y37" s="159">
        <v>-9121806</v>
      </c>
      <c r="Z37" s="141">
        <v>-100</v>
      </c>
      <c r="AA37" s="157">
        <v>16430898</v>
      </c>
    </row>
    <row r="38" spans="1:27" ht="12.75">
      <c r="A38" s="135" t="s">
        <v>84</v>
      </c>
      <c r="B38" s="142"/>
      <c r="C38" s="153">
        <f aca="true" t="shared" si="7" ref="C38:Y38">SUM(C39:C41)</f>
        <v>31384412</v>
      </c>
      <c r="D38" s="153">
        <f>SUM(D39:D41)</f>
        <v>0</v>
      </c>
      <c r="E38" s="154">
        <f t="shared" si="7"/>
        <v>101189051</v>
      </c>
      <c r="F38" s="100">
        <f t="shared" si="7"/>
        <v>101189051</v>
      </c>
      <c r="G38" s="100">
        <f t="shared" si="7"/>
        <v>996648</v>
      </c>
      <c r="H38" s="100">
        <f t="shared" si="7"/>
        <v>972402</v>
      </c>
      <c r="I38" s="100">
        <f t="shared" si="7"/>
        <v>10790710</v>
      </c>
      <c r="J38" s="100">
        <f t="shared" si="7"/>
        <v>12759760</v>
      </c>
      <c r="K38" s="100">
        <f t="shared" si="7"/>
        <v>2063949</v>
      </c>
      <c r="L38" s="100">
        <f t="shared" si="7"/>
        <v>482468</v>
      </c>
      <c r="M38" s="100">
        <f t="shared" si="7"/>
        <v>17760703</v>
      </c>
      <c r="N38" s="100">
        <f t="shared" si="7"/>
        <v>20307120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33066880</v>
      </c>
      <c r="X38" s="100">
        <f t="shared" si="7"/>
        <v>56176281</v>
      </c>
      <c r="Y38" s="100">
        <f t="shared" si="7"/>
        <v>-23109401</v>
      </c>
      <c r="Z38" s="137">
        <f>+IF(X38&lt;&gt;0,+(Y38/X38)*100,0)</f>
        <v>-41.13729244554299</v>
      </c>
      <c r="AA38" s="153">
        <f>SUM(AA39:AA41)</f>
        <v>101189051</v>
      </c>
    </row>
    <row r="39" spans="1:27" ht="12.75">
      <c r="A39" s="138" t="s">
        <v>85</v>
      </c>
      <c r="B39" s="136"/>
      <c r="C39" s="155">
        <v>31384412</v>
      </c>
      <c r="D39" s="155"/>
      <c r="E39" s="156">
        <v>101189051</v>
      </c>
      <c r="F39" s="60">
        <v>101189051</v>
      </c>
      <c r="G39" s="60">
        <v>996648</v>
      </c>
      <c r="H39" s="60">
        <v>972402</v>
      </c>
      <c r="I39" s="60">
        <v>10790710</v>
      </c>
      <c r="J39" s="60">
        <v>12759760</v>
      </c>
      <c r="K39" s="60">
        <v>2063949</v>
      </c>
      <c r="L39" s="60">
        <v>482468</v>
      </c>
      <c r="M39" s="60">
        <v>17760703</v>
      </c>
      <c r="N39" s="60">
        <v>20307120</v>
      </c>
      <c r="O39" s="60"/>
      <c r="P39" s="60"/>
      <c r="Q39" s="60"/>
      <c r="R39" s="60"/>
      <c r="S39" s="60"/>
      <c r="T39" s="60"/>
      <c r="U39" s="60"/>
      <c r="V39" s="60"/>
      <c r="W39" s="60">
        <v>33066880</v>
      </c>
      <c r="X39" s="60">
        <v>56176281</v>
      </c>
      <c r="Y39" s="60">
        <v>-23109401</v>
      </c>
      <c r="Z39" s="140">
        <v>-41.14</v>
      </c>
      <c r="AA39" s="155">
        <v>101189051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297311686</v>
      </c>
      <c r="D42" s="153">
        <f>SUM(D43:D46)</f>
        <v>0</v>
      </c>
      <c r="E42" s="154">
        <f t="shared" si="8"/>
        <v>297398392</v>
      </c>
      <c r="F42" s="100">
        <f t="shared" si="8"/>
        <v>297398392</v>
      </c>
      <c r="G42" s="100">
        <f t="shared" si="8"/>
        <v>25236332</v>
      </c>
      <c r="H42" s="100">
        <f t="shared" si="8"/>
        <v>19717043</v>
      </c>
      <c r="I42" s="100">
        <f t="shared" si="8"/>
        <v>26846605</v>
      </c>
      <c r="J42" s="100">
        <f t="shared" si="8"/>
        <v>71799980</v>
      </c>
      <c r="K42" s="100">
        <f t="shared" si="8"/>
        <v>39394039</v>
      </c>
      <c r="L42" s="100">
        <f t="shared" si="8"/>
        <v>14224118</v>
      </c>
      <c r="M42" s="100">
        <f t="shared" si="8"/>
        <v>27622538</v>
      </c>
      <c r="N42" s="100">
        <f t="shared" si="8"/>
        <v>81240695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153040675</v>
      </c>
      <c r="X42" s="100">
        <f t="shared" si="8"/>
        <v>165104184</v>
      </c>
      <c r="Y42" s="100">
        <f t="shared" si="8"/>
        <v>-12063509</v>
      </c>
      <c r="Z42" s="137">
        <f>+IF(X42&lt;&gt;0,+(Y42/X42)*100,0)</f>
        <v>-7.306604053111094</v>
      </c>
      <c r="AA42" s="153">
        <f>SUM(AA43:AA46)</f>
        <v>297398392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237370473</v>
      </c>
      <c r="D44" s="155"/>
      <c r="E44" s="156">
        <v>260389634</v>
      </c>
      <c r="F44" s="60">
        <v>260389634</v>
      </c>
      <c r="G44" s="60">
        <v>24226477</v>
      </c>
      <c r="H44" s="60">
        <v>16337503</v>
      </c>
      <c r="I44" s="60">
        <v>24236719</v>
      </c>
      <c r="J44" s="60">
        <v>64800699</v>
      </c>
      <c r="K44" s="60">
        <v>36477929</v>
      </c>
      <c r="L44" s="60">
        <v>11610414</v>
      </c>
      <c r="M44" s="60">
        <v>24947189</v>
      </c>
      <c r="N44" s="60">
        <v>73035532</v>
      </c>
      <c r="O44" s="60"/>
      <c r="P44" s="60"/>
      <c r="Q44" s="60"/>
      <c r="R44" s="60"/>
      <c r="S44" s="60"/>
      <c r="T44" s="60"/>
      <c r="U44" s="60"/>
      <c r="V44" s="60"/>
      <c r="W44" s="60">
        <v>137836231</v>
      </c>
      <c r="X44" s="60">
        <v>144558341</v>
      </c>
      <c r="Y44" s="60">
        <v>-6722110</v>
      </c>
      <c r="Z44" s="140">
        <v>-4.65</v>
      </c>
      <c r="AA44" s="155">
        <v>260389634</v>
      </c>
    </row>
    <row r="45" spans="1:27" ht="12.75">
      <c r="A45" s="138" t="s">
        <v>91</v>
      </c>
      <c r="B45" s="136"/>
      <c r="C45" s="157">
        <v>59941213</v>
      </c>
      <c r="D45" s="157"/>
      <c r="E45" s="158">
        <v>37008758</v>
      </c>
      <c r="F45" s="159">
        <v>37008758</v>
      </c>
      <c r="G45" s="159">
        <v>1009855</v>
      </c>
      <c r="H45" s="159">
        <v>3379540</v>
      </c>
      <c r="I45" s="159">
        <v>2609886</v>
      </c>
      <c r="J45" s="159">
        <v>6999281</v>
      </c>
      <c r="K45" s="159">
        <v>2916110</v>
      </c>
      <c r="L45" s="159">
        <v>2613704</v>
      </c>
      <c r="M45" s="159">
        <v>2675349</v>
      </c>
      <c r="N45" s="159">
        <v>8205163</v>
      </c>
      <c r="O45" s="159"/>
      <c r="P45" s="159"/>
      <c r="Q45" s="159"/>
      <c r="R45" s="159"/>
      <c r="S45" s="159"/>
      <c r="T45" s="159"/>
      <c r="U45" s="159"/>
      <c r="V45" s="159"/>
      <c r="W45" s="159">
        <v>15204444</v>
      </c>
      <c r="X45" s="159">
        <v>20545843</v>
      </c>
      <c r="Y45" s="159">
        <v>-5341399</v>
      </c>
      <c r="Z45" s="141">
        <v>-26</v>
      </c>
      <c r="AA45" s="157">
        <v>37008758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660505317</v>
      </c>
      <c r="D48" s="168">
        <f>+D28+D32+D38+D42+D47</f>
        <v>0</v>
      </c>
      <c r="E48" s="169">
        <f t="shared" si="9"/>
        <v>720091599</v>
      </c>
      <c r="F48" s="73">
        <f t="shared" si="9"/>
        <v>720091599</v>
      </c>
      <c r="G48" s="73">
        <f t="shared" si="9"/>
        <v>46087880</v>
      </c>
      <c r="H48" s="73">
        <f t="shared" si="9"/>
        <v>46575572</v>
      </c>
      <c r="I48" s="73">
        <f t="shared" si="9"/>
        <v>59610804</v>
      </c>
      <c r="J48" s="73">
        <f t="shared" si="9"/>
        <v>152274256</v>
      </c>
      <c r="K48" s="73">
        <f t="shared" si="9"/>
        <v>78100995</v>
      </c>
      <c r="L48" s="73">
        <f t="shared" si="9"/>
        <v>42104507</v>
      </c>
      <c r="M48" s="73">
        <f t="shared" si="9"/>
        <v>60949982</v>
      </c>
      <c r="N48" s="73">
        <f t="shared" si="9"/>
        <v>181155484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333429740</v>
      </c>
      <c r="X48" s="73">
        <f t="shared" si="9"/>
        <v>399767249</v>
      </c>
      <c r="Y48" s="73">
        <f t="shared" si="9"/>
        <v>-66337509</v>
      </c>
      <c r="Z48" s="170">
        <f>+IF(X48&lt;&gt;0,+(Y48/X48)*100,0)</f>
        <v>-16.594032944404606</v>
      </c>
      <c r="AA48" s="168">
        <f>+AA28+AA32+AA38+AA42+AA47</f>
        <v>720091599</v>
      </c>
    </row>
    <row r="49" spans="1:27" ht="12.75">
      <c r="A49" s="148" t="s">
        <v>49</v>
      </c>
      <c r="B49" s="149"/>
      <c r="C49" s="171">
        <f aca="true" t="shared" si="10" ref="C49:Y49">+C25-C48</f>
        <v>302453134</v>
      </c>
      <c r="D49" s="171">
        <f>+D25-D48</f>
        <v>0</v>
      </c>
      <c r="E49" s="172">
        <f t="shared" si="10"/>
        <v>339571675</v>
      </c>
      <c r="F49" s="173">
        <f t="shared" si="10"/>
        <v>339571675</v>
      </c>
      <c r="G49" s="173">
        <f t="shared" si="10"/>
        <v>162352232</v>
      </c>
      <c r="H49" s="173">
        <f t="shared" si="10"/>
        <v>-32291108</v>
      </c>
      <c r="I49" s="173">
        <f t="shared" si="10"/>
        <v>14941300</v>
      </c>
      <c r="J49" s="173">
        <f t="shared" si="10"/>
        <v>145002424</v>
      </c>
      <c r="K49" s="173">
        <f t="shared" si="10"/>
        <v>-61276104</v>
      </c>
      <c r="L49" s="173">
        <f t="shared" si="10"/>
        <v>-27404297</v>
      </c>
      <c r="M49" s="173">
        <f t="shared" si="10"/>
        <v>173383053</v>
      </c>
      <c r="N49" s="173">
        <f t="shared" si="10"/>
        <v>84702652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229705076</v>
      </c>
      <c r="X49" s="173">
        <f>IF(F25=F48,0,X25-X48)</f>
        <v>127947717</v>
      </c>
      <c r="Y49" s="173">
        <f t="shared" si="10"/>
        <v>101757359</v>
      </c>
      <c r="Z49" s="174">
        <f>+IF(X49&lt;&gt;0,+(Y49/X49)*100,0)</f>
        <v>79.53042178939387</v>
      </c>
      <c r="AA49" s="171">
        <f>+AA25-AA48</f>
        <v>339571675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92195215</v>
      </c>
      <c r="D8" s="155">
        <v>0</v>
      </c>
      <c r="E8" s="156">
        <v>113912216</v>
      </c>
      <c r="F8" s="60">
        <v>113912216</v>
      </c>
      <c r="G8" s="60">
        <v>9885243</v>
      </c>
      <c r="H8" s="60">
        <v>8061767</v>
      </c>
      <c r="I8" s="60">
        <v>8161026</v>
      </c>
      <c r="J8" s="60">
        <v>26108036</v>
      </c>
      <c r="K8" s="60">
        <v>9452197</v>
      </c>
      <c r="L8" s="60">
        <v>9351334</v>
      </c>
      <c r="M8" s="60">
        <v>7988290</v>
      </c>
      <c r="N8" s="60">
        <v>26791821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52899857</v>
      </c>
      <c r="X8" s="60">
        <v>55781748</v>
      </c>
      <c r="Y8" s="60">
        <v>-2881891</v>
      </c>
      <c r="Z8" s="140">
        <v>-5.17</v>
      </c>
      <c r="AA8" s="155">
        <v>113912216</v>
      </c>
    </row>
    <row r="9" spans="1:27" ht="12.75">
      <c r="A9" s="183" t="s">
        <v>105</v>
      </c>
      <c r="B9" s="182"/>
      <c r="C9" s="155">
        <v>35482077</v>
      </c>
      <c r="D9" s="155">
        <v>0</v>
      </c>
      <c r="E9" s="156">
        <v>31591242</v>
      </c>
      <c r="F9" s="60">
        <v>31591242</v>
      </c>
      <c r="G9" s="60">
        <v>2077192</v>
      </c>
      <c r="H9" s="60">
        <v>3412353</v>
      </c>
      <c r="I9" s="60">
        <v>3352736</v>
      </c>
      <c r="J9" s="60">
        <v>8842281</v>
      </c>
      <c r="K9" s="60">
        <v>8959836</v>
      </c>
      <c r="L9" s="60">
        <v>15681</v>
      </c>
      <c r="M9" s="60">
        <v>333236</v>
      </c>
      <c r="N9" s="60">
        <v>9308753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18151034</v>
      </c>
      <c r="X9" s="60">
        <v>15689034</v>
      </c>
      <c r="Y9" s="60">
        <v>2462000</v>
      </c>
      <c r="Z9" s="140">
        <v>15.69</v>
      </c>
      <c r="AA9" s="155">
        <v>31591242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558725</v>
      </c>
      <c r="M11" s="60">
        <v>-558725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1280946</v>
      </c>
      <c r="Y11" s="60">
        <v>-1280946</v>
      </c>
      <c r="Z11" s="140">
        <v>-100</v>
      </c>
      <c r="AA11" s="155">
        <v>0</v>
      </c>
    </row>
    <row r="12" spans="1:27" ht="12.75">
      <c r="A12" s="183" t="s">
        <v>108</v>
      </c>
      <c r="B12" s="185"/>
      <c r="C12" s="155">
        <v>9676</v>
      </c>
      <c r="D12" s="155">
        <v>0</v>
      </c>
      <c r="E12" s="156">
        <v>250950</v>
      </c>
      <c r="F12" s="60">
        <v>250950</v>
      </c>
      <c r="G12" s="60">
        <v>9235</v>
      </c>
      <c r="H12" s="60">
        <v>0</v>
      </c>
      <c r="I12" s="60">
        <v>0</v>
      </c>
      <c r="J12" s="60">
        <v>9235</v>
      </c>
      <c r="K12" s="60">
        <v>0</v>
      </c>
      <c r="L12" s="60">
        <v>1382</v>
      </c>
      <c r="M12" s="60">
        <v>7438</v>
      </c>
      <c r="N12" s="60">
        <v>8820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18055</v>
      </c>
      <c r="X12" s="60">
        <v>125478</v>
      </c>
      <c r="Y12" s="60">
        <v>-107423</v>
      </c>
      <c r="Z12" s="140">
        <v>-85.61</v>
      </c>
      <c r="AA12" s="155">
        <v>250950</v>
      </c>
    </row>
    <row r="13" spans="1:27" ht="12.75">
      <c r="A13" s="181" t="s">
        <v>109</v>
      </c>
      <c r="B13" s="185"/>
      <c r="C13" s="155">
        <v>8086492</v>
      </c>
      <c r="D13" s="155">
        <v>0</v>
      </c>
      <c r="E13" s="156">
        <v>7250000</v>
      </c>
      <c r="F13" s="60">
        <v>7250000</v>
      </c>
      <c r="G13" s="60">
        <v>579522</v>
      </c>
      <c r="H13" s="60">
        <v>355017</v>
      </c>
      <c r="I13" s="60">
        <v>573523</v>
      </c>
      <c r="J13" s="60">
        <v>1508062</v>
      </c>
      <c r="K13" s="60">
        <v>1850559</v>
      </c>
      <c r="L13" s="60">
        <v>0</v>
      </c>
      <c r="M13" s="60">
        <v>1736122</v>
      </c>
      <c r="N13" s="60">
        <v>3586681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5094743</v>
      </c>
      <c r="X13" s="60">
        <v>3625002</v>
      </c>
      <c r="Y13" s="60">
        <v>1469741</v>
      </c>
      <c r="Z13" s="140">
        <v>40.54</v>
      </c>
      <c r="AA13" s="155">
        <v>7250000</v>
      </c>
    </row>
    <row r="14" spans="1:27" ht="12.75">
      <c r="A14" s="181" t="s">
        <v>110</v>
      </c>
      <c r="B14" s="185"/>
      <c r="C14" s="155">
        <v>15452338</v>
      </c>
      <c r="D14" s="155">
        <v>0</v>
      </c>
      <c r="E14" s="156">
        <v>30878839</v>
      </c>
      <c r="F14" s="60">
        <v>30878839</v>
      </c>
      <c r="G14" s="60">
        <v>0</v>
      </c>
      <c r="H14" s="60">
        <v>1219802</v>
      </c>
      <c r="I14" s="60">
        <v>2609363</v>
      </c>
      <c r="J14" s="60">
        <v>3829165</v>
      </c>
      <c r="K14" s="60">
        <v>1433971</v>
      </c>
      <c r="L14" s="60">
        <v>1431047</v>
      </c>
      <c r="M14" s="60">
        <v>1488833</v>
      </c>
      <c r="N14" s="60">
        <v>4353851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8183016</v>
      </c>
      <c r="X14" s="60">
        <v>15439422</v>
      </c>
      <c r="Y14" s="60">
        <v>-7256406</v>
      </c>
      <c r="Z14" s="140">
        <v>-47</v>
      </c>
      <c r="AA14" s="155">
        <v>30878839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302638</v>
      </c>
      <c r="D16" s="155">
        <v>0</v>
      </c>
      <c r="E16" s="156">
        <v>659247</v>
      </c>
      <c r="F16" s="60">
        <v>659247</v>
      </c>
      <c r="G16" s="60">
        <v>7571</v>
      </c>
      <c r="H16" s="60">
        <v>15141</v>
      </c>
      <c r="I16" s="60">
        <v>15141</v>
      </c>
      <c r="J16" s="60">
        <v>37853</v>
      </c>
      <c r="K16" s="60">
        <v>19856</v>
      </c>
      <c r="L16" s="60">
        <v>32867</v>
      </c>
      <c r="M16" s="60">
        <v>15412</v>
      </c>
      <c r="N16" s="60">
        <v>68135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105988</v>
      </c>
      <c r="X16" s="60">
        <v>329622</v>
      </c>
      <c r="Y16" s="60">
        <v>-223634</v>
      </c>
      <c r="Z16" s="140">
        <v>-67.85</v>
      </c>
      <c r="AA16" s="155">
        <v>659247</v>
      </c>
    </row>
    <row r="17" spans="1:27" ht="12.75">
      <c r="A17" s="181" t="s">
        <v>113</v>
      </c>
      <c r="B17" s="185"/>
      <c r="C17" s="155">
        <v>77800</v>
      </c>
      <c r="D17" s="155">
        <v>0</v>
      </c>
      <c r="E17" s="156">
        <v>69905</v>
      </c>
      <c r="F17" s="60">
        <v>69905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34950</v>
      </c>
      <c r="Y17" s="60">
        <v>-34950</v>
      </c>
      <c r="Z17" s="140">
        <v>-100</v>
      </c>
      <c r="AA17" s="155">
        <v>69905</v>
      </c>
    </row>
    <row r="18" spans="1:27" ht="12.75">
      <c r="A18" s="183" t="s">
        <v>114</v>
      </c>
      <c r="B18" s="182"/>
      <c r="C18" s="155">
        <v>2140543</v>
      </c>
      <c r="D18" s="155">
        <v>0</v>
      </c>
      <c r="E18" s="156">
        <v>1623526</v>
      </c>
      <c r="F18" s="60">
        <v>1623526</v>
      </c>
      <c r="G18" s="60">
        <v>0</v>
      </c>
      <c r="H18" s="60">
        <v>0</v>
      </c>
      <c r="I18" s="60">
        <v>0</v>
      </c>
      <c r="J18" s="60">
        <v>0</v>
      </c>
      <c r="K18" s="60">
        <v>1014922</v>
      </c>
      <c r="L18" s="60">
        <v>0</v>
      </c>
      <c r="M18" s="60">
        <v>441221</v>
      </c>
      <c r="N18" s="60">
        <v>1456143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1456143</v>
      </c>
      <c r="X18" s="60">
        <v>811764</v>
      </c>
      <c r="Y18" s="60">
        <v>644379</v>
      </c>
      <c r="Z18" s="140">
        <v>79.38</v>
      </c>
      <c r="AA18" s="155">
        <v>1623526</v>
      </c>
    </row>
    <row r="19" spans="1:27" ht="12.75">
      <c r="A19" s="181" t="s">
        <v>34</v>
      </c>
      <c r="B19" s="185"/>
      <c r="C19" s="155">
        <v>456658166</v>
      </c>
      <c r="D19" s="155">
        <v>0</v>
      </c>
      <c r="E19" s="156">
        <v>509101000</v>
      </c>
      <c r="F19" s="60">
        <v>509101000</v>
      </c>
      <c r="G19" s="60">
        <v>195279000</v>
      </c>
      <c r="H19" s="60">
        <v>1000000</v>
      </c>
      <c r="I19" s="60">
        <v>9902551</v>
      </c>
      <c r="J19" s="60">
        <v>206181551</v>
      </c>
      <c r="K19" s="60">
        <v>0</v>
      </c>
      <c r="L19" s="60">
        <v>0</v>
      </c>
      <c r="M19" s="60">
        <v>157481404</v>
      </c>
      <c r="N19" s="60">
        <v>157481404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363662955</v>
      </c>
      <c r="X19" s="60">
        <v>251836002</v>
      </c>
      <c r="Y19" s="60">
        <v>111826953</v>
      </c>
      <c r="Z19" s="140">
        <v>44.4</v>
      </c>
      <c r="AA19" s="155">
        <v>509101000</v>
      </c>
    </row>
    <row r="20" spans="1:27" ht="12.75">
      <c r="A20" s="181" t="s">
        <v>35</v>
      </c>
      <c r="B20" s="185"/>
      <c r="C20" s="155">
        <v>9355966</v>
      </c>
      <c r="D20" s="155">
        <v>0</v>
      </c>
      <c r="E20" s="156">
        <v>27606349</v>
      </c>
      <c r="F20" s="54">
        <v>27606349</v>
      </c>
      <c r="G20" s="54">
        <v>602349</v>
      </c>
      <c r="H20" s="54">
        <v>220384</v>
      </c>
      <c r="I20" s="54">
        <v>528678</v>
      </c>
      <c r="J20" s="54">
        <v>1351411</v>
      </c>
      <c r="K20" s="54">
        <v>-5906450</v>
      </c>
      <c r="L20" s="54">
        <v>3309174</v>
      </c>
      <c r="M20" s="54">
        <v>12131660</v>
      </c>
      <c r="N20" s="54">
        <v>9534384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10885795</v>
      </c>
      <c r="X20" s="54">
        <v>13403178</v>
      </c>
      <c r="Y20" s="54">
        <v>-2517383</v>
      </c>
      <c r="Z20" s="184">
        <v>-18.78</v>
      </c>
      <c r="AA20" s="130">
        <v>27606349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619760911</v>
      </c>
      <c r="D22" s="188">
        <f>SUM(D5:D21)</f>
        <v>0</v>
      </c>
      <c r="E22" s="189">
        <f t="shared" si="0"/>
        <v>722943274</v>
      </c>
      <c r="F22" s="190">
        <f t="shared" si="0"/>
        <v>722943274</v>
      </c>
      <c r="G22" s="190">
        <f t="shared" si="0"/>
        <v>208440112</v>
      </c>
      <c r="H22" s="190">
        <f t="shared" si="0"/>
        <v>14284464</v>
      </c>
      <c r="I22" s="190">
        <f t="shared" si="0"/>
        <v>25143018</v>
      </c>
      <c r="J22" s="190">
        <f t="shared" si="0"/>
        <v>247867594</v>
      </c>
      <c r="K22" s="190">
        <f t="shared" si="0"/>
        <v>16824891</v>
      </c>
      <c r="L22" s="190">
        <f t="shared" si="0"/>
        <v>14700210</v>
      </c>
      <c r="M22" s="190">
        <f t="shared" si="0"/>
        <v>181064891</v>
      </c>
      <c r="N22" s="190">
        <f t="shared" si="0"/>
        <v>212589992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460457586</v>
      </c>
      <c r="X22" s="190">
        <f t="shared" si="0"/>
        <v>358357146</v>
      </c>
      <c r="Y22" s="190">
        <f t="shared" si="0"/>
        <v>102100440</v>
      </c>
      <c r="Z22" s="191">
        <f>+IF(X22&lt;&gt;0,+(Y22/X22)*100,0)</f>
        <v>28.49125269013053</v>
      </c>
      <c r="AA22" s="188">
        <f>SUM(AA5:AA21)</f>
        <v>722943274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186446114</v>
      </c>
      <c r="D25" s="155">
        <v>0</v>
      </c>
      <c r="E25" s="156">
        <v>238041646</v>
      </c>
      <c r="F25" s="60">
        <v>238041646</v>
      </c>
      <c r="G25" s="60">
        <v>15727513</v>
      </c>
      <c r="H25" s="60">
        <v>19026493</v>
      </c>
      <c r="I25" s="60">
        <v>20491178</v>
      </c>
      <c r="J25" s="60">
        <v>55245184</v>
      </c>
      <c r="K25" s="60">
        <v>17139961</v>
      </c>
      <c r="L25" s="60">
        <v>16691662</v>
      </c>
      <c r="M25" s="60">
        <v>21547557</v>
      </c>
      <c r="N25" s="60">
        <v>55379180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110624364</v>
      </c>
      <c r="X25" s="60">
        <v>132151597</v>
      </c>
      <c r="Y25" s="60">
        <v>-21527233</v>
      </c>
      <c r="Z25" s="140">
        <v>-16.29</v>
      </c>
      <c r="AA25" s="155">
        <v>238041646</v>
      </c>
    </row>
    <row r="26" spans="1:27" ht="12.75">
      <c r="A26" s="183" t="s">
        <v>38</v>
      </c>
      <c r="B26" s="182"/>
      <c r="C26" s="155">
        <v>8405692</v>
      </c>
      <c r="D26" s="155">
        <v>0</v>
      </c>
      <c r="E26" s="156">
        <v>9951582</v>
      </c>
      <c r="F26" s="60">
        <v>9951582</v>
      </c>
      <c r="G26" s="60">
        <v>0</v>
      </c>
      <c r="H26" s="60">
        <v>1401260</v>
      </c>
      <c r="I26" s="60">
        <v>880308</v>
      </c>
      <c r="J26" s="60">
        <v>2281568</v>
      </c>
      <c r="K26" s="60">
        <v>651913</v>
      </c>
      <c r="L26" s="60">
        <v>691804</v>
      </c>
      <c r="M26" s="60">
        <v>1016442</v>
      </c>
      <c r="N26" s="60">
        <v>2360159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4641727</v>
      </c>
      <c r="X26" s="60">
        <v>5524735</v>
      </c>
      <c r="Y26" s="60">
        <v>-883008</v>
      </c>
      <c r="Z26" s="140">
        <v>-15.98</v>
      </c>
      <c r="AA26" s="155">
        <v>9951582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21825519</v>
      </c>
      <c r="F27" s="60">
        <v>21825519</v>
      </c>
      <c r="G27" s="60">
        <v>1818793</v>
      </c>
      <c r="H27" s="60">
        <v>1818793</v>
      </c>
      <c r="I27" s="60">
        <v>1818793</v>
      </c>
      <c r="J27" s="60">
        <v>5456379</v>
      </c>
      <c r="K27" s="60">
        <v>1818793</v>
      </c>
      <c r="L27" s="60">
        <v>1818793</v>
      </c>
      <c r="M27" s="60">
        <v>1818793</v>
      </c>
      <c r="N27" s="60">
        <v>5456379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10912758</v>
      </c>
      <c r="X27" s="60">
        <v>12116692</v>
      </c>
      <c r="Y27" s="60">
        <v>-1203934</v>
      </c>
      <c r="Z27" s="140">
        <v>-9.94</v>
      </c>
      <c r="AA27" s="155">
        <v>21825519</v>
      </c>
    </row>
    <row r="28" spans="1:27" ht="12.75">
      <c r="A28" s="183" t="s">
        <v>39</v>
      </c>
      <c r="B28" s="182"/>
      <c r="C28" s="155">
        <v>81789590</v>
      </c>
      <c r="D28" s="155">
        <v>0</v>
      </c>
      <c r="E28" s="156">
        <v>82285488</v>
      </c>
      <c r="F28" s="60">
        <v>82285488</v>
      </c>
      <c r="G28" s="60">
        <v>0</v>
      </c>
      <c r="H28" s="60">
        <v>0</v>
      </c>
      <c r="I28" s="60">
        <v>4920309</v>
      </c>
      <c r="J28" s="60">
        <v>4920309</v>
      </c>
      <c r="K28" s="60">
        <v>22628947</v>
      </c>
      <c r="L28" s="60">
        <v>6491562</v>
      </c>
      <c r="M28" s="60">
        <v>369634</v>
      </c>
      <c r="N28" s="60">
        <v>29490143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34410452</v>
      </c>
      <c r="X28" s="60">
        <v>45681748</v>
      </c>
      <c r="Y28" s="60">
        <v>-11271296</v>
      </c>
      <c r="Z28" s="140">
        <v>-24.67</v>
      </c>
      <c r="AA28" s="155">
        <v>82285488</v>
      </c>
    </row>
    <row r="29" spans="1:27" ht="12.75">
      <c r="A29" s="183" t="s">
        <v>40</v>
      </c>
      <c r="B29" s="182"/>
      <c r="C29" s="155">
        <v>9745721</v>
      </c>
      <c r="D29" s="155">
        <v>0</v>
      </c>
      <c r="E29" s="156">
        <v>9927854</v>
      </c>
      <c r="F29" s="60">
        <v>9927854</v>
      </c>
      <c r="G29" s="60">
        <v>0</v>
      </c>
      <c r="H29" s="60">
        <v>3292158</v>
      </c>
      <c r="I29" s="60">
        <v>0</v>
      </c>
      <c r="J29" s="60">
        <v>3292158</v>
      </c>
      <c r="K29" s="60">
        <v>796562</v>
      </c>
      <c r="L29" s="60">
        <v>0</v>
      </c>
      <c r="M29" s="60">
        <v>2514864</v>
      </c>
      <c r="N29" s="60">
        <v>3311426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6603584</v>
      </c>
      <c r="X29" s="60">
        <v>5511563</v>
      </c>
      <c r="Y29" s="60">
        <v>1092021</v>
      </c>
      <c r="Z29" s="140">
        <v>19.81</v>
      </c>
      <c r="AA29" s="155">
        <v>9927854</v>
      </c>
    </row>
    <row r="30" spans="1:27" ht="12.75">
      <c r="A30" s="183" t="s">
        <v>119</v>
      </c>
      <c r="B30" s="182"/>
      <c r="C30" s="155">
        <v>86505612</v>
      </c>
      <c r="D30" s="155">
        <v>0</v>
      </c>
      <c r="E30" s="156">
        <v>99545500</v>
      </c>
      <c r="F30" s="60">
        <v>99545500</v>
      </c>
      <c r="G30" s="60">
        <v>10971108</v>
      </c>
      <c r="H30" s="60">
        <v>9285064</v>
      </c>
      <c r="I30" s="60">
        <v>10668201</v>
      </c>
      <c r="J30" s="60">
        <v>30924373</v>
      </c>
      <c r="K30" s="60">
        <v>21796847</v>
      </c>
      <c r="L30" s="60">
        <v>530692</v>
      </c>
      <c r="M30" s="60">
        <v>10601195</v>
      </c>
      <c r="N30" s="60">
        <v>32928734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63853107</v>
      </c>
      <c r="X30" s="60">
        <v>55263846</v>
      </c>
      <c r="Y30" s="60">
        <v>8589261</v>
      </c>
      <c r="Z30" s="140">
        <v>15.54</v>
      </c>
      <c r="AA30" s="155">
        <v>99545500</v>
      </c>
    </row>
    <row r="31" spans="1:27" ht="12.75">
      <c r="A31" s="183" t="s">
        <v>120</v>
      </c>
      <c r="B31" s="182"/>
      <c r="C31" s="155">
        <v>57301940</v>
      </c>
      <c r="D31" s="155">
        <v>0</v>
      </c>
      <c r="E31" s="156">
        <v>50153031</v>
      </c>
      <c r="F31" s="60">
        <v>50153031</v>
      </c>
      <c r="G31" s="60">
        <v>282386</v>
      </c>
      <c r="H31" s="60">
        <v>2148435</v>
      </c>
      <c r="I31" s="60">
        <v>2851290</v>
      </c>
      <c r="J31" s="60">
        <v>5282111</v>
      </c>
      <c r="K31" s="60">
        <v>2538016</v>
      </c>
      <c r="L31" s="60">
        <v>2546464</v>
      </c>
      <c r="M31" s="60">
        <v>4080837</v>
      </c>
      <c r="N31" s="60">
        <v>9165317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14447428</v>
      </c>
      <c r="X31" s="60">
        <v>27843040</v>
      </c>
      <c r="Y31" s="60">
        <v>-13395612</v>
      </c>
      <c r="Z31" s="140">
        <v>-48.11</v>
      </c>
      <c r="AA31" s="155">
        <v>50153031</v>
      </c>
    </row>
    <row r="32" spans="1:27" ht="12.75">
      <c r="A32" s="183" t="s">
        <v>121</v>
      </c>
      <c r="B32" s="182"/>
      <c r="C32" s="155">
        <v>60516441</v>
      </c>
      <c r="D32" s="155">
        <v>0</v>
      </c>
      <c r="E32" s="156">
        <v>76532001</v>
      </c>
      <c r="F32" s="60">
        <v>76532001</v>
      </c>
      <c r="G32" s="60">
        <v>4086178</v>
      </c>
      <c r="H32" s="60">
        <v>3659552</v>
      </c>
      <c r="I32" s="60">
        <v>9704586</v>
      </c>
      <c r="J32" s="60">
        <v>17450316</v>
      </c>
      <c r="K32" s="60">
        <v>2672133</v>
      </c>
      <c r="L32" s="60">
        <v>6322093</v>
      </c>
      <c r="M32" s="60">
        <v>10085030</v>
      </c>
      <c r="N32" s="60">
        <v>19079256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36529572</v>
      </c>
      <c r="X32" s="60">
        <v>42487634</v>
      </c>
      <c r="Y32" s="60">
        <v>-5958062</v>
      </c>
      <c r="Z32" s="140">
        <v>-14.02</v>
      </c>
      <c r="AA32" s="155">
        <v>76532001</v>
      </c>
    </row>
    <row r="33" spans="1:27" ht="12.75">
      <c r="A33" s="183" t="s">
        <v>42</v>
      </c>
      <c r="B33" s="182"/>
      <c r="C33" s="155">
        <v>28532283</v>
      </c>
      <c r="D33" s="155">
        <v>0</v>
      </c>
      <c r="E33" s="156">
        <v>26086957</v>
      </c>
      <c r="F33" s="60">
        <v>26086957</v>
      </c>
      <c r="G33" s="60">
        <v>7909143</v>
      </c>
      <c r="H33" s="60">
        <v>0</v>
      </c>
      <c r="I33" s="60">
        <v>0</v>
      </c>
      <c r="J33" s="60">
        <v>7909143</v>
      </c>
      <c r="K33" s="60">
        <v>335840</v>
      </c>
      <c r="L33" s="60">
        <v>0</v>
      </c>
      <c r="M33" s="60">
        <v>0</v>
      </c>
      <c r="N33" s="60">
        <v>335840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8244983</v>
      </c>
      <c r="X33" s="60">
        <v>14482480</v>
      </c>
      <c r="Y33" s="60">
        <v>-6237497</v>
      </c>
      <c r="Z33" s="140">
        <v>-43.07</v>
      </c>
      <c r="AA33" s="155">
        <v>26086957</v>
      </c>
    </row>
    <row r="34" spans="1:27" ht="12.75">
      <c r="A34" s="183" t="s">
        <v>43</v>
      </c>
      <c r="B34" s="182"/>
      <c r="C34" s="155">
        <v>141261924</v>
      </c>
      <c r="D34" s="155">
        <v>0</v>
      </c>
      <c r="E34" s="156">
        <v>105742021</v>
      </c>
      <c r="F34" s="60">
        <v>105742021</v>
      </c>
      <c r="G34" s="60">
        <v>5292759</v>
      </c>
      <c r="H34" s="60">
        <v>5943817</v>
      </c>
      <c r="I34" s="60">
        <v>8276139</v>
      </c>
      <c r="J34" s="60">
        <v>19512715</v>
      </c>
      <c r="K34" s="60">
        <v>7721983</v>
      </c>
      <c r="L34" s="60">
        <v>7011437</v>
      </c>
      <c r="M34" s="60">
        <v>8915630</v>
      </c>
      <c r="N34" s="60">
        <v>23649050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43161765</v>
      </c>
      <c r="X34" s="60">
        <v>58703915</v>
      </c>
      <c r="Y34" s="60">
        <v>-15542150</v>
      </c>
      <c r="Z34" s="140">
        <v>-26.48</v>
      </c>
      <c r="AA34" s="155">
        <v>105742021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660505317</v>
      </c>
      <c r="D36" s="188">
        <f>SUM(D25:D35)</f>
        <v>0</v>
      </c>
      <c r="E36" s="189">
        <f t="shared" si="1"/>
        <v>720091599</v>
      </c>
      <c r="F36" s="190">
        <f t="shared" si="1"/>
        <v>720091599</v>
      </c>
      <c r="G36" s="190">
        <f t="shared" si="1"/>
        <v>46087880</v>
      </c>
      <c r="H36" s="190">
        <f t="shared" si="1"/>
        <v>46575572</v>
      </c>
      <c r="I36" s="190">
        <f t="shared" si="1"/>
        <v>59610804</v>
      </c>
      <c r="J36" s="190">
        <f t="shared" si="1"/>
        <v>152274256</v>
      </c>
      <c r="K36" s="190">
        <f t="shared" si="1"/>
        <v>78100995</v>
      </c>
      <c r="L36" s="190">
        <f t="shared" si="1"/>
        <v>42104507</v>
      </c>
      <c r="M36" s="190">
        <f t="shared" si="1"/>
        <v>60949982</v>
      </c>
      <c r="N36" s="190">
        <f t="shared" si="1"/>
        <v>181155484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333429740</v>
      </c>
      <c r="X36" s="190">
        <f t="shared" si="1"/>
        <v>399767250</v>
      </c>
      <c r="Y36" s="190">
        <f t="shared" si="1"/>
        <v>-66337510</v>
      </c>
      <c r="Z36" s="191">
        <f>+IF(X36&lt;&gt;0,+(Y36/X36)*100,0)</f>
        <v>-16.594033153040925</v>
      </c>
      <c r="AA36" s="188">
        <f>SUM(AA25:AA35)</f>
        <v>720091599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-40744406</v>
      </c>
      <c r="D38" s="199">
        <f>+D22-D36</f>
        <v>0</v>
      </c>
      <c r="E38" s="200">
        <f t="shared" si="2"/>
        <v>2851675</v>
      </c>
      <c r="F38" s="106">
        <f t="shared" si="2"/>
        <v>2851675</v>
      </c>
      <c r="G38" s="106">
        <f t="shared" si="2"/>
        <v>162352232</v>
      </c>
      <c r="H38" s="106">
        <f t="shared" si="2"/>
        <v>-32291108</v>
      </c>
      <c r="I38" s="106">
        <f t="shared" si="2"/>
        <v>-34467786</v>
      </c>
      <c r="J38" s="106">
        <f t="shared" si="2"/>
        <v>95593338</v>
      </c>
      <c r="K38" s="106">
        <f t="shared" si="2"/>
        <v>-61276104</v>
      </c>
      <c r="L38" s="106">
        <f t="shared" si="2"/>
        <v>-27404297</v>
      </c>
      <c r="M38" s="106">
        <f t="shared" si="2"/>
        <v>120114909</v>
      </c>
      <c r="N38" s="106">
        <f t="shared" si="2"/>
        <v>31434508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127027846</v>
      </c>
      <c r="X38" s="106">
        <f>IF(F22=F36,0,X22-X36)</f>
        <v>-41410104</v>
      </c>
      <c r="Y38" s="106">
        <f t="shared" si="2"/>
        <v>168437950</v>
      </c>
      <c r="Z38" s="201">
        <f>+IF(X38&lt;&gt;0,+(Y38/X38)*100,0)</f>
        <v>-406.75567972492894</v>
      </c>
      <c r="AA38" s="199">
        <f>+AA22-AA36</f>
        <v>2851675</v>
      </c>
    </row>
    <row r="39" spans="1:27" ht="12.75">
      <c r="A39" s="181" t="s">
        <v>46</v>
      </c>
      <c r="B39" s="185"/>
      <c r="C39" s="155">
        <v>343197540</v>
      </c>
      <c r="D39" s="155">
        <v>0</v>
      </c>
      <c r="E39" s="156">
        <v>336720000</v>
      </c>
      <c r="F39" s="60">
        <v>336720000</v>
      </c>
      <c r="G39" s="60">
        <v>0</v>
      </c>
      <c r="H39" s="60">
        <v>0</v>
      </c>
      <c r="I39" s="60">
        <v>49409086</v>
      </c>
      <c r="J39" s="60">
        <v>49409086</v>
      </c>
      <c r="K39" s="60">
        <v>0</v>
      </c>
      <c r="L39" s="60">
        <v>0</v>
      </c>
      <c r="M39" s="60">
        <v>53268144</v>
      </c>
      <c r="N39" s="60">
        <v>53268144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102677230</v>
      </c>
      <c r="X39" s="60">
        <v>170330415</v>
      </c>
      <c r="Y39" s="60">
        <v>-67653185</v>
      </c>
      <c r="Z39" s="140">
        <v>-39.72</v>
      </c>
      <c r="AA39" s="155">
        <v>336720000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302453134</v>
      </c>
      <c r="D42" s="206">
        <f>SUM(D38:D41)</f>
        <v>0</v>
      </c>
      <c r="E42" s="207">
        <f t="shared" si="3"/>
        <v>339571675</v>
      </c>
      <c r="F42" s="88">
        <f t="shared" si="3"/>
        <v>339571675</v>
      </c>
      <c r="G42" s="88">
        <f t="shared" si="3"/>
        <v>162352232</v>
      </c>
      <c r="H42" s="88">
        <f t="shared" si="3"/>
        <v>-32291108</v>
      </c>
      <c r="I42" s="88">
        <f t="shared" si="3"/>
        <v>14941300</v>
      </c>
      <c r="J42" s="88">
        <f t="shared" si="3"/>
        <v>145002424</v>
      </c>
      <c r="K42" s="88">
        <f t="shared" si="3"/>
        <v>-61276104</v>
      </c>
      <c r="L42" s="88">
        <f t="shared" si="3"/>
        <v>-27404297</v>
      </c>
      <c r="M42" s="88">
        <f t="shared" si="3"/>
        <v>173383053</v>
      </c>
      <c r="N42" s="88">
        <f t="shared" si="3"/>
        <v>84702652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229705076</v>
      </c>
      <c r="X42" s="88">
        <f t="shared" si="3"/>
        <v>128920311</v>
      </c>
      <c r="Y42" s="88">
        <f t="shared" si="3"/>
        <v>100784765</v>
      </c>
      <c r="Z42" s="208">
        <f>+IF(X42&lt;&gt;0,+(Y42/X42)*100,0)</f>
        <v>78.17601758655391</v>
      </c>
      <c r="AA42" s="206">
        <f>SUM(AA38:AA41)</f>
        <v>339571675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302453134</v>
      </c>
      <c r="D44" s="210">
        <f>+D42-D43</f>
        <v>0</v>
      </c>
      <c r="E44" s="211">
        <f t="shared" si="4"/>
        <v>339571675</v>
      </c>
      <c r="F44" s="77">
        <f t="shared" si="4"/>
        <v>339571675</v>
      </c>
      <c r="G44" s="77">
        <f t="shared" si="4"/>
        <v>162352232</v>
      </c>
      <c r="H44" s="77">
        <f t="shared" si="4"/>
        <v>-32291108</v>
      </c>
      <c r="I44" s="77">
        <f t="shared" si="4"/>
        <v>14941300</v>
      </c>
      <c r="J44" s="77">
        <f t="shared" si="4"/>
        <v>145002424</v>
      </c>
      <c r="K44" s="77">
        <f t="shared" si="4"/>
        <v>-61276104</v>
      </c>
      <c r="L44" s="77">
        <f t="shared" si="4"/>
        <v>-27404297</v>
      </c>
      <c r="M44" s="77">
        <f t="shared" si="4"/>
        <v>173383053</v>
      </c>
      <c r="N44" s="77">
        <f t="shared" si="4"/>
        <v>84702652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229705076</v>
      </c>
      <c r="X44" s="77">
        <f t="shared" si="4"/>
        <v>128920311</v>
      </c>
      <c r="Y44" s="77">
        <f t="shared" si="4"/>
        <v>100784765</v>
      </c>
      <c r="Z44" s="212">
        <f>+IF(X44&lt;&gt;0,+(Y44/X44)*100,0)</f>
        <v>78.17601758655391</v>
      </c>
      <c r="AA44" s="210">
        <f>+AA42-AA43</f>
        <v>339571675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302453134</v>
      </c>
      <c r="D46" s="206">
        <f>SUM(D44:D45)</f>
        <v>0</v>
      </c>
      <c r="E46" s="207">
        <f t="shared" si="5"/>
        <v>339571675</v>
      </c>
      <c r="F46" s="88">
        <f t="shared" si="5"/>
        <v>339571675</v>
      </c>
      <c r="G46" s="88">
        <f t="shared" si="5"/>
        <v>162352232</v>
      </c>
      <c r="H46" s="88">
        <f t="shared" si="5"/>
        <v>-32291108</v>
      </c>
      <c r="I46" s="88">
        <f t="shared" si="5"/>
        <v>14941300</v>
      </c>
      <c r="J46" s="88">
        <f t="shared" si="5"/>
        <v>145002424</v>
      </c>
      <c r="K46" s="88">
        <f t="shared" si="5"/>
        <v>-61276104</v>
      </c>
      <c r="L46" s="88">
        <f t="shared" si="5"/>
        <v>-27404297</v>
      </c>
      <c r="M46" s="88">
        <f t="shared" si="5"/>
        <v>173383053</v>
      </c>
      <c r="N46" s="88">
        <f t="shared" si="5"/>
        <v>84702652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229705076</v>
      </c>
      <c r="X46" s="88">
        <f t="shared" si="5"/>
        <v>128920311</v>
      </c>
      <c r="Y46" s="88">
        <f t="shared" si="5"/>
        <v>100784765</v>
      </c>
      <c r="Z46" s="208">
        <f>+IF(X46&lt;&gt;0,+(Y46/X46)*100,0)</f>
        <v>78.17601758655391</v>
      </c>
      <c r="AA46" s="206">
        <f>SUM(AA44:AA45)</f>
        <v>339571675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302453134</v>
      </c>
      <c r="D48" s="217">
        <f>SUM(D46:D47)</f>
        <v>0</v>
      </c>
      <c r="E48" s="218">
        <f t="shared" si="6"/>
        <v>339571675</v>
      </c>
      <c r="F48" s="219">
        <f t="shared" si="6"/>
        <v>339571675</v>
      </c>
      <c r="G48" s="219">
        <f t="shared" si="6"/>
        <v>162352232</v>
      </c>
      <c r="H48" s="220">
        <f t="shared" si="6"/>
        <v>-32291108</v>
      </c>
      <c r="I48" s="220">
        <f t="shared" si="6"/>
        <v>14941300</v>
      </c>
      <c r="J48" s="220">
        <f t="shared" si="6"/>
        <v>145002424</v>
      </c>
      <c r="K48" s="220">
        <f t="shared" si="6"/>
        <v>-61276104</v>
      </c>
      <c r="L48" s="220">
        <f t="shared" si="6"/>
        <v>-27404297</v>
      </c>
      <c r="M48" s="219">
        <f t="shared" si="6"/>
        <v>173383053</v>
      </c>
      <c r="N48" s="219">
        <f t="shared" si="6"/>
        <v>84702652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229705076</v>
      </c>
      <c r="X48" s="220">
        <f t="shared" si="6"/>
        <v>128920311</v>
      </c>
      <c r="Y48" s="220">
        <f t="shared" si="6"/>
        <v>100784765</v>
      </c>
      <c r="Z48" s="221">
        <f>+IF(X48&lt;&gt;0,+(Y48/X48)*100,0)</f>
        <v>78.17601758655391</v>
      </c>
      <c r="AA48" s="222">
        <f>SUM(AA46:AA47)</f>
        <v>339571675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6216326</v>
      </c>
      <c r="D5" s="153">
        <f>SUM(D6:D8)</f>
        <v>0</v>
      </c>
      <c r="E5" s="154">
        <f t="shared" si="0"/>
        <v>68763521</v>
      </c>
      <c r="F5" s="100">
        <f t="shared" si="0"/>
        <v>68763521</v>
      </c>
      <c r="G5" s="100">
        <f t="shared" si="0"/>
        <v>0</v>
      </c>
      <c r="H5" s="100">
        <f t="shared" si="0"/>
        <v>0</v>
      </c>
      <c r="I5" s="100">
        <f t="shared" si="0"/>
        <v>112401</v>
      </c>
      <c r="J5" s="100">
        <f t="shared" si="0"/>
        <v>112401</v>
      </c>
      <c r="K5" s="100">
        <f t="shared" si="0"/>
        <v>2725</v>
      </c>
      <c r="L5" s="100">
        <f t="shared" si="0"/>
        <v>0</v>
      </c>
      <c r="M5" s="100">
        <f t="shared" si="0"/>
        <v>257950</v>
      </c>
      <c r="N5" s="100">
        <f t="shared" si="0"/>
        <v>260675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373076</v>
      </c>
      <c r="X5" s="100">
        <f t="shared" si="0"/>
        <v>37025238</v>
      </c>
      <c r="Y5" s="100">
        <f t="shared" si="0"/>
        <v>-36652162</v>
      </c>
      <c r="Z5" s="137">
        <f>+IF(X5&lt;&gt;0,+(Y5/X5)*100,0)</f>
        <v>-98.99237379648984</v>
      </c>
      <c r="AA5" s="153">
        <f>SUM(AA6:AA8)</f>
        <v>68763521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775878</v>
      </c>
      <c r="D7" s="157"/>
      <c r="E7" s="158">
        <v>68763521</v>
      </c>
      <c r="F7" s="159">
        <v>68763521</v>
      </c>
      <c r="G7" s="159"/>
      <c r="H7" s="159"/>
      <c r="I7" s="159">
        <v>112401</v>
      </c>
      <c r="J7" s="159">
        <v>112401</v>
      </c>
      <c r="K7" s="159">
        <v>2725</v>
      </c>
      <c r="L7" s="159"/>
      <c r="M7" s="159">
        <v>257950</v>
      </c>
      <c r="N7" s="159">
        <v>260675</v>
      </c>
      <c r="O7" s="159"/>
      <c r="P7" s="159"/>
      <c r="Q7" s="159"/>
      <c r="R7" s="159"/>
      <c r="S7" s="159"/>
      <c r="T7" s="159"/>
      <c r="U7" s="159"/>
      <c r="V7" s="159"/>
      <c r="W7" s="159">
        <v>373076</v>
      </c>
      <c r="X7" s="159">
        <v>37025238</v>
      </c>
      <c r="Y7" s="159">
        <v>-36652162</v>
      </c>
      <c r="Z7" s="141">
        <v>-98.99</v>
      </c>
      <c r="AA7" s="225">
        <v>68763521</v>
      </c>
    </row>
    <row r="8" spans="1:27" ht="12.75">
      <c r="A8" s="138" t="s">
        <v>77</v>
      </c>
      <c r="B8" s="136"/>
      <c r="C8" s="155">
        <v>5440448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1000000</v>
      </c>
      <c r="F9" s="100">
        <f t="shared" si="1"/>
        <v>1000000</v>
      </c>
      <c r="G9" s="100">
        <f t="shared" si="1"/>
        <v>0</v>
      </c>
      <c r="H9" s="100">
        <f t="shared" si="1"/>
        <v>0</v>
      </c>
      <c r="I9" s="100">
        <f t="shared" si="1"/>
        <v>19400</v>
      </c>
      <c r="J9" s="100">
        <f t="shared" si="1"/>
        <v>19400</v>
      </c>
      <c r="K9" s="100">
        <f t="shared" si="1"/>
        <v>12988</v>
      </c>
      <c r="L9" s="100">
        <f t="shared" si="1"/>
        <v>123379</v>
      </c>
      <c r="M9" s="100">
        <f t="shared" si="1"/>
        <v>1200</v>
      </c>
      <c r="N9" s="100">
        <f t="shared" si="1"/>
        <v>137567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156967</v>
      </c>
      <c r="X9" s="100">
        <f t="shared" si="1"/>
        <v>1000000</v>
      </c>
      <c r="Y9" s="100">
        <f t="shared" si="1"/>
        <v>-843033</v>
      </c>
      <c r="Z9" s="137">
        <f>+IF(X9&lt;&gt;0,+(Y9/X9)*100,0)</f>
        <v>-84.30330000000001</v>
      </c>
      <c r="AA9" s="102">
        <f>SUM(AA10:AA14)</f>
        <v>1000000</v>
      </c>
    </row>
    <row r="10" spans="1:27" ht="12.75">
      <c r="A10" s="138" t="s">
        <v>79</v>
      </c>
      <c r="B10" s="136"/>
      <c r="C10" s="155"/>
      <c r="D10" s="155"/>
      <c r="E10" s="156">
        <v>400000</v>
      </c>
      <c r="F10" s="60">
        <v>400000</v>
      </c>
      <c r="G10" s="60"/>
      <c r="H10" s="60"/>
      <c r="I10" s="60">
        <v>19400</v>
      </c>
      <c r="J10" s="60">
        <v>19400</v>
      </c>
      <c r="K10" s="60">
        <v>12988</v>
      </c>
      <c r="L10" s="60">
        <v>123379</v>
      </c>
      <c r="M10" s="60">
        <v>1200</v>
      </c>
      <c r="N10" s="60">
        <v>137567</v>
      </c>
      <c r="O10" s="60"/>
      <c r="P10" s="60"/>
      <c r="Q10" s="60"/>
      <c r="R10" s="60"/>
      <c r="S10" s="60"/>
      <c r="T10" s="60"/>
      <c r="U10" s="60"/>
      <c r="V10" s="60"/>
      <c r="W10" s="60">
        <v>156967</v>
      </c>
      <c r="X10" s="60">
        <v>400000</v>
      </c>
      <c r="Y10" s="60">
        <v>-243033</v>
      </c>
      <c r="Z10" s="140">
        <v>-60.76</v>
      </c>
      <c r="AA10" s="62">
        <v>400000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600000</v>
      </c>
      <c r="F14" s="159">
        <v>600000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600000</v>
      </c>
      <c r="Y14" s="159">
        <v>-600000</v>
      </c>
      <c r="Z14" s="141">
        <v>-100</v>
      </c>
      <c r="AA14" s="225">
        <v>600000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1974783</v>
      </c>
      <c r="F15" s="100">
        <f t="shared" si="2"/>
        <v>1974783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350000</v>
      </c>
      <c r="M15" s="100">
        <f t="shared" si="2"/>
        <v>522100</v>
      </c>
      <c r="N15" s="100">
        <f t="shared" si="2"/>
        <v>872100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872100</v>
      </c>
      <c r="X15" s="100">
        <f t="shared" si="2"/>
        <v>0</v>
      </c>
      <c r="Y15" s="100">
        <f t="shared" si="2"/>
        <v>872100</v>
      </c>
      <c r="Z15" s="137">
        <f>+IF(X15&lt;&gt;0,+(Y15/X15)*100,0)</f>
        <v>0</v>
      </c>
      <c r="AA15" s="102">
        <f>SUM(AA16:AA18)</f>
        <v>1974783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>
        <v>350000</v>
      </c>
      <c r="M16" s="60">
        <v>522100</v>
      </c>
      <c r="N16" s="60">
        <v>872100</v>
      </c>
      <c r="O16" s="60"/>
      <c r="P16" s="60"/>
      <c r="Q16" s="60"/>
      <c r="R16" s="60"/>
      <c r="S16" s="60"/>
      <c r="T16" s="60"/>
      <c r="U16" s="60"/>
      <c r="V16" s="60"/>
      <c r="W16" s="60">
        <v>872100</v>
      </c>
      <c r="X16" s="60"/>
      <c r="Y16" s="60">
        <v>872100</v>
      </c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1974783</v>
      </c>
      <c r="F17" s="60">
        <v>1974783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>
        <v>1974783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299940773</v>
      </c>
      <c r="D19" s="153">
        <f>SUM(D20:D23)</f>
        <v>0</v>
      </c>
      <c r="E19" s="154">
        <f t="shared" si="3"/>
        <v>292564348</v>
      </c>
      <c r="F19" s="100">
        <f t="shared" si="3"/>
        <v>292564348</v>
      </c>
      <c r="G19" s="100">
        <f t="shared" si="3"/>
        <v>8686479</v>
      </c>
      <c r="H19" s="100">
        <f t="shared" si="3"/>
        <v>24734947</v>
      </c>
      <c r="I19" s="100">
        <f t="shared" si="3"/>
        <v>15544425</v>
      </c>
      <c r="J19" s="100">
        <f t="shared" si="3"/>
        <v>48965851</v>
      </c>
      <c r="K19" s="100">
        <f t="shared" si="3"/>
        <v>6871385</v>
      </c>
      <c r="L19" s="100">
        <f t="shared" si="3"/>
        <v>14727043</v>
      </c>
      <c r="M19" s="100">
        <f t="shared" si="3"/>
        <v>27696385</v>
      </c>
      <c r="N19" s="100">
        <f t="shared" si="3"/>
        <v>49294813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98260664</v>
      </c>
      <c r="X19" s="100">
        <f t="shared" si="3"/>
        <v>146282174</v>
      </c>
      <c r="Y19" s="100">
        <f t="shared" si="3"/>
        <v>-48021510</v>
      </c>
      <c r="Z19" s="137">
        <f>+IF(X19&lt;&gt;0,+(Y19/X19)*100,0)</f>
        <v>-32.827998577598386</v>
      </c>
      <c r="AA19" s="102">
        <f>SUM(AA20:AA23)</f>
        <v>292564348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273241885</v>
      </c>
      <c r="D21" s="155"/>
      <c r="E21" s="156">
        <v>237907826</v>
      </c>
      <c r="F21" s="60">
        <v>237907826</v>
      </c>
      <c r="G21" s="60">
        <v>309026</v>
      </c>
      <c r="H21" s="60">
        <v>21340684</v>
      </c>
      <c r="I21" s="60">
        <v>15544425</v>
      </c>
      <c r="J21" s="60">
        <v>37194135</v>
      </c>
      <c r="K21" s="60">
        <v>2734700</v>
      </c>
      <c r="L21" s="60">
        <v>14372816</v>
      </c>
      <c r="M21" s="60">
        <v>27085967</v>
      </c>
      <c r="N21" s="60">
        <v>44193483</v>
      </c>
      <c r="O21" s="60"/>
      <c r="P21" s="60"/>
      <c r="Q21" s="60"/>
      <c r="R21" s="60"/>
      <c r="S21" s="60"/>
      <c r="T21" s="60"/>
      <c r="U21" s="60"/>
      <c r="V21" s="60"/>
      <c r="W21" s="60">
        <v>81387618</v>
      </c>
      <c r="X21" s="60">
        <v>118953914</v>
      </c>
      <c r="Y21" s="60">
        <v>-37566296</v>
      </c>
      <c r="Z21" s="140">
        <v>-31.58</v>
      </c>
      <c r="AA21" s="62">
        <v>237907826</v>
      </c>
    </row>
    <row r="22" spans="1:27" ht="12.75">
      <c r="A22" s="138" t="s">
        <v>91</v>
      </c>
      <c r="B22" s="136"/>
      <c r="C22" s="157">
        <v>26698888</v>
      </c>
      <c r="D22" s="157"/>
      <c r="E22" s="158">
        <v>54656522</v>
      </c>
      <c r="F22" s="159">
        <v>54656522</v>
      </c>
      <c r="G22" s="159">
        <v>8377453</v>
      </c>
      <c r="H22" s="159">
        <v>3394263</v>
      </c>
      <c r="I22" s="159"/>
      <c r="J22" s="159">
        <v>11771716</v>
      </c>
      <c r="K22" s="159">
        <v>4136685</v>
      </c>
      <c r="L22" s="159">
        <v>354227</v>
      </c>
      <c r="M22" s="159">
        <v>610418</v>
      </c>
      <c r="N22" s="159">
        <v>5101330</v>
      </c>
      <c r="O22" s="159"/>
      <c r="P22" s="159"/>
      <c r="Q22" s="159"/>
      <c r="R22" s="159"/>
      <c r="S22" s="159"/>
      <c r="T22" s="159"/>
      <c r="U22" s="159"/>
      <c r="V22" s="159"/>
      <c r="W22" s="159">
        <v>16873046</v>
      </c>
      <c r="X22" s="159">
        <v>27328260</v>
      </c>
      <c r="Y22" s="159">
        <v>-10455214</v>
      </c>
      <c r="Z22" s="141">
        <v>-38.26</v>
      </c>
      <c r="AA22" s="225">
        <v>54656522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306157099</v>
      </c>
      <c r="D25" s="217">
        <f>+D5+D9+D15+D19+D24</f>
        <v>0</v>
      </c>
      <c r="E25" s="230">
        <f t="shared" si="4"/>
        <v>364302652</v>
      </c>
      <c r="F25" s="219">
        <f t="shared" si="4"/>
        <v>364302652</v>
      </c>
      <c r="G25" s="219">
        <f t="shared" si="4"/>
        <v>8686479</v>
      </c>
      <c r="H25" s="219">
        <f t="shared" si="4"/>
        <v>24734947</v>
      </c>
      <c r="I25" s="219">
        <f t="shared" si="4"/>
        <v>15676226</v>
      </c>
      <c r="J25" s="219">
        <f t="shared" si="4"/>
        <v>49097652</v>
      </c>
      <c r="K25" s="219">
        <f t="shared" si="4"/>
        <v>6887098</v>
      </c>
      <c r="L25" s="219">
        <f t="shared" si="4"/>
        <v>15200422</v>
      </c>
      <c r="M25" s="219">
        <f t="shared" si="4"/>
        <v>28477635</v>
      </c>
      <c r="N25" s="219">
        <f t="shared" si="4"/>
        <v>50565155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99662807</v>
      </c>
      <c r="X25" s="219">
        <f t="shared" si="4"/>
        <v>184307412</v>
      </c>
      <c r="Y25" s="219">
        <f t="shared" si="4"/>
        <v>-84644605</v>
      </c>
      <c r="Z25" s="231">
        <f>+IF(X25&lt;&gt;0,+(Y25/X25)*100,0)</f>
        <v>-45.92577372851397</v>
      </c>
      <c r="AA25" s="232">
        <f>+AA5+AA9+AA15+AA19+AA24</f>
        <v>364302652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301087130</v>
      </c>
      <c r="D28" s="155"/>
      <c r="E28" s="156">
        <v>292800001</v>
      </c>
      <c r="F28" s="60">
        <v>292800001</v>
      </c>
      <c r="G28" s="60">
        <v>8686479</v>
      </c>
      <c r="H28" s="60">
        <v>24480729</v>
      </c>
      <c r="I28" s="60">
        <v>15544425</v>
      </c>
      <c r="J28" s="60">
        <v>48711633</v>
      </c>
      <c r="K28" s="60">
        <v>6767688</v>
      </c>
      <c r="L28" s="60">
        <v>15077043</v>
      </c>
      <c r="M28" s="60">
        <v>28218485</v>
      </c>
      <c r="N28" s="60">
        <v>50063216</v>
      </c>
      <c r="O28" s="60"/>
      <c r="P28" s="60"/>
      <c r="Q28" s="60"/>
      <c r="R28" s="60"/>
      <c r="S28" s="60"/>
      <c r="T28" s="60"/>
      <c r="U28" s="60"/>
      <c r="V28" s="60"/>
      <c r="W28" s="60">
        <v>98774849</v>
      </c>
      <c r="X28" s="60">
        <v>148456086</v>
      </c>
      <c r="Y28" s="60">
        <v>-49681237</v>
      </c>
      <c r="Z28" s="140">
        <v>-33.47</v>
      </c>
      <c r="AA28" s="155">
        <v>292800001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850000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301937130</v>
      </c>
      <c r="D32" s="210">
        <f>SUM(D28:D31)</f>
        <v>0</v>
      </c>
      <c r="E32" s="211">
        <f t="shared" si="5"/>
        <v>292800001</v>
      </c>
      <c r="F32" s="77">
        <f t="shared" si="5"/>
        <v>292800001</v>
      </c>
      <c r="G32" s="77">
        <f t="shared" si="5"/>
        <v>8686479</v>
      </c>
      <c r="H32" s="77">
        <f t="shared" si="5"/>
        <v>24480729</v>
      </c>
      <c r="I32" s="77">
        <f t="shared" si="5"/>
        <v>15544425</v>
      </c>
      <c r="J32" s="77">
        <f t="shared" si="5"/>
        <v>48711633</v>
      </c>
      <c r="K32" s="77">
        <f t="shared" si="5"/>
        <v>6767688</v>
      </c>
      <c r="L32" s="77">
        <f t="shared" si="5"/>
        <v>15077043</v>
      </c>
      <c r="M32" s="77">
        <f t="shared" si="5"/>
        <v>28218485</v>
      </c>
      <c r="N32" s="77">
        <f t="shared" si="5"/>
        <v>50063216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98774849</v>
      </c>
      <c r="X32" s="77">
        <f t="shared" si="5"/>
        <v>148456086</v>
      </c>
      <c r="Y32" s="77">
        <f t="shared" si="5"/>
        <v>-49681237</v>
      </c>
      <c r="Z32" s="212">
        <f>+IF(X32&lt;&gt;0,+(Y32/X32)*100,0)</f>
        <v>-33.46527470756571</v>
      </c>
      <c r="AA32" s="79">
        <f>SUM(AA28:AA31)</f>
        <v>292800001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63148521</v>
      </c>
      <c r="F34" s="60">
        <v>63148521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63148521</v>
      </c>
      <c r="Y34" s="60">
        <v>-63148521</v>
      </c>
      <c r="Z34" s="140">
        <v>-100</v>
      </c>
      <c r="AA34" s="62">
        <v>63148521</v>
      </c>
    </row>
    <row r="35" spans="1:27" ht="12.75">
      <c r="A35" s="237" t="s">
        <v>53</v>
      </c>
      <c r="B35" s="136"/>
      <c r="C35" s="155">
        <v>4219970</v>
      </c>
      <c r="D35" s="155"/>
      <c r="E35" s="156">
        <v>8354130</v>
      </c>
      <c r="F35" s="60">
        <v>8354130</v>
      </c>
      <c r="G35" s="60"/>
      <c r="H35" s="60">
        <v>254218</v>
      </c>
      <c r="I35" s="60">
        <v>131801</v>
      </c>
      <c r="J35" s="60">
        <v>386019</v>
      </c>
      <c r="K35" s="60">
        <v>119410</v>
      </c>
      <c r="L35" s="60">
        <v>123379</v>
      </c>
      <c r="M35" s="60">
        <v>259150</v>
      </c>
      <c r="N35" s="60">
        <v>501939</v>
      </c>
      <c r="O35" s="60"/>
      <c r="P35" s="60"/>
      <c r="Q35" s="60"/>
      <c r="R35" s="60"/>
      <c r="S35" s="60"/>
      <c r="T35" s="60"/>
      <c r="U35" s="60"/>
      <c r="V35" s="60"/>
      <c r="W35" s="60">
        <v>887958</v>
      </c>
      <c r="X35" s="60">
        <v>8354130</v>
      </c>
      <c r="Y35" s="60">
        <v>-7466172</v>
      </c>
      <c r="Z35" s="140">
        <v>-89.37</v>
      </c>
      <c r="AA35" s="62">
        <v>8354130</v>
      </c>
    </row>
    <row r="36" spans="1:27" ht="12.75">
      <c r="A36" s="238" t="s">
        <v>139</v>
      </c>
      <c r="B36" s="149"/>
      <c r="C36" s="222">
        <f aca="true" t="shared" si="6" ref="C36:Y36">SUM(C32:C35)</f>
        <v>306157100</v>
      </c>
      <c r="D36" s="222">
        <f>SUM(D32:D35)</f>
        <v>0</v>
      </c>
      <c r="E36" s="218">
        <f t="shared" si="6"/>
        <v>364302652</v>
      </c>
      <c r="F36" s="220">
        <f t="shared" si="6"/>
        <v>364302652</v>
      </c>
      <c r="G36" s="220">
        <f t="shared" si="6"/>
        <v>8686479</v>
      </c>
      <c r="H36" s="220">
        <f t="shared" si="6"/>
        <v>24734947</v>
      </c>
      <c r="I36" s="220">
        <f t="shared" si="6"/>
        <v>15676226</v>
      </c>
      <c r="J36" s="220">
        <f t="shared" si="6"/>
        <v>49097652</v>
      </c>
      <c r="K36" s="220">
        <f t="shared" si="6"/>
        <v>6887098</v>
      </c>
      <c r="L36" s="220">
        <f t="shared" si="6"/>
        <v>15200422</v>
      </c>
      <c r="M36" s="220">
        <f t="shared" si="6"/>
        <v>28477635</v>
      </c>
      <c r="N36" s="220">
        <f t="shared" si="6"/>
        <v>50565155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99662807</v>
      </c>
      <c r="X36" s="220">
        <f t="shared" si="6"/>
        <v>219958737</v>
      </c>
      <c r="Y36" s="220">
        <f t="shared" si="6"/>
        <v>-120295930</v>
      </c>
      <c r="Z36" s="221">
        <f>+IF(X36&lt;&gt;0,+(Y36/X36)*100,0)</f>
        <v>-54.69022583085663</v>
      </c>
      <c r="AA36" s="239">
        <f>SUM(AA32:AA35)</f>
        <v>364302652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70703174</v>
      </c>
      <c r="D6" s="155"/>
      <c r="E6" s="59">
        <v>43615739</v>
      </c>
      <c r="F6" s="60">
        <v>43615739</v>
      </c>
      <c r="G6" s="60">
        <v>70502060</v>
      </c>
      <c r="H6" s="60">
        <v>70502060</v>
      </c>
      <c r="I6" s="60">
        <v>117340727</v>
      </c>
      <c r="J6" s="60">
        <v>117340727</v>
      </c>
      <c r="K6" s="60">
        <v>5336545</v>
      </c>
      <c r="L6" s="60">
        <v>91755032</v>
      </c>
      <c r="M6" s="60">
        <v>179691595</v>
      </c>
      <c r="N6" s="60">
        <v>179691595</v>
      </c>
      <c r="O6" s="60"/>
      <c r="P6" s="60"/>
      <c r="Q6" s="60"/>
      <c r="R6" s="60"/>
      <c r="S6" s="60"/>
      <c r="T6" s="60"/>
      <c r="U6" s="60"/>
      <c r="V6" s="60"/>
      <c r="W6" s="60">
        <v>179691595</v>
      </c>
      <c r="X6" s="60">
        <v>21807870</v>
      </c>
      <c r="Y6" s="60">
        <v>157883725</v>
      </c>
      <c r="Z6" s="140">
        <v>723.98</v>
      </c>
      <c r="AA6" s="62">
        <v>43615739</v>
      </c>
    </row>
    <row r="7" spans="1:27" ht="12.75">
      <c r="A7" s="249" t="s">
        <v>144</v>
      </c>
      <c r="B7" s="182"/>
      <c r="C7" s="155"/>
      <c r="D7" s="155"/>
      <c r="E7" s="59">
        <v>130847217</v>
      </c>
      <c r="F7" s="60">
        <v>130847217</v>
      </c>
      <c r="G7" s="60">
        <v>42745156</v>
      </c>
      <c r="H7" s="60">
        <v>42745156</v>
      </c>
      <c r="I7" s="60">
        <v>42745156</v>
      </c>
      <c r="J7" s="60">
        <v>42745156</v>
      </c>
      <c r="K7" s="60">
        <v>116918924</v>
      </c>
      <c r="L7" s="60">
        <v>116918924</v>
      </c>
      <c r="M7" s="60">
        <v>116918924</v>
      </c>
      <c r="N7" s="60">
        <v>116918924</v>
      </c>
      <c r="O7" s="60"/>
      <c r="P7" s="60"/>
      <c r="Q7" s="60"/>
      <c r="R7" s="60"/>
      <c r="S7" s="60"/>
      <c r="T7" s="60"/>
      <c r="U7" s="60"/>
      <c r="V7" s="60"/>
      <c r="W7" s="60">
        <v>116918924</v>
      </c>
      <c r="X7" s="60">
        <v>65423609</v>
      </c>
      <c r="Y7" s="60">
        <v>51495315</v>
      </c>
      <c r="Z7" s="140">
        <v>78.71</v>
      </c>
      <c r="AA7" s="62">
        <v>130847217</v>
      </c>
    </row>
    <row r="8" spans="1:27" ht="12.75">
      <c r="A8" s="249" t="s">
        <v>145</v>
      </c>
      <c r="B8" s="182"/>
      <c r="C8" s="155">
        <v>103009155</v>
      </c>
      <c r="D8" s="155"/>
      <c r="E8" s="59">
        <v>132364704</v>
      </c>
      <c r="F8" s="60">
        <v>132364704</v>
      </c>
      <c r="G8" s="60">
        <v>207989189</v>
      </c>
      <c r="H8" s="60">
        <v>207989189</v>
      </c>
      <c r="I8" s="60">
        <v>207989189</v>
      </c>
      <c r="J8" s="60">
        <v>207989189</v>
      </c>
      <c r="K8" s="60">
        <v>115127400</v>
      </c>
      <c r="L8" s="60">
        <v>115127400</v>
      </c>
      <c r="M8" s="60">
        <v>115127400</v>
      </c>
      <c r="N8" s="60">
        <v>115127400</v>
      </c>
      <c r="O8" s="60"/>
      <c r="P8" s="60"/>
      <c r="Q8" s="60"/>
      <c r="R8" s="60"/>
      <c r="S8" s="60"/>
      <c r="T8" s="60"/>
      <c r="U8" s="60"/>
      <c r="V8" s="60"/>
      <c r="W8" s="60">
        <v>115127400</v>
      </c>
      <c r="X8" s="60">
        <v>66182352</v>
      </c>
      <c r="Y8" s="60">
        <v>48945048</v>
      </c>
      <c r="Z8" s="140">
        <v>73.95</v>
      </c>
      <c r="AA8" s="62">
        <v>132364704</v>
      </c>
    </row>
    <row r="9" spans="1:27" ht="12.75">
      <c r="A9" s="249" t="s">
        <v>146</v>
      </c>
      <c r="B9" s="182"/>
      <c r="C9" s="155">
        <v>36172374</v>
      </c>
      <c r="D9" s="155"/>
      <c r="E9" s="59"/>
      <c r="F9" s="60"/>
      <c r="G9" s="60">
        <v>2225895</v>
      </c>
      <c r="H9" s="60">
        <v>2225895</v>
      </c>
      <c r="I9" s="60">
        <v>2225895</v>
      </c>
      <c r="J9" s="60">
        <v>2225895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7917309</v>
      </c>
      <c r="D11" s="155"/>
      <c r="E11" s="59">
        <v>10542219</v>
      </c>
      <c r="F11" s="60">
        <v>10542219</v>
      </c>
      <c r="G11" s="60">
        <v>16390366</v>
      </c>
      <c r="H11" s="60">
        <v>16390366</v>
      </c>
      <c r="I11" s="60">
        <v>16390366</v>
      </c>
      <c r="J11" s="60">
        <v>16390366</v>
      </c>
      <c r="K11" s="60">
        <v>9672192</v>
      </c>
      <c r="L11" s="60">
        <v>9672192</v>
      </c>
      <c r="M11" s="60">
        <v>9672192</v>
      </c>
      <c r="N11" s="60">
        <v>9672192</v>
      </c>
      <c r="O11" s="60"/>
      <c r="P11" s="60"/>
      <c r="Q11" s="60"/>
      <c r="R11" s="60"/>
      <c r="S11" s="60"/>
      <c r="T11" s="60"/>
      <c r="U11" s="60"/>
      <c r="V11" s="60"/>
      <c r="W11" s="60">
        <v>9672192</v>
      </c>
      <c r="X11" s="60">
        <v>5271110</v>
      </c>
      <c r="Y11" s="60">
        <v>4401082</v>
      </c>
      <c r="Z11" s="140">
        <v>83.49</v>
      </c>
      <c r="AA11" s="62">
        <v>10542219</v>
      </c>
    </row>
    <row r="12" spans="1:27" ht="12.75">
      <c r="A12" s="250" t="s">
        <v>56</v>
      </c>
      <c r="B12" s="251"/>
      <c r="C12" s="168">
        <f aca="true" t="shared" si="0" ref="C12:Y12">SUM(C6:C11)</f>
        <v>217802012</v>
      </c>
      <c r="D12" s="168">
        <f>SUM(D6:D11)</f>
        <v>0</v>
      </c>
      <c r="E12" s="72">
        <f t="shared" si="0"/>
        <v>317369879</v>
      </c>
      <c r="F12" s="73">
        <f t="shared" si="0"/>
        <v>317369879</v>
      </c>
      <c r="G12" s="73">
        <f t="shared" si="0"/>
        <v>339852666</v>
      </c>
      <c r="H12" s="73">
        <f t="shared" si="0"/>
        <v>339852666</v>
      </c>
      <c r="I12" s="73">
        <f t="shared" si="0"/>
        <v>386691333</v>
      </c>
      <c r="J12" s="73">
        <f t="shared" si="0"/>
        <v>386691333</v>
      </c>
      <c r="K12" s="73">
        <f t="shared" si="0"/>
        <v>247055061</v>
      </c>
      <c r="L12" s="73">
        <f t="shared" si="0"/>
        <v>333473548</v>
      </c>
      <c r="M12" s="73">
        <f t="shared" si="0"/>
        <v>421410111</v>
      </c>
      <c r="N12" s="73">
        <f t="shared" si="0"/>
        <v>421410111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421410111</v>
      </c>
      <c r="X12" s="73">
        <f t="shared" si="0"/>
        <v>158684941</v>
      </c>
      <c r="Y12" s="73">
        <f t="shared" si="0"/>
        <v>262725170</v>
      </c>
      <c r="Z12" s="170">
        <f>+IF(X12&lt;&gt;0,+(Y12/X12)*100,0)</f>
        <v>165.56402160429323</v>
      </c>
      <c r="AA12" s="74">
        <f>SUM(AA6:AA11)</f>
        <v>317369879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453265</v>
      </c>
      <c r="D15" s="155"/>
      <c r="E15" s="59"/>
      <c r="F15" s="60"/>
      <c r="G15" s="60">
        <v>11510</v>
      </c>
      <c r="H15" s="60">
        <v>11510</v>
      </c>
      <c r="I15" s="60">
        <v>11510</v>
      </c>
      <c r="J15" s="60">
        <v>11510</v>
      </c>
      <c r="K15" s="60">
        <v>378317</v>
      </c>
      <c r="L15" s="60">
        <v>378317</v>
      </c>
      <c r="M15" s="60">
        <v>378317</v>
      </c>
      <c r="N15" s="60">
        <v>378317</v>
      </c>
      <c r="O15" s="60"/>
      <c r="P15" s="60"/>
      <c r="Q15" s="60"/>
      <c r="R15" s="60"/>
      <c r="S15" s="60"/>
      <c r="T15" s="60"/>
      <c r="U15" s="60"/>
      <c r="V15" s="60"/>
      <c r="W15" s="60">
        <v>378317</v>
      </c>
      <c r="X15" s="60"/>
      <c r="Y15" s="60">
        <v>378317</v>
      </c>
      <c r="Z15" s="140"/>
      <c r="AA15" s="62"/>
    </row>
    <row r="16" spans="1:27" ht="12.75">
      <c r="A16" s="249" t="s">
        <v>151</v>
      </c>
      <c r="B16" s="182"/>
      <c r="C16" s="155">
        <v>27286429</v>
      </c>
      <c r="D16" s="155"/>
      <c r="E16" s="59">
        <v>28010416</v>
      </c>
      <c r="F16" s="60">
        <v>28010416</v>
      </c>
      <c r="G16" s="159">
        <v>26288968</v>
      </c>
      <c r="H16" s="159">
        <v>26288968</v>
      </c>
      <c r="I16" s="159">
        <v>26288968</v>
      </c>
      <c r="J16" s="60">
        <v>26288968</v>
      </c>
      <c r="K16" s="159">
        <v>27769452</v>
      </c>
      <c r="L16" s="159">
        <v>27769452</v>
      </c>
      <c r="M16" s="60">
        <v>27769452</v>
      </c>
      <c r="N16" s="159">
        <v>27769452</v>
      </c>
      <c r="O16" s="159"/>
      <c r="P16" s="159"/>
      <c r="Q16" s="60"/>
      <c r="R16" s="159"/>
      <c r="S16" s="159"/>
      <c r="T16" s="60"/>
      <c r="U16" s="159"/>
      <c r="V16" s="159"/>
      <c r="W16" s="159">
        <v>27769452</v>
      </c>
      <c r="X16" s="60">
        <v>14005208</v>
      </c>
      <c r="Y16" s="159">
        <v>13764244</v>
      </c>
      <c r="Z16" s="141">
        <v>98.28</v>
      </c>
      <c r="AA16" s="225">
        <v>28010416</v>
      </c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2463076412</v>
      </c>
      <c r="D19" s="155"/>
      <c r="E19" s="59">
        <v>2770164152</v>
      </c>
      <c r="F19" s="60">
        <v>2770164152</v>
      </c>
      <c r="G19" s="60">
        <v>2381815539</v>
      </c>
      <c r="H19" s="60">
        <v>2381815539</v>
      </c>
      <c r="I19" s="60">
        <v>2381815539</v>
      </c>
      <c r="J19" s="60">
        <v>2381815539</v>
      </c>
      <c r="K19" s="60">
        <v>2491940331</v>
      </c>
      <c r="L19" s="60">
        <v>2491940331</v>
      </c>
      <c r="M19" s="60">
        <v>2491940331</v>
      </c>
      <c r="N19" s="60">
        <v>2491940331</v>
      </c>
      <c r="O19" s="60"/>
      <c r="P19" s="60"/>
      <c r="Q19" s="60"/>
      <c r="R19" s="60"/>
      <c r="S19" s="60"/>
      <c r="T19" s="60"/>
      <c r="U19" s="60"/>
      <c r="V19" s="60"/>
      <c r="W19" s="60">
        <v>2491940331</v>
      </c>
      <c r="X19" s="60">
        <v>1385082076</v>
      </c>
      <c r="Y19" s="60">
        <v>1106858255</v>
      </c>
      <c r="Z19" s="140">
        <v>79.91</v>
      </c>
      <c r="AA19" s="62">
        <v>2770164152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>
        <v>390000</v>
      </c>
      <c r="H21" s="60">
        <v>390000</v>
      </c>
      <c r="I21" s="60">
        <v>390000</v>
      </c>
      <c r="J21" s="60">
        <v>390000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4158039</v>
      </c>
      <c r="D22" s="155"/>
      <c r="E22" s="59">
        <v>4761492</v>
      </c>
      <c r="F22" s="60">
        <v>4761492</v>
      </c>
      <c r="G22" s="60">
        <v>4499826</v>
      </c>
      <c r="H22" s="60">
        <v>4499826</v>
      </c>
      <c r="I22" s="60">
        <v>4499826</v>
      </c>
      <c r="J22" s="60">
        <v>4499826</v>
      </c>
      <c r="K22" s="60">
        <v>4153175</v>
      </c>
      <c r="L22" s="60">
        <v>4153175</v>
      </c>
      <c r="M22" s="60">
        <v>4153175</v>
      </c>
      <c r="N22" s="60">
        <v>4153175</v>
      </c>
      <c r="O22" s="60"/>
      <c r="P22" s="60"/>
      <c r="Q22" s="60"/>
      <c r="R22" s="60"/>
      <c r="S22" s="60"/>
      <c r="T22" s="60"/>
      <c r="U22" s="60"/>
      <c r="V22" s="60"/>
      <c r="W22" s="60">
        <v>4153175</v>
      </c>
      <c r="X22" s="60">
        <v>2380746</v>
      </c>
      <c r="Y22" s="60">
        <v>1772429</v>
      </c>
      <c r="Z22" s="140">
        <v>74.45</v>
      </c>
      <c r="AA22" s="62">
        <v>4761492</v>
      </c>
    </row>
    <row r="23" spans="1:27" ht="12.75">
      <c r="A23" s="249" t="s">
        <v>158</v>
      </c>
      <c r="B23" s="182"/>
      <c r="C23" s="155">
        <v>205679</v>
      </c>
      <c r="D23" s="155"/>
      <c r="E23" s="59">
        <v>64452297</v>
      </c>
      <c r="F23" s="60">
        <v>64452297</v>
      </c>
      <c r="G23" s="159">
        <v>205578</v>
      </c>
      <c r="H23" s="159">
        <v>205578</v>
      </c>
      <c r="I23" s="159">
        <v>205578</v>
      </c>
      <c r="J23" s="60">
        <v>205578</v>
      </c>
      <c r="K23" s="159">
        <v>205578</v>
      </c>
      <c r="L23" s="159">
        <v>205578</v>
      </c>
      <c r="M23" s="60">
        <v>205578</v>
      </c>
      <c r="N23" s="159">
        <v>205578</v>
      </c>
      <c r="O23" s="159"/>
      <c r="P23" s="159"/>
      <c r="Q23" s="60"/>
      <c r="R23" s="159"/>
      <c r="S23" s="159"/>
      <c r="T23" s="60"/>
      <c r="U23" s="159"/>
      <c r="V23" s="159"/>
      <c r="W23" s="159">
        <v>205578</v>
      </c>
      <c r="X23" s="60">
        <v>32226149</v>
      </c>
      <c r="Y23" s="159">
        <v>-32020571</v>
      </c>
      <c r="Z23" s="141">
        <v>-99.36</v>
      </c>
      <c r="AA23" s="225">
        <v>64452297</v>
      </c>
    </row>
    <row r="24" spans="1:27" ht="12.75">
      <c r="A24" s="250" t="s">
        <v>57</v>
      </c>
      <c r="B24" s="253"/>
      <c r="C24" s="168">
        <f aca="true" t="shared" si="1" ref="C24:Y24">SUM(C15:C23)</f>
        <v>2495179824</v>
      </c>
      <c r="D24" s="168">
        <f>SUM(D15:D23)</f>
        <v>0</v>
      </c>
      <c r="E24" s="76">
        <f t="shared" si="1"/>
        <v>2867388357</v>
      </c>
      <c r="F24" s="77">
        <f t="shared" si="1"/>
        <v>2867388357</v>
      </c>
      <c r="G24" s="77">
        <f t="shared" si="1"/>
        <v>2413211421</v>
      </c>
      <c r="H24" s="77">
        <f t="shared" si="1"/>
        <v>2413211421</v>
      </c>
      <c r="I24" s="77">
        <f t="shared" si="1"/>
        <v>2413211421</v>
      </c>
      <c r="J24" s="77">
        <f t="shared" si="1"/>
        <v>2413211421</v>
      </c>
      <c r="K24" s="77">
        <f t="shared" si="1"/>
        <v>2524446853</v>
      </c>
      <c r="L24" s="77">
        <f t="shared" si="1"/>
        <v>2524446853</v>
      </c>
      <c r="M24" s="77">
        <f t="shared" si="1"/>
        <v>2524446853</v>
      </c>
      <c r="N24" s="77">
        <f t="shared" si="1"/>
        <v>2524446853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2524446853</v>
      </c>
      <c r="X24" s="77">
        <f t="shared" si="1"/>
        <v>1433694179</v>
      </c>
      <c r="Y24" s="77">
        <f t="shared" si="1"/>
        <v>1090752674</v>
      </c>
      <c r="Z24" s="212">
        <f>+IF(X24&lt;&gt;0,+(Y24/X24)*100,0)</f>
        <v>76.07987044774073</v>
      </c>
      <c r="AA24" s="79">
        <f>SUM(AA15:AA23)</f>
        <v>2867388357</v>
      </c>
    </row>
    <row r="25" spans="1:27" ht="12.75">
      <c r="A25" s="250" t="s">
        <v>159</v>
      </c>
      <c r="B25" s="251"/>
      <c r="C25" s="168">
        <f aca="true" t="shared" si="2" ref="C25:Y25">+C12+C24</f>
        <v>2712981836</v>
      </c>
      <c r="D25" s="168">
        <f>+D12+D24</f>
        <v>0</v>
      </c>
      <c r="E25" s="72">
        <f t="shared" si="2"/>
        <v>3184758236</v>
      </c>
      <c r="F25" s="73">
        <f t="shared" si="2"/>
        <v>3184758236</v>
      </c>
      <c r="G25" s="73">
        <f t="shared" si="2"/>
        <v>2753064087</v>
      </c>
      <c r="H25" s="73">
        <f t="shared" si="2"/>
        <v>2753064087</v>
      </c>
      <c r="I25" s="73">
        <f t="shared" si="2"/>
        <v>2799902754</v>
      </c>
      <c r="J25" s="73">
        <f t="shared" si="2"/>
        <v>2799902754</v>
      </c>
      <c r="K25" s="73">
        <f t="shared" si="2"/>
        <v>2771501914</v>
      </c>
      <c r="L25" s="73">
        <f t="shared" si="2"/>
        <v>2857920401</v>
      </c>
      <c r="M25" s="73">
        <f t="shared" si="2"/>
        <v>2945856964</v>
      </c>
      <c r="N25" s="73">
        <f t="shared" si="2"/>
        <v>2945856964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2945856964</v>
      </c>
      <c r="X25" s="73">
        <f t="shared" si="2"/>
        <v>1592379120</v>
      </c>
      <c r="Y25" s="73">
        <f t="shared" si="2"/>
        <v>1353477844</v>
      </c>
      <c r="Z25" s="170">
        <f>+IF(X25&lt;&gt;0,+(Y25/X25)*100,0)</f>
        <v>84.9972112168866</v>
      </c>
      <c r="AA25" s="74">
        <f>+AA12+AA24</f>
        <v>3184758236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2110760</v>
      </c>
      <c r="D30" s="155"/>
      <c r="E30" s="59">
        <v>36545965</v>
      </c>
      <c r="F30" s="60">
        <v>36545965</v>
      </c>
      <c r="G30" s="60">
        <v>6182468</v>
      </c>
      <c r="H30" s="60">
        <v>6182468</v>
      </c>
      <c r="I30" s="60">
        <v>6182468</v>
      </c>
      <c r="J30" s="60">
        <v>6182468</v>
      </c>
      <c r="K30" s="60">
        <v>2110760</v>
      </c>
      <c r="L30" s="60">
        <v>2110760</v>
      </c>
      <c r="M30" s="60">
        <v>2110760</v>
      </c>
      <c r="N30" s="60">
        <v>2110760</v>
      </c>
      <c r="O30" s="60"/>
      <c r="P30" s="60"/>
      <c r="Q30" s="60"/>
      <c r="R30" s="60"/>
      <c r="S30" s="60"/>
      <c r="T30" s="60"/>
      <c r="U30" s="60"/>
      <c r="V30" s="60"/>
      <c r="W30" s="60">
        <v>2110760</v>
      </c>
      <c r="X30" s="60">
        <v>18272983</v>
      </c>
      <c r="Y30" s="60">
        <v>-16162223</v>
      </c>
      <c r="Z30" s="140">
        <v>-88.45</v>
      </c>
      <c r="AA30" s="62">
        <v>36545965</v>
      </c>
    </row>
    <row r="31" spans="1:27" ht="12.75">
      <c r="A31" s="249" t="s">
        <v>163</v>
      </c>
      <c r="B31" s="182"/>
      <c r="C31" s="155"/>
      <c r="D31" s="155"/>
      <c r="E31" s="59">
        <v>17900614</v>
      </c>
      <c r="F31" s="60">
        <v>17900614</v>
      </c>
      <c r="G31" s="60"/>
      <c r="H31" s="60"/>
      <c r="I31" s="60"/>
      <c r="J31" s="60"/>
      <c r="K31" s="60">
        <v>5249743</v>
      </c>
      <c r="L31" s="60">
        <v>5249743</v>
      </c>
      <c r="M31" s="60">
        <v>5249743</v>
      </c>
      <c r="N31" s="60">
        <v>5249743</v>
      </c>
      <c r="O31" s="60"/>
      <c r="P31" s="60"/>
      <c r="Q31" s="60"/>
      <c r="R31" s="60"/>
      <c r="S31" s="60"/>
      <c r="T31" s="60"/>
      <c r="U31" s="60"/>
      <c r="V31" s="60"/>
      <c r="W31" s="60">
        <v>5249743</v>
      </c>
      <c r="X31" s="60">
        <v>8950307</v>
      </c>
      <c r="Y31" s="60">
        <v>-3700564</v>
      </c>
      <c r="Z31" s="140">
        <v>-41.35</v>
      </c>
      <c r="AA31" s="62">
        <v>17900614</v>
      </c>
    </row>
    <row r="32" spans="1:27" ht="12.75">
      <c r="A32" s="249" t="s">
        <v>164</v>
      </c>
      <c r="B32" s="182"/>
      <c r="C32" s="155">
        <v>213626975</v>
      </c>
      <c r="D32" s="155"/>
      <c r="E32" s="59">
        <v>71615833</v>
      </c>
      <c r="F32" s="60">
        <v>71615833</v>
      </c>
      <c r="G32" s="60">
        <v>405944558</v>
      </c>
      <c r="H32" s="60">
        <v>405944558</v>
      </c>
      <c r="I32" s="60">
        <v>452783225</v>
      </c>
      <c r="J32" s="60">
        <v>452783225</v>
      </c>
      <c r="K32" s="60">
        <v>132047863</v>
      </c>
      <c r="L32" s="60">
        <v>218466350</v>
      </c>
      <c r="M32" s="60">
        <v>306402913</v>
      </c>
      <c r="N32" s="60">
        <v>306402913</v>
      </c>
      <c r="O32" s="60"/>
      <c r="P32" s="60"/>
      <c r="Q32" s="60"/>
      <c r="R32" s="60"/>
      <c r="S32" s="60"/>
      <c r="T32" s="60"/>
      <c r="U32" s="60"/>
      <c r="V32" s="60"/>
      <c r="W32" s="60">
        <v>306402913</v>
      </c>
      <c r="X32" s="60">
        <v>35807917</v>
      </c>
      <c r="Y32" s="60">
        <v>270594996</v>
      </c>
      <c r="Z32" s="140">
        <v>755.68</v>
      </c>
      <c r="AA32" s="62">
        <v>71615833</v>
      </c>
    </row>
    <row r="33" spans="1:27" ht="12.75">
      <c r="A33" s="249" t="s">
        <v>165</v>
      </c>
      <c r="B33" s="182"/>
      <c r="C33" s="155">
        <v>1687465</v>
      </c>
      <c r="D33" s="155"/>
      <c r="E33" s="59"/>
      <c r="F33" s="60"/>
      <c r="G33" s="60">
        <v>14618870</v>
      </c>
      <c r="H33" s="60">
        <v>14618870</v>
      </c>
      <c r="I33" s="60">
        <v>14618870</v>
      </c>
      <c r="J33" s="60">
        <v>14618870</v>
      </c>
      <c r="K33" s="60">
        <v>1687465</v>
      </c>
      <c r="L33" s="60">
        <v>1687465</v>
      </c>
      <c r="M33" s="60">
        <v>1687465</v>
      </c>
      <c r="N33" s="60">
        <v>1687465</v>
      </c>
      <c r="O33" s="60"/>
      <c r="P33" s="60"/>
      <c r="Q33" s="60"/>
      <c r="R33" s="60"/>
      <c r="S33" s="60"/>
      <c r="T33" s="60"/>
      <c r="U33" s="60"/>
      <c r="V33" s="60"/>
      <c r="W33" s="60">
        <v>1687465</v>
      </c>
      <c r="X33" s="60"/>
      <c r="Y33" s="60">
        <v>1687465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217425200</v>
      </c>
      <c r="D34" s="168">
        <f>SUM(D29:D33)</f>
        <v>0</v>
      </c>
      <c r="E34" s="72">
        <f t="shared" si="3"/>
        <v>126062412</v>
      </c>
      <c r="F34" s="73">
        <f t="shared" si="3"/>
        <v>126062412</v>
      </c>
      <c r="G34" s="73">
        <f t="shared" si="3"/>
        <v>426745896</v>
      </c>
      <c r="H34" s="73">
        <f t="shared" si="3"/>
        <v>426745896</v>
      </c>
      <c r="I34" s="73">
        <f t="shared" si="3"/>
        <v>473584563</v>
      </c>
      <c r="J34" s="73">
        <f t="shared" si="3"/>
        <v>473584563</v>
      </c>
      <c r="K34" s="73">
        <f t="shared" si="3"/>
        <v>141095831</v>
      </c>
      <c r="L34" s="73">
        <f t="shared" si="3"/>
        <v>227514318</v>
      </c>
      <c r="M34" s="73">
        <f t="shared" si="3"/>
        <v>315450881</v>
      </c>
      <c r="N34" s="73">
        <f t="shared" si="3"/>
        <v>315450881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315450881</v>
      </c>
      <c r="X34" s="73">
        <f t="shared" si="3"/>
        <v>63031207</v>
      </c>
      <c r="Y34" s="73">
        <f t="shared" si="3"/>
        <v>252419674</v>
      </c>
      <c r="Z34" s="170">
        <f>+IF(X34&lt;&gt;0,+(Y34/X34)*100,0)</f>
        <v>400.4677778104424</v>
      </c>
      <c r="AA34" s="74">
        <f>SUM(AA29:AA33)</f>
        <v>126062412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77085254</v>
      </c>
      <c r="D37" s="155"/>
      <c r="E37" s="59">
        <v>80325431</v>
      </c>
      <c r="F37" s="60">
        <v>80325431</v>
      </c>
      <c r="G37" s="60">
        <v>74793043</v>
      </c>
      <c r="H37" s="60">
        <v>74793043</v>
      </c>
      <c r="I37" s="60">
        <v>74793043</v>
      </c>
      <c r="J37" s="60">
        <v>74793043</v>
      </c>
      <c r="K37" s="60">
        <v>75345320</v>
      </c>
      <c r="L37" s="60">
        <v>75345320</v>
      </c>
      <c r="M37" s="60">
        <v>75345320</v>
      </c>
      <c r="N37" s="60">
        <v>75345320</v>
      </c>
      <c r="O37" s="60"/>
      <c r="P37" s="60"/>
      <c r="Q37" s="60"/>
      <c r="R37" s="60"/>
      <c r="S37" s="60"/>
      <c r="T37" s="60"/>
      <c r="U37" s="60"/>
      <c r="V37" s="60"/>
      <c r="W37" s="60">
        <v>75345320</v>
      </c>
      <c r="X37" s="60">
        <v>40162716</v>
      </c>
      <c r="Y37" s="60">
        <v>35182604</v>
      </c>
      <c r="Z37" s="140">
        <v>87.6</v>
      </c>
      <c r="AA37" s="62">
        <v>80325431</v>
      </c>
    </row>
    <row r="38" spans="1:27" ht="12.75">
      <c r="A38" s="249" t="s">
        <v>165</v>
      </c>
      <c r="B38" s="182"/>
      <c r="C38" s="155">
        <v>10695064</v>
      </c>
      <c r="D38" s="155"/>
      <c r="E38" s="59">
        <v>9980775</v>
      </c>
      <c r="F38" s="60">
        <v>9980775</v>
      </c>
      <c r="G38" s="60">
        <v>7879875</v>
      </c>
      <c r="H38" s="60">
        <v>7879875</v>
      </c>
      <c r="I38" s="60">
        <v>7879875</v>
      </c>
      <c r="J38" s="60">
        <v>7879875</v>
      </c>
      <c r="K38" s="60">
        <v>10551387</v>
      </c>
      <c r="L38" s="60">
        <v>10551387</v>
      </c>
      <c r="M38" s="60">
        <v>10551387</v>
      </c>
      <c r="N38" s="60">
        <v>10551387</v>
      </c>
      <c r="O38" s="60"/>
      <c r="P38" s="60"/>
      <c r="Q38" s="60"/>
      <c r="R38" s="60"/>
      <c r="S38" s="60"/>
      <c r="T38" s="60"/>
      <c r="U38" s="60"/>
      <c r="V38" s="60"/>
      <c r="W38" s="60">
        <v>10551387</v>
      </c>
      <c r="X38" s="60">
        <v>4990388</v>
      </c>
      <c r="Y38" s="60">
        <v>5560999</v>
      </c>
      <c r="Z38" s="140">
        <v>111.43</v>
      </c>
      <c r="AA38" s="62">
        <v>9980775</v>
      </c>
    </row>
    <row r="39" spans="1:27" ht="12.75">
      <c r="A39" s="250" t="s">
        <v>59</v>
      </c>
      <c r="B39" s="253"/>
      <c r="C39" s="168">
        <f aca="true" t="shared" si="4" ref="C39:Y39">SUM(C37:C38)</f>
        <v>87780318</v>
      </c>
      <c r="D39" s="168">
        <f>SUM(D37:D38)</f>
        <v>0</v>
      </c>
      <c r="E39" s="76">
        <f t="shared" si="4"/>
        <v>90306206</v>
      </c>
      <c r="F39" s="77">
        <f t="shared" si="4"/>
        <v>90306206</v>
      </c>
      <c r="G39" s="77">
        <f t="shared" si="4"/>
        <v>82672918</v>
      </c>
      <c r="H39" s="77">
        <f t="shared" si="4"/>
        <v>82672918</v>
      </c>
      <c r="I39" s="77">
        <f t="shared" si="4"/>
        <v>82672918</v>
      </c>
      <c r="J39" s="77">
        <f t="shared" si="4"/>
        <v>82672918</v>
      </c>
      <c r="K39" s="77">
        <f t="shared" si="4"/>
        <v>85896707</v>
      </c>
      <c r="L39" s="77">
        <f t="shared" si="4"/>
        <v>85896707</v>
      </c>
      <c r="M39" s="77">
        <f t="shared" si="4"/>
        <v>85896707</v>
      </c>
      <c r="N39" s="77">
        <f t="shared" si="4"/>
        <v>85896707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85896707</v>
      </c>
      <c r="X39" s="77">
        <f t="shared" si="4"/>
        <v>45153104</v>
      </c>
      <c r="Y39" s="77">
        <f t="shared" si="4"/>
        <v>40743603</v>
      </c>
      <c r="Z39" s="212">
        <f>+IF(X39&lt;&gt;0,+(Y39/X39)*100,0)</f>
        <v>90.23433472037713</v>
      </c>
      <c r="AA39" s="79">
        <f>SUM(AA37:AA38)</f>
        <v>90306206</v>
      </c>
    </row>
    <row r="40" spans="1:27" ht="12.75">
      <c r="A40" s="250" t="s">
        <v>167</v>
      </c>
      <c r="B40" s="251"/>
      <c r="C40" s="168">
        <f aca="true" t="shared" si="5" ref="C40:Y40">+C34+C39</f>
        <v>305205518</v>
      </c>
      <c r="D40" s="168">
        <f>+D34+D39</f>
        <v>0</v>
      </c>
      <c r="E40" s="72">
        <f t="shared" si="5"/>
        <v>216368618</v>
      </c>
      <c r="F40" s="73">
        <f t="shared" si="5"/>
        <v>216368618</v>
      </c>
      <c r="G40" s="73">
        <f t="shared" si="5"/>
        <v>509418814</v>
      </c>
      <c r="H40" s="73">
        <f t="shared" si="5"/>
        <v>509418814</v>
      </c>
      <c r="I40" s="73">
        <f t="shared" si="5"/>
        <v>556257481</v>
      </c>
      <c r="J40" s="73">
        <f t="shared" si="5"/>
        <v>556257481</v>
      </c>
      <c r="K40" s="73">
        <f t="shared" si="5"/>
        <v>226992538</v>
      </c>
      <c r="L40" s="73">
        <f t="shared" si="5"/>
        <v>313411025</v>
      </c>
      <c r="M40" s="73">
        <f t="shared" si="5"/>
        <v>401347588</v>
      </c>
      <c r="N40" s="73">
        <f t="shared" si="5"/>
        <v>401347588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401347588</v>
      </c>
      <c r="X40" s="73">
        <f t="shared" si="5"/>
        <v>108184311</v>
      </c>
      <c r="Y40" s="73">
        <f t="shared" si="5"/>
        <v>293163277</v>
      </c>
      <c r="Z40" s="170">
        <f>+IF(X40&lt;&gt;0,+(Y40/X40)*100,0)</f>
        <v>270.98502018467354</v>
      </c>
      <c r="AA40" s="74">
        <f>+AA34+AA39</f>
        <v>216368618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2407776318</v>
      </c>
      <c r="D42" s="257">
        <f>+D25-D40</f>
        <v>0</v>
      </c>
      <c r="E42" s="258">
        <f t="shared" si="6"/>
        <v>2968389618</v>
      </c>
      <c r="F42" s="259">
        <f t="shared" si="6"/>
        <v>2968389618</v>
      </c>
      <c r="G42" s="259">
        <f t="shared" si="6"/>
        <v>2243645273</v>
      </c>
      <c r="H42" s="259">
        <f t="shared" si="6"/>
        <v>2243645273</v>
      </c>
      <c r="I42" s="259">
        <f t="shared" si="6"/>
        <v>2243645273</v>
      </c>
      <c r="J42" s="259">
        <f t="shared" si="6"/>
        <v>2243645273</v>
      </c>
      <c r="K42" s="259">
        <f t="shared" si="6"/>
        <v>2544509376</v>
      </c>
      <c r="L42" s="259">
        <f t="shared" si="6"/>
        <v>2544509376</v>
      </c>
      <c r="M42" s="259">
        <f t="shared" si="6"/>
        <v>2544509376</v>
      </c>
      <c r="N42" s="259">
        <f t="shared" si="6"/>
        <v>2544509376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2544509376</v>
      </c>
      <c r="X42" s="259">
        <f t="shared" si="6"/>
        <v>1484194809</v>
      </c>
      <c r="Y42" s="259">
        <f t="shared" si="6"/>
        <v>1060314567</v>
      </c>
      <c r="Z42" s="260">
        <f>+IF(X42&lt;&gt;0,+(Y42/X42)*100,0)</f>
        <v>71.44039047774355</v>
      </c>
      <c r="AA42" s="261">
        <f>+AA25-AA40</f>
        <v>2968389618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2407776318</v>
      </c>
      <c r="D45" s="155"/>
      <c r="E45" s="59">
        <v>2968389618</v>
      </c>
      <c r="F45" s="60">
        <v>2968389618</v>
      </c>
      <c r="G45" s="60">
        <v>2243645274</v>
      </c>
      <c r="H45" s="60">
        <v>2243645274</v>
      </c>
      <c r="I45" s="60">
        <v>2243645274</v>
      </c>
      <c r="J45" s="60">
        <v>2243645274</v>
      </c>
      <c r="K45" s="60">
        <v>2544509376</v>
      </c>
      <c r="L45" s="60">
        <v>2544509376</v>
      </c>
      <c r="M45" s="60">
        <v>2544509376</v>
      </c>
      <c r="N45" s="60">
        <v>2544509376</v>
      </c>
      <c r="O45" s="60"/>
      <c r="P45" s="60"/>
      <c r="Q45" s="60"/>
      <c r="R45" s="60"/>
      <c r="S45" s="60"/>
      <c r="T45" s="60"/>
      <c r="U45" s="60"/>
      <c r="V45" s="60"/>
      <c r="W45" s="60">
        <v>2544509376</v>
      </c>
      <c r="X45" s="60">
        <v>1484194809</v>
      </c>
      <c r="Y45" s="60">
        <v>1060314567</v>
      </c>
      <c r="Z45" s="139">
        <v>71.44</v>
      </c>
      <c r="AA45" s="62">
        <v>2968389618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2407776318</v>
      </c>
      <c r="D48" s="217">
        <f>SUM(D45:D47)</f>
        <v>0</v>
      </c>
      <c r="E48" s="264">
        <f t="shared" si="7"/>
        <v>2968389618</v>
      </c>
      <c r="F48" s="219">
        <f t="shared" si="7"/>
        <v>2968389618</v>
      </c>
      <c r="G48" s="219">
        <f t="shared" si="7"/>
        <v>2243645274</v>
      </c>
      <c r="H48" s="219">
        <f t="shared" si="7"/>
        <v>2243645274</v>
      </c>
      <c r="I48" s="219">
        <f t="shared" si="7"/>
        <v>2243645274</v>
      </c>
      <c r="J48" s="219">
        <f t="shared" si="7"/>
        <v>2243645274</v>
      </c>
      <c r="K48" s="219">
        <f t="shared" si="7"/>
        <v>2544509376</v>
      </c>
      <c r="L48" s="219">
        <f t="shared" si="7"/>
        <v>2544509376</v>
      </c>
      <c r="M48" s="219">
        <f t="shared" si="7"/>
        <v>2544509376</v>
      </c>
      <c r="N48" s="219">
        <f t="shared" si="7"/>
        <v>2544509376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2544509376</v>
      </c>
      <c r="X48" s="219">
        <f t="shared" si="7"/>
        <v>1484194809</v>
      </c>
      <c r="Y48" s="219">
        <f t="shared" si="7"/>
        <v>1060314567</v>
      </c>
      <c r="Z48" s="265">
        <f>+IF(X48&lt;&gt;0,+(Y48/X48)*100,0)</f>
        <v>71.44039047774355</v>
      </c>
      <c r="AA48" s="232">
        <f>SUM(AA45:AA47)</f>
        <v>2968389618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106674297</v>
      </c>
      <c r="D7" s="155"/>
      <c r="E7" s="59">
        <v>123677940</v>
      </c>
      <c r="F7" s="60">
        <v>123677940</v>
      </c>
      <c r="G7" s="60">
        <v>8356418</v>
      </c>
      <c r="H7" s="60">
        <v>8020930</v>
      </c>
      <c r="I7" s="60">
        <v>8336615</v>
      </c>
      <c r="J7" s="60">
        <v>24713963</v>
      </c>
      <c r="K7" s="60">
        <v>7365206</v>
      </c>
      <c r="L7" s="60">
        <v>8329117</v>
      </c>
      <c r="M7" s="60">
        <v>8602785</v>
      </c>
      <c r="N7" s="60">
        <v>24297108</v>
      </c>
      <c r="O7" s="60"/>
      <c r="P7" s="60"/>
      <c r="Q7" s="60"/>
      <c r="R7" s="60"/>
      <c r="S7" s="60"/>
      <c r="T7" s="60"/>
      <c r="U7" s="60"/>
      <c r="V7" s="60"/>
      <c r="W7" s="60">
        <v>49011071</v>
      </c>
      <c r="X7" s="60">
        <v>61838970</v>
      </c>
      <c r="Y7" s="60">
        <v>-12827899</v>
      </c>
      <c r="Z7" s="140">
        <v>-20.74</v>
      </c>
      <c r="AA7" s="62">
        <v>123677940</v>
      </c>
    </row>
    <row r="8" spans="1:27" ht="12.75">
      <c r="A8" s="249" t="s">
        <v>178</v>
      </c>
      <c r="B8" s="182"/>
      <c r="C8" s="155">
        <v>9129401</v>
      </c>
      <c r="D8" s="155"/>
      <c r="E8" s="59">
        <v>30209972</v>
      </c>
      <c r="F8" s="60">
        <v>30209972</v>
      </c>
      <c r="G8" s="60">
        <v>-457785</v>
      </c>
      <c r="H8" s="60">
        <v>82406</v>
      </c>
      <c r="I8" s="60">
        <v>5118951</v>
      </c>
      <c r="J8" s="60">
        <v>4743572</v>
      </c>
      <c r="K8" s="60">
        <v>-102049</v>
      </c>
      <c r="L8" s="60">
        <v>5136864</v>
      </c>
      <c r="M8" s="60">
        <v>11131016</v>
      </c>
      <c r="N8" s="60">
        <v>16165831</v>
      </c>
      <c r="O8" s="60"/>
      <c r="P8" s="60"/>
      <c r="Q8" s="60"/>
      <c r="R8" s="60"/>
      <c r="S8" s="60"/>
      <c r="T8" s="60"/>
      <c r="U8" s="60"/>
      <c r="V8" s="60"/>
      <c r="W8" s="60">
        <v>20909403</v>
      </c>
      <c r="X8" s="60">
        <v>15104986</v>
      </c>
      <c r="Y8" s="60">
        <v>5804417</v>
      </c>
      <c r="Z8" s="140">
        <v>38.43</v>
      </c>
      <c r="AA8" s="62">
        <v>30209972</v>
      </c>
    </row>
    <row r="9" spans="1:27" ht="12.75">
      <c r="A9" s="249" t="s">
        <v>179</v>
      </c>
      <c r="B9" s="182"/>
      <c r="C9" s="155">
        <v>456658166</v>
      </c>
      <c r="D9" s="155"/>
      <c r="E9" s="59">
        <v>509101000</v>
      </c>
      <c r="F9" s="60">
        <v>509101000</v>
      </c>
      <c r="G9" s="60">
        <v>198279000</v>
      </c>
      <c r="H9" s="60">
        <v>1434000</v>
      </c>
      <c r="I9" s="60">
        <v>943466</v>
      </c>
      <c r="J9" s="60">
        <v>200656466</v>
      </c>
      <c r="K9" s="60">
        <v>-943466</v>
      </c>
      <c r="L9" s="60">
        <v>778000</v>
      </c>
      <c r="M9" s="60">
        <v>156223000</v>
      </c>
      <c r="N9" s="60">
        <v>156057534</v>
      </c>
      <c r="O9" s="60"/>
      <c r="P9" s="60"/>
      <c r="Q9" s="60"/>
      <c r="R9" s="60"/>
      <c r="S9" s="60"/>
      <c r="T9" s="60"/>
      <c r="U9" s="60"/>
      <c r="V9" s="60"/>
      <c r="W9" s="60">
        <v>356714000</v>
      </c>
      <c r="X9" s="60">
        <v>367734350</v>
      </c>
      <c r="Y9" s="60">
        <v>-11020350</v>
      </c>
      <c r="Z9" s="140">
        <v>-3</v>
      </c>
      <c r="AA9" s="62">
        <v>509101000</v>
      </c>
    </row>
    <row r="10" spans="1:27" ht="12.75">
      <c r="A10" s="249" t="s">
        <v>180</v>
      </c>
      <c r="B10" s="182"/>
      <c r="C10" s="155">
        <v>376839955</v>
      </c>
      <c r="D10" s="155"/>
      <c r="E10" s="59">
        <v>336720001</v>
      </c>
      <c r="F10" s="60">
        <v>336720001</v>
      </c>
      <c r="G10" s="60">
        <v>52000000</v>
      </c>
      <c r="H10" s="60">
        <v>36355000</v>
      </c>
      <c r="I10" s="60"/>
      <c r="J10" s="60">
        <v>88355000</v>
      </c>
      <c r="K10" s="60"/>
      <c r="L10" s="60">
        <v>35000000</v>
      </c>
      <c r="M10" s="60">
        <v>80000000</v>
      </c>
      <c r="N10" s="60">
        <v>115000000</v>
      </c>
      <c r="O10" s="60"/>
      <c r="P10" s="60"/>
      <c r="Q10" s="60"/>
      <c r="R10" s="60"/>
      <c r="S10" s="60"/>
      <c r="T10" s="60"/>
      <c r="U10" s="60"/>
      <c r="V10" s="60"/>
      <c r="W10" s="60">
        <v>203355000</v>
      </c>
      <c r="X10" s="60">
        <v>276974065</v>
      </c>
      <c r="Y10" s="60">
        <v>-73619065</v>
      </c>
      <c r="Z10" s="140">
        <v>-26.58</v>
      </c>
      <c r="AA10" s="62">
        <v>336720001</v>
      </c>
    </row>
    <row r="11" spans="1:27" ht="12.75">
      <c r="A11" s="249" t="s">
        <v>181</v>
      </c>
      <c r="B11" s="182"/>
      <c r="C11" s="155">
        <v>8086492</v>
      </c>
      <c r="D11" s="155"/>
      <c r="E11" s="59">
        <v>11881824</v>
      </c>
      <c r="F11" s="60">
        <v>11881824</v>
      </c>
      <c r="G11" s="60">
        <v>579522</v>
      </c>
      <c r="H11" s="60">
        <v>355017</v>
      </c>
      <c r="I11" s="60">
        <v>389882</v>
      </c>
      <c r="J11" s="60">
        <v>1324421</v>
      </c>
      <c r="K11" s="60">
        <v>1850558</v>
      </c>
      <c r="L11" s="60">
        <v>558725</v>
      </c>
      <c r="M11" s="60">
        <v>1607658</v>
      </c>
      <c r="N11" s="60">
        <v>4016941</v>
      </c>
      <c r="O11" s="60"/>
      <c r="P11" s="60"/>
      <c r="Q11" s="60"/>
      <c r="R11" s="60"/>
      <c r="S11" s="60"/>
      <c r="T11" s="60"/>
      <c r="U11" s="60"/>
      <c r="V11" s="60"/>
      <c r="W11" s="60">
        <v>5341362</v>
      </c>
      <c r="X11" s="60">
        <v>5940912</v>
      </c>
      <c r="Y11" s="60">
        <v>-599550</v>
      </c>
      <c r="Z11" s="140">
        <v>-10.09</v>
      </c>
      <c r="AA11" s="62">
        <v>11881824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-923975623</v>
      </c>
      <c r="D14" s="155"/>
      <c r="E14" s="59">
        <v>-595731771</v>
      </c>
      <c r="F14" s="60">
        <v>-595731771</v>
      </c>
      <c r="G14" s="60">
        <v>-81830575</v>
      </c>
      <c r="H14" s="60">
        <v>-66977660</v>
      </c>
      <c r="I14" s="60">
        <v>-29576590</v>
      </c>
      <c r="J14" s="60">
        <v>-178384825</v>
      </c>
      <c r="K14" s="60">
        <v>-9692565</v>
      </c>
      <c r="L14" s="60">
        <v>-55381437</v>
      </c>
      <c r="M14" s="60">
        <v>-100921326</v>
      </c>
      <c r="N14" s="60">
        <v>-165995328</v>
      </c>
      <c r="O14" s="60"/>
      <c r="P14" s="60"/>
      <c r="Q14" s="60"/>
      <c r="R14" s="60"/>
      <c r="S14" s="60"/>
      <c r="T14" s="60"/>
      <c r="U14" s="60"/>
      <c r="V14" s="60"/>
      <c r="W14" s="60">
        <v>-344380153</v>
      </c>
      <c r="X14" s="60">
        <v>-371055000</v>
      </c>
      <c r="Y14" s="60">
        <v>26674847</v>
      </c>
      <c r="Z14" s="140">
        <v>-7.19</v>
      </c>
      <c r="AA14" s="62">
        <v>-595731771</v>
      </c>
    </row>
    <row r="15" spans="1:27" ht="12.75">
      <c r="A15" s="249" t="s">
        <v>40</v>
      </c>
      <c r="B15" s="182"/>
      <c r="C15" s="155">
        <v>-9745722</v>
      </c>
      <c r="D15" s="155"/>
      <c r="E15" s="59">
        <v>-9927854</v>
      </c>
      <c r="F15" s="60">
        <v>-9927854</v>
      </c>
      <c r="G15" s="60"/>
      <c r="H15" s="60">
        <v>-3292158</v>
      </c>
      <c r="I15" s="60"/>
      <c r="J15" s="60">
        <v>-3292158</v>
      </c>
      <c r="K15" s="60">
        <v>-796562</v>
      </c>
      <c r="L15" s="60"/>
      <c r="M15" s="60">
        <v>-2514864</v>
      </c>
      <c r="N15" s="60">
        <v>-3311426</v>
      </c>
      <c r="O15" s="60"/>
      <c r="P15" s="60"/>
      <c r="Q15" s="60"/>
      <c r="R15" s="60"/>
      <c r="S15" s="60"/>
      <c r="T15" s="60"/>
      <c r="U15" s="60"/>
      <c r="V15" s="60"/>
      <c r="W15" s="60">
        <v>-6603584</v>
      </c>
      <c r="X15" s="60">
        <v>-6907975</v>
      </c>
      <c r="Y15" s="60">
        <v>304391</v>
      </c>
      <c r="Z15" s="140">
        <v>-4.41</v>
      </c>
      <c r="AA15" s="62">
        <v>-9927854</v>
      </c>
    </row>
    <row r="16" spans="1:27" ht="12.75">
      <c r="A16" s="249" t="s">
        <v>42</v>
      </c>
      <c r="B16" s="182"/>
      <c r="C16" s="155">
        <v>-28532283</v>
      </c>
      <c r="D16" s="155"/>
      <c r="E16" s="59">
        <v>-26086962</v>
      </c>
      <c r="F16" s="60">
        <v>-26086962</v>
      </c>
      <c r="G16" s="60">
        <v>-7909140</v>
      </c>
      <c r="H16" s="60"/>
      <c r="I16" s="60"/>
      <c r="J16" s="60">
        <v>-7909140</v>
      </c>
      <c r="K16" s="60"/>
      <c r="L16" s="60"/>
      <c r="M16" s="60">
        <v>-1572586</v>
      </c>
      <c r="N16" s="60">
        <v>-1572586</v>
      </c>
      <c r="O16" s="60"/>
      <c r="P16" s="60"/>
      <c r="Q16" s="60"/>
      <c r="R16" s="60"/>
      <c r="S16" s="60"/>
      <c r="T16" s="60"/>
      <c r="U16" s="60"/>
      <c r="V16" s="60"/>
      <c r="W16" s="60">
        <v>-9481726</v>
      </c>
      <c r="X16" s="60">
        <v>-14229252</v>
      </c>
      <c r="Y16" s="60">
        <v>4747526</v>
      </c>
      <c r="Z16" s="140">
        <v>-33.36</v>
      </c>
      <c r="AA16" s="62">
        <v>-26086962</v>
      </c>
    </row>
    <row r="17" spans="1:27" ht="12.75">
      <c r="A17" s="250" t="s">
        <v>185</v>
      </c>
      <c r="B17" s="251"/>
      <c r="C17" s="168">
        <f aca="true" t="shared" si="0" ref="C17:Y17">SUM(C6:C16)</f>
        <v>-4865317</v>
      </c>
      <c r="D17" s="168">
        <f t="shared" si="0"/>
        <v>0</v>
      </c>
      <c r="E17" s="72">
        <f t="shared" si="0"/>
        <v>379844150</v>
      </c>
      <c r="F17" s="73">
        <f t="shared" si="0"/>
        <v>379844150</v>
      </c>
      <c r="G17" s="73">
        <f t="shared" si="0"/>
        <v>169017440</v>
      </c>
      <c r="H17" s="73">
        <f t="shared" si="0"/>
        <v>-24022465</v>
      </c>
      <c r="I17" s="73">
        <f t="shared" si="0"/>
        <v>-14787676</v>
      </c>
      <c r="J17" s="73">
        <f t="shared" si="0"/>
        <v>130207299</v>
      </c>
      <c r="K17" s="73">
        <f t="shared" si="0"/>
        <v>-2318878</v>
      </c>
      <c r="L17" s="73">
        <f t="shared" si="0"/>
        <v>-5578731</v>
      </c>
      <c r="M17" s="73">
        <f t="shared" si="0"/>
        <v>152555683</v>
      </c>
      <c r="N17" s="73">
        <f t="shared" si="0"/>
        <v>144658074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274865373</v>
      </c>
      <c r="X17" s="73">
        <f t="shared" si="0"/>
        <v>335401056</v>
      </c>
      <c r="Y17" s="73">
        <f t="shared" si="0"/>
        <v>-60535683</v>
      </c>
      <c r="Z17" s="170">
        <f>+IF(X17&lt;&gt;0,+(Y17/X17)*100,0)</f>
        <v>-18.048745499477498</v>
      </c>
      <c r="AA17" s="74">
        <f>SUM(AA6:AA16)</f>
        <v>379844150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338715402</v>
      </c>
      <c r="D21" s="155"/>
      <c r="E21" s="59"/>
      <c r="F21" s="60"/>
      <c r="G21" s="159"/>
      <c r="H21" s="159"/>
      <c r="I21" s="159">
        <v>111261</v>
      </c>
      <c r="J21" s="60">
        <v>111261</v>
      </c>
      <c r="K21" s="159"/>
      <c r="L21" s="159"/>
      <c r="M21" s="60">
        <v>-111261</v>
      </c>
      <c r="N21" s="159">
        <v>-111261</v>
      </c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>
        <v>67394677</v>
      </c>
      <c r="F23" s="60">
        <v>67394677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36052631</v>
      </c>
      <c r="Y23" s="159">
        <v>-36052631</v>
      </c>
      <c r="Z23" s="141">
        <v>-100</v>
      </c>
      <c r="AA23" s="225">
        <v>67394677</v>
      </c>
    </row>
    <row r="24" spans="1:27" ht="12.75">
      <c r="A24" s="249" t="s">
        <v>190</v>
      </c>
      <c r="B24" s="182"/>
      <c r="C24" s="155">
        <v>1476557</v>
      </c>
      <c r="D24" s="155"/>
      <c r="E24" s="59">
        <v>-2008023</v>
      </c>
      <c r="F24" s="60">
        <v>-2008023</v>
      </c>
      <c r="G24" s="60">
        <v>-121737</v>
      </c>
      <c r="H24" s="60">
        <v>-121737</v>
      </c>
      <c r="I24" s="60">
        <v>-117810</v>
      </c>
      <c r="J24" s="60">
        <v>-361284</v>
      </c>
      <c r="K24" s="60">
        <v>-121738</v>
      </c>
      <c r="L24" s="60">
        <v>-121738</v>
      </c>
      <c r="M24" s="60">
        <v>483000</v>
      </c>
      <c r="N24" s="60">
        <v>239524</v>
      </c>
      <c r="O24" s="60"/>
      <c r="P24" s="60"/>
      <c r="Q24" s="60"/>
      <c r="R24" s="60"/>
      <c r="S24" s="60"/>
      <c r="T24" s="60"/>
      <c r="U24" s="60"/>
      <c r="V24" s="60"/>
      <c r="W24" s="60">
        <v>-121760</v>
      </c>
      <c r="X24" s="60">
        <v>-994531</v>
      </c>
      <c r="Y24" s="60">
        <v>872771</v>
      </c>
      <c r="Z24" s="140">
        <v>-87.76</v>
      </c>
      <c r="AA24" s="62">
        <v>-2008023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-243056425</v>
      </c>
      <c r="D26" s="155"/>
      <c r="E26" s="59">
        <v>-301154129</v>
      </c>
      <c r="F26" s="60">
        <v>-301154129</v>
      </c>
      <c r="G26" s="60">
        <v>-44697592</v>
      </c>
      <c r="H26" s="60">
        <v>-8159216</v>
      </c>
      <c r="I26" s="60">
        <v>-10251530</v>
      </c>
      <c r="J26" s="60">
        <v>-63108338</v>
      </c>
      <c r="K26" s="60">
        <v>-4110314</v>
      </c>
      <c r="L26" s="60">
        <v>-27774000</v>
      </c>
      <c r="M26" s="60">
        <v>-40000000</v>
      </c>
      <c r="N26" s="60">
        <v>-71884314</v>
      </c>
      <c r="O26" s="60"/>
      <c r="P26" s="60"/>
      <c r="Q26" s="60"/>
      <c r="R26" s="60"/>
      <c r="S26" s="60"/>
      <c r="T26" s="60"/>
      <c r="U26" s="60"/>
      <c r="V26" s="60"/>
      <c r="W26" s="60">
        <v>-134992652</v>
      </c>
      <c r="X26" s="60">
        <v>-142465459</v>
      </c>
      <c r="Y26" s="60">
        <v>7472807</v>
      </c>
      <c r="Z26" s="140">
        <v>-5.25</v>
      </c>
      <c r="AA26" s="62">
        <v>-301154129</v>
      </c>
    </row>
    <row r="27" spans="1:27" ht="12.75">
      <c r="A27" s="250" t="s">
        <v>192</v>
      </c>
      <c r="B27" s="251"/>
      <c r="C27" s="168">
        <f aca="true" t="shared" si="1" ref="C27:Y27">SUM(C21:C26)</f>
        <v>97135534</v>
      </c>
      <c r="D27" s="168">
        <f>SUM(D21:D26)</f>
        <v>0</v>
      </c>
      <c r="E27" s="72">
        <f t="shared" si="1"/>
        <v>-235767475</v>
      </c>
      <c r="F27" s="73">
        <f t="shared" si="1"/>
        <v>-235767475</v>
      </c>
      <c r="G27" s="73">
        <f t="shared" si="1"/>
        <v>-44819329</v>
      </c>
      <c r="H27" s="73">
        <f t="shared" si="1"/>
        <v>-8280953</v>
      </c>
      <c r="I27" s="73">
        <f t="shared" si="1"/>
        <v>-10258079</v>
      </c>
      <c r="J27" s="73">
        <f t="shared" si="1"/>
        <v>-63358361</v>
      </c>
      <c r="K27" s="73">
        <f t="shared" si="1"/>
        <v>-4232052</v>
      </c>
      <c r="L27" s="73">
        <f t="shared" si="1"/>
        <v>-27895738</v>
      </c>
      <c r="M27" s="73">
        <f t="shared" si="1"/>
        <v>-39628261</v>
      </c>
      <c r="N27" s="73">
        <f t="shared" si="1"/>
        <v>-71756051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-135114412</v>
      </c>
      <c r="X27" s="73">
        <f t="shared" si="1"/>
        <v>-107407359</v>
      </c>
      <c r="Y27" s="73">
        <f t="shared" si="1"/>
        <v>-27707053</v>
      </c>
      <c r="Z27" s="170">
        <f>+IF(X27&lt;&gt;0,+(Y27/X27)*100,0)</f>
        <v>25.796233384716217</v>
      </c>
      <c r="AA27" s="74">
        <f>SUM(AA21:AA26)</f>
        <v>-235767475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-27333666</v>
      </c>
      <c r="D35" s="155"/>
      <c r="E35" s="59">
        <v>-25283349</v>
      </c>
      <c r="F35" s="60">
        <v>-25283349</v>
      </c>
      <c r="G35" s="60">
        <v>-5032091</v>
      </c>
      <c r="H35" s="60">
        <v>-1804602</v>
      </c>
      <c r="I35" s="60"/>
      <c r="J35" s="60">
        <v>-6836693</v>
      </c>
      <c r="K35" s="60">
        <v>-2801958</v>
      </c>
      <c r="L35" s="60"/>
      <c r="M35" s="60">
        <v>-6921257</v>
      </c>
      <c r="N35" s="60">
        <v>-9723215</v>
      </c>
      <c r="O35" s="60"/>
      <c r="P35" s="60"/>
      <c r="Q35" s="60"/>
      <c r="R35" s="60"/>
      <c r="S35" s="60"/>
      <c r="T35" s="60"/>
      <c r="U35" s="60"/>
      <c r="V35" s="60"/>
      <c r="W35" s="60">
        <v>-16559908</v>
      </c>
      <c r="X35" s="60">
        <v>-14758593</v>
      </c>
      <c r="Y35" s="60">
        <v>-1801315</v>
      </c>
      <c r="Z35" s="140">
        <v>12.21</v>
      </c>
      <c r="AA35" s="62">
        <v>-25283349</v>
      </c>
    </row>
    <row r="36" spans="1:27" ht="12.75">
      <c r="A36" s="250" t="s">
        <v>198</v>
      </c>
      <c r="B36" s="251"/>
      <c r="C36" s="168">
        <f aca="true" t="shared" si="2" ref="C36:Y36">SUM(C31:C35)</f>
        <v>-27333666</v>
      </c>
      <c r="D36" s="168">
        <f>SUM(D31:D35)</f>
        <v>0</v>
      </c>
      <c r="E36" s="72">
        <f t="shared" si="2"/>
        <v>-25283349</v>
      </c>
      <c r="F36" s="73">
        <f t="shared" si="2"/>
        <v>-25283349</v>
      </c>
      <c r="G36" s="73">
        <f t="shared" si="2"/>
        <v>-5032091</v>
      </c>
      <c r="H36" s="73">
        <f t="shared" si="2"/>
        <v>-1804602</v>
      </c>
      <c r="I36" s="73">
        <f t="shared" si="2"/>
        <v>0</v>
      </c>
      <c r="J36" s="73">
        <f t="shared" si="2"/>
        <v>-6836693</v>
      </c>
      <c r="K36" s="73">
        <f t="shared" si="2"/>
        <v>-2801958</v>
      </c>
      <c r="L36" s="73">
        <f t="shared" si="2"/>
        <v>0</v>
      </c>
      <c r="M36" s="73">
        <f t="shared" si="2"/>
        <v>-6921257</v>
      </c>
      <c r="N36" s="73">
        <f t="shared" si="2"/>
        <v>-9723215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-16559908</v>
      </c>
      <c r="X36" s="73">
        <f t="shared" si="2"/>
        <v>-14758593</v>
      </c>
      <c r="Y36" s="73">
        <f t="shared" si="2"/>
        <v>-1801315</v>
      </c>
      <c r="Z36" s="170">
        <f>+IF(X36&lt;&gt;0,+(Y36/X36)*100,0)</f>
        <v>12.205194627970295</v>
      </c>
      <c r="AA36" s="74">
        <f>SUM(AA31:AA35)</f>
        <v>-25283349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64936551</v>
      </c>
      <c r="D38" s="153">
        <f>+D17+D27+D36</f>
        <v>0</v>
      </c>
      <c r="E38" s="99">
        <f t="shared" si="3"/>
        <v>118793326</v>
      </c>
      <c r="F38" s="100">
        <f t="shared" si="3"/>
        <v>118793326</v>
      </c>
      <c r="G38" s="100">
        <f t="shared" si="3"/>
        <v>119166020</v>
      </c>
      <c r="H38" s="100">
        <f t="shared" si="3"/>
        <v>-34108020</v>
      </c>
      <c r="I38" s="100">
        <f t="shared" si="3"/>
        <v>-25045755</v>
      </c>
      <c r="J38" s="100">
        <f t="shared" si="3"/>
        <v>60012245</v>
      </c>
      <c r="K38" s="100">
        <f t="shared" si="3"/>
        <v>-9352888</v>
      </c>
      <c r="L38" s="100">
        <f t="shared" si="3"/>
        <v>-33474469</v>
      </c>
      <c r="M38" s="100">
        <f t="shared" si="3"/>
        <v>106006165</v>
      </c>
      <c r="N38" s="100">
        <f t="shared" si="3"/>
        <v>63178808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123191053</v>
      </c>
      <c r="X38" s="100">
        <f t="shared" si="3"/>
        <v>213235104</v>
      </c>
      <c r="Y38" s="100">
        <f t="shared" si="3"/>
        <v>-90044051</v>
      </c>
      <c r="Z38" s="137">
        <f>+IF(X38&lt;&gt;0,+(Y38/X38)*100,0)</f>
        <v>-42.227592601263254</v>
      </c>
      <c r="AA38" s="102">
        <f>+AA17+AA27+AA36</f>
        <v>118793326</v>
      </c>
    </row>
    <row r="39" spans="1:27" ht="12.75">
      <c r="A39" s="249" t="s">
        <v>200</v>
      </c>
      <c r="B39" s="182"/>
      <c r="C39" s="153">
        <v>5766623</v>
      </c>
      <c r="D39" s="153"/>
      <c r="E39" s="99">
        <v>55669617</v>
      </c>
      <c r="F39" s="100">
        <v>55669617</v>
      </c>
      <c r="G39" s="100">
        <v>75813667</v>
      </c>
      <c r="H39" s="100">
        <v>194979687</v>
      </c>
      <c r="I39" s="100">
        <v>160871667</v>
      </c>
      <c r="J39" s="100">
        <v>75813667</v>
      </c>
      <c r="K39" s="100">
        <v>135825912</v>
      </c>
      <c r="L39" s="100">
        <v>126473024</v>
      </c>
      <c r="M39" s="100">
        <v>92998555</v>
      </c>
      <c r="N39" s="100">
        <v>135825912</v>
      </c>
      <c r="O39" s="100"/>
      <c r="P39" s="100"/>
      <c r="Q39" s="100"/>
      <c r="R39" s="100"/>
      <c r="S39" s="100"/>
      <c r="T39" s="100"/>
      <c r="U39" s="100"/>
      <c r="V39" s="100"/>
      <c r="W39" s="100">
        <v>75813667</v>
      </c>
      <c r="X39" s="100">
        <v>55669617</v>
      </c>
      <c r="Y39" s="100">
        <v>20144050</v>
      </c>
      <c r="Z39" s="137">
        <v>36.18</v>
      </c>
      <c r="AA39" s="102">
        <v>55669617</v>
      </c>
    </row>
    <row r="40" spans="1:27" ht="12.75">
      <c r="A40" s="269" t="s">
        <v>201</v>
      </c>
      <c r="B40" s="256"/>
      <c r="C40" s="257">
        <v>70703174</v>
      </c>
      <c r="D40" s="257"/>
      <c r="E40" s="258">
        <v>174462943</v>
      </c>
      <c r="F40" s="259">
        <v>174462943</v>
      </c>
      <c r="G40" s="259">
        <v>194979687</v>
      </c>
      <c r="H40" s="259">
        <v>160871667</v>
      </c>
      <c r="I40" s="259">
        <v>135825912</v>
      </c>
      <c r="J40" s="259">
        <v>135825912</v>
      </c>
      <c r="K40" s="259">
        <v>126473024</v>
      </c>
      <c r="L40" s="259">
        <v>92998555</v>
      </c>
      <c r="M40" s="259">
        <v>199004720</v>
      </c>
      <c r="N40" s="259">
        <v>199004720</v>
      </c>
      <c r="O40" s="259"/>
      <c r="P40" s="259"/>
      <c r="Q40" s="259"/>
      <c r="R40" s="259"/>
      <c r="S40" s="259"/>
      <c r="T40" s="259"/>
      <c r="U40" s="259"/>
      <c r="V40" s="259"/>
      <c r="W40" s="259">
        <v>199004720</v>
      </c>
      <c r="X40" s="259">
        <v>268904721</v>
      </c>
      <c r="Y40" s="259">
        <v>-69900001</v>
      </c>
      <c r="Z40" s="260">
        <v>-25.99</v>
      </c>
      <c r="AA40" s="261">
        <v>174462943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253658502</v>
      </c>
      <c r="D5" s="200">
        <f t="shared" si="0"/>
        <v>0</v>
      </c>
      <c r="E5" s="106">
        <f t="shared" si="0"/>
        <v>303919173</v>
      </c>
      <c r="F5" s="106">
        <f t="shared" si="0"/>
        <v>303919173</v>
      </c>
      <c r="G5" s="106">
        <f t="shared" si="0"/>
        <v>8377453</v>
      </c>
      <c r="H5" s="106">
        <f t="shared" si="0"/>
        <v>13044508</v>
      </c>
      <c r="I5" s="106">
        <f t="shared" si="0"/>
        <v>15676226</v>
      </c>
      <c r="J5" s="106">
        <f t="shared" si="0"/>
        <v>37098187</v>
      </c>
      <c r="K5" s="106">
        <f t="shared" si="0"/>
        <v>6717111</v>
      </c>
      <c r="L5" s="106">
        <f t="shared" si="0"/>
        <v>7863963</v>
      </c>
      <c r="M5" s="106">
        <f t="shared" si="0"/>
        <v>27731085</v>
      </c>
      <c r="N5" s="106">
        <f t="shared" si="0"/>
        <v>42312159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79410346</v>
      </c>
      <c r="X5" s="106">
        <f t="shared" si="0"/>
        <v>151959587</v>
      </c>
      <c r="Y5" s="106">
        <f t="shared" si="0"/>
        <v>-72549241</v>
      </c>
      <c r="Z5" s="201">
        <f>+IF(X5&lt;&gt;0,+(Y5/X5)*100,0)</f>
        <v>-47.74245734163518</v>
      </c>
      <c r="AA5" s="199">
        <f>SUM(AA11:AA18)</f>
        <v>303919173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230443740</v>
      </c>
      <c r="D8" s="156"/>
      <c r="E8" s="60">
        <v>188060000</v>
      </c>
      <c r="F8" s="60">
        <v>188060000</v>
      </c>
      <c r="G8" s="60"/>
      <c r="H8" s="60">
        <v>9650245</v>
      </c>
      <c r="I8" s="60">
        <v>15545565</v>
      </c>
      <c r="J8" s="60">
        <v>25195810</v>
      </c>
      <c r="K8" s="60">
        <v>2633728</v>
      </c>
      <c r="L8" s="60">
        <v>7386357</v>
      </c>
      <c r="M8" s="60">
        <v>27085967</v>
      </c>
      <c r="N8" s="60">
        <v>37106052</v>
      </c>
      <c r="O8" s="60"/>
      <c r="P8" s="60"/>
      <c r="Q8" s="60"/>
      <c r="R8" s="60"/>
      <c r="S8" s="60"/>
      <c r="T8" s="60"/>
      <c r="U8" s="60"/>
      <c r="V8" s="60"/>
      <c r="W8" s="60">
        <v>62301862</v>
      </c>
      <c r="X8" s="60">
        <v>94030000</v>
      </c>
      <c r="Y8" s="60">
        <v>-31728138</v>
      </c>
      <c r="Z8" s="140">
        <v>-33.74</v>
      </c>
      <c r="AA8" s="155">
        <v>188060000</v>
      </c>
    </row>
    <row r="9" spans="1:27" ht="12.75">
      <c r="A9" s="291" t="s">
        <v>209</v>
      </c>
      <c r="B9" s="142"/>
      <c r="C9" s="62">
        <v>23031622</v>
      </c>
      <c r="D9" s="156"/>
      <c r="E9" s="60">
        <v>48695652</v>
      </c>
      <c r="F9" s="60">
        <v>48695652</v>
      </c>
      <c r="G9" s="60">
        <v>8377453</v>
      </c>
      <c r="H9" s="60">
        <v>3394263</v>
      </c>
      <c r="I9" s="60"/>
      <c r="J9" s="60">
        <v>11771716</v>
      </c>
      <c r="K9" s="60">
        <v>4070395</v>
      </c>
      <c r="L9" s="60">
        <v>354227</v>
      </c>
      <c r="M9" s="60">
        <v>385968</v>
      </c>
      <c r="N9" s="60">
        <v>4810590</v>
      </c>
      <c r="O9" s="60"/>
      <c r="P9" s="60"/>
      <c r="Q9" s="60"/>
      <c r="R9" s="60"/>
      <c r="S9" s="60"/>
      <c r="T9" s="60"/>
      <c r="U9" s="60"/>
      <c r="V9" s="60"/>
      <c r="W9" s="60">
        <v>16582306</v>
      </c>
      <c r="X9" s="60">
        <v>24347826</v>
      </c>
      <c r="Y9" s="60">
        <v>-7765520</v>
      </c>
      <c r="Z9" s="140">
        <v>-31.89</v>
      </c>
      <c r="AA9" s="155">
        <v>48695652</v>
      </c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253475362</v>
      </c>
      <c r="D11" s="294">
        <f t="shared" si="1"/>
        <v>0</v>
      </c>
      <c r="E11" s="295">
        <f t="shared" si="1"/>
        <v>236755652</v>
      </c>
      <c r="F11" s="295">
        <f t="shared" si="1"/>
        <v>236755652</v>
      </c>
      <c r="G11" s="295">
        <f t="shared" si="1"/>
        <v>8377453</v>
      </c>
      <c r="H11" s="295">
        <f t="shared" si="1"/>
        <v>13044508</v>
      </c>
      <c r="I11" s="295">
        <f t="shared" si="1"/>
        <v>15545565</v>
      </c>
      <c r="J11" s="295">
        <f t="shared" si="1"/>
        <v>36967526</v>
      </c>
      <c r="K11" s="295">
        <f t="shared" si="1"/>
        <v>6704123</v>
      </c>
      <c r="L11" s="295">
        <f t="shared" si="1"/>
        <v>7740584</v>
      </c>
      <c r="M11" s="295">
        <f t="shared" si="1"/>
        <v>27471935</v>
      </c>
      <c r="N11" s="295">
        <f t="shared" si="1"/>
        <v>41916642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78884168</v>
      </c>
      <c r="X11" s="295">
        <f t="shared" si="1"/>
        <v>118377826</v>
      </c>
      <c r="Y11" s="295">
        <f t="shared" si="1"/>
        <v>-39493658</v>
      </c>
      <c r="Z11" s="296">
        <f>+IF(X11&lt;&gt;0,+(Y11/X11)*100,0)</f>
        <v>-33.36237818727977</v>
      </c>
      <c r="AA11" s="297">
        <f>SUM(AA6:AA10)</f>
        <v>236755652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183140</v>
      </c>
      <c r="D15" s="156"/>
      <c r="E15" s="60">
        <v>65613521</v>
      </c>
      <c r="F15" s="60">
        <v>65613521</v>
      </c>
      <c r="G15" s="60"/>
      <c r="H15" s="60"/>
      <c r="I15" s="60">
        <v>130661</v>
      </c>
      <c r="J15" s="60">
        <v>130661</v>
      </c>
      <c r="K15" s="60">
        <v>12988</v>
      </c>
      <c r="L15" s="60">
        <v>123379</v>
      </c>
      <c r="M15" s="60">
        <v>259150</v>
      </c>
      <c r="N15" s="60">
        <v>395517</v>
      </c>
      <c r="O15" s="60"/>
      <c r="P15" s="60"/>
      <c r="Q15" s="60"/>
      <c r="R15" s="60"/>
      <c r="S15" s="60"/>
      <c r="T15" s="60"/>
      <c r="U15" s="60"/>
      <c r="V15" s="60"/>
      <c r="W15" s="60">
        <v>526178</v>
      </c>
      <c r="X15" s="60">
        <v>32806761</v>
      </c>
      <c r="Y15" s="60">
        <v>-32280583</v>
      </c>
      <c r="Z15" s="140">
        <v>-98.4</v>
      </c>
      <c r="AA15" s="155">
        <v>65613521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1550000</v>
      </c>
      <c r="F18" s="82">
        <v>1550000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775000</v>
      </c>
      <c r="Y18" s="82">
        <v>-775000</v>
      </c>
      <c r="Z18" s="270">
        <v>-100</v>
      </c>
      <c r="AA18" s="278">
        <v>1550000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52498597</v>
      </c>
      <c r="D20" s="154">
        <f t="shared" si="2"/>
        <v>0</v>
      </c>
      <c r="E20" s="100">
        <f t="shared" si="2"/>
        <v>60383479</v>
      </c>
      <c r="F20" s="100">
        <f t="shared" si="2"/>
        <v>60383479</v>
      </c>
      <c r="G20" s="100">
        <f t="shared" si="2"/>
        <v>309026</v>
      </c>
      <c r="H20" s="100">
        <f t="shared" si="2"/>
        <v>11690439</v>
      </c>
      <c r="I20" s="100">
        <f t="shared" si="2"/>
        <v>0</v>
      </c>
      <c r="J20" s="100">
        <f t="shared" si="2"/>
        <v>11999465</v>
      </c>
      <c r="K20" s="100">
        <f t="shared" si="2"/>
        <v>169987</v>
      </c>
      <c r="L20" s="100">
        <f t="shared" si="2"/>
        <v>7336459</v>
      </c>
      <c r="M20" s="100">
        <f t="shared" si="2"/>
        <v>746550</v>
      </c>
      <c r="N20" s="100">
        <f t="shared" si="2"/>
        <v>8252996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20252461</v>
      </c>
      <c r="X20" s="100">
        <f t="shared" si="2"/>
        <v>30191740</v>
      </c>
      <c r="Y20" s="100">
        <f t="shared" si="2"/>
        <v>-9939279</v>
      </c>
      <c r="Z20" s="137">
        <f>+IF(X20&lt;&gt;0,+(Y20/X20)*100,0)</f>
        <v>-32.920523957877215</v>
      </c>
      <c r="AA20" s="153">
        <f>SUM(AA26:AA33)</f>
        <v>60383479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>
        <v>44015059</v>
      </c>
      <c r="D23" s="156"/>
      <c r="E23" s="60">
        <v>50847826</v>
      </c>
      <c r="F23" s="60">
        <v>50847826</v>
      </c>
      <c r="G23" s="60">
        <v>309026</v>
      </c>
      <c r="H23" s="60">
        <v>11690439</v>
      </c>
      <c r="I23" s="60"/>
      <c r="J23" s="60">
        <v>11999465</v>
      </c>
      <c r="K23" s="60">
        <v>103697</v>
      </c>
      <c r="L23" s="60">
        <v>6986459</v>
      </c>
      <c r="M23" s="60"/>
      <c r="N23" s="60">
        <v>7090156</v>
      </c>
      <c r="O23" s="60"/>
      <c r="P23" s="60"/>
      <c r="Q23" s="60"/>
      <c r="R23" s="60"/>
      <c r="S23" s="60"/>
      <c r="T23" s="60"/>
      <c r="U23" s="60"/>
      <c r="V23" s="60"/>
      <c r="W23" s="60">
        <v>19089621</v>
      </c>
      <c r="X23" s="60">
        <v>25423913</v>
      </c>
      <c r="Y23" s="60">
        <v>-6334292</v>
      </c>
      <c r="Z23" s="140">
        <v>-24.91</v>
      </c>
      <c r="AA23" s="155">
        <v>50847826</v>
      </c>
    </row>
    <row r="24" spans="1:27" ht="12.75">
      <c r="A24" s="291" t="s">
        <v>209</v>
      </c>
      <c r="B24" s="142"/>
      <c r="C24" s="62">
        <v>3667266</v>
      </c>
      <c r="D24" s="156"/>
      <c r="E24" s="60">
        <v>5960870</v>
      </c>
      <c r="F24" s="60">
        <v>5960870</v>
      </c>
      <c r="G24" s="60"/>
      <c r="H24" s="60"/>
      <c r="I24" s="60"/>
      <c r="J24" s="60"/>
      <c r="K24" s="60">
        <v>66290</v>
      </c>
      <c r="L24" s="60"/>
      <c r="M24" s="60">
        <v>224450</v>
      </c>
      <c r="N24" s="60">
        <v>290740</v>
      </c>
      <c r="O24" s="60"/>
      <c r="P24" s="60"/>
      <c r="Q24" s="60"/>
      <c r="R24" s="60"/>
      <c r="S24" s="60"/>
      <c r="T24" s="60"/>
      <c r="U24" s="60"/>
      <c r="V24" s="60"/>
      <c r="W24" s="60">
        <v>290740</v>
      </c>
      <c r="X24" s="60">
        <v>2980435</v>
      </c>
      <c r="Y24" s="60">
        <v>-2689695</v>
      </c>
      <c r="Z24" s="140">
        <v>-90.25</v>
      </c>
      <c r="AA24" s="155">
        <v>5960870</v>
      </c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47682325</v>
      </c>
      <c r="D26" s="294">
        <f t="shared" si="3"/>
        <v>0</v>
      </c>
      <c r="E26" s="295">
        <f t="shared" si="3"/>
        <v>56808696</v>
      </c>
      <c r="F26" s="295">
        <f t="shared" si="3"/>
        <v>56808696</v>
      </c>
      <c r="G26" s="295">
        <f t="shared" si="3"/>
        <v>309026</v>
      </c>
      <c r="H26" s="295">
        <f t="shared" si="3"/>
        <v>11690439</v>
      </c>
      <c r="I26" s="295">
        <f t="shared" si="3"/>
        <v>0</v>
      </c>
      <c r="J26" s="295">
        <f t="shared" si="3"/>
        <v>11999465</v>
      </c>
      <c r="K26" s="295">
        <f t="shared" si="3"/>
        <v>169987</v>
      </c>
      <c r="L26" s="295">
        <f t="shared" si="3"/>
        <v>6986459</v>
      </c>
      <c r="M26" s="295">
        <f t="shared" si="3"/>
        <v>224450</v>
      </c>
      <c r="N26" s="295">
        <f t="shared" si="3"/>
        <v>7380896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19380361</v>
      </c>
      <c r="X26" s="295">
        <f t="shared" si="3"/>
        <v>28404348</v>
      </c>
      <c r="Y26" s="295">
        <f t="shared" si="3"/>
        <v>-9023987</v>
      </c>
      <c r="Z26" s="296">
        <f>+IF(X26&lt;&gt;0,+(Y26/X26)*100,0)</f>
        <v>-31.76973821050214</v>
      </c>
      <c r="AA26" s="297">
        <f>SUM(AA21:AA25)</f>
        <v>56808696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1974783</v>
      </c>
      <c r="F30" s="60">
        <v>1974783</v>
      </c>
      <c r="G30" s="60"/>
      <c r="H30" s="60"/>
      <c r="I30" s="60"/>
      <c r="J30" s="60"/>
      <c r="K30" s="60"/>
      <c r="L30" s="60">
        <v>350000</v>
      </c>
      <c r="M30" s="60">
        <v>522100</v>
      </c>
      <c r="N30" s="60">
        <v>872100</v>
      </c>
      <c r="O30" s="60"/>
      <c r="P30" s="60"/>
      <c r="Q30" s="60"/>
      <c r="R30" s="60"/>
      <c r="S30" s="60"/>
      <c r="T30" s="60"/>
      <c r="U30" s="60"/>
      <c r="V30" s="60"/>
      <c r="W30" s="60">
        <v>872100</v>
      </c>
      <c r="X30" s="60">
        <v>987392</v>
      </c>
      <c r="Y30" s="60">
        <v>-115292</v>
      </c>
      <c r="Z30" s="140">
        <v>-11.68</v>
      </c>
      <c r="AA30" s="155">
        <v>1974783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>
        <v>4816272</v>
      </c>
      <c r="D33" s="276"/>
      <c r="E33" s="82">
        <v>1600000</v>
      </c>
      <c r="F33" s="82">
        <v>1600000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800000</v>
      </c>
      <c r="Y33" s="82">
        <v>-800000</v>
      </c>
      <c r="Z33" s="270">
        <v>-100</v>
      </c>
      <c r="AA33" s="278">
        <v>1600000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274458799</v>
      </c>
      <c r="D38" s="156">
        <f t="shared" si="4"/>
        <v>0</v>
      </c>
      <c r="E38" s="60">
        <f t="shared" si="4"/>
        <v>238907826</v>
      </c>
      <c r="F38" s="60">
        <f t="shared" si="4"/>
        <v>238907826</v>
      </c>
      <c r="G38" s="60">
        <f t="shared" si="4"/>
        <v>309026</v>
      </c>
      <c r="H38" s="60">
        <f t="shared" si="4"/>
        <v>21340684</v>
      </c>
      <c r="I38" s="60">
        <f t="shared" si="4"/>
        <v>15545565</v>
      </c>
      <c r="J38" s="60">
        <f t="shared" si="4"/>
        <v>37195275</v>
      </c>
      <c r="K38" s="60">
        <f t="shared" si="4"/>
        <v>2737425</v>
      </c>
      <c r="L38" s="60">
        <f t="shared" si="4"/>
        <v>14372816</v>
      </c>
      <c r="M38" s="60">
        <f t="shared" si="4"/>
        <v>27085967</v>
      </c>
      <c r="N38" s="60">
        <f t="shared" si="4"/>
        <v>44196208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81391483</v>
      </c>
      <c r="X38" s="60">
        <f t="shared" si="4"/>
        <v>119453913</v>
      </c>
      <c r="Y38" s="60">
        <f t="shared" si="4"/>
        <v>-38062430</v>
      </c>
      <c r="Z38" s="140">
        <f t="shared" si="5"/>
        <v>-31.863694578175938</v>
      </c>
      <c r="AA38" s="155">
        <f>AA8+AA23</f>
        <v>238907826</v>
      </c>
    </row>
    <row r="39" spans="1:27" ht="12.75">
      <c r="A39" s="291" t="s">
        <v>209</v>
      </c>
      <c r="B39" s="142"/>
      <c r="C39" s="62">
        <f t="shared" si="4"/>
        <v>26698888</v>
      </c>
      <c r="D39" s="156">
        <f t="shared" si="4"/>
        <v>0</v>
      </c>
      <c r="E39" s="60">
        <f t="shared" si="4"/>
        <v>54656522</v>
      </c>
      <c r="F39" s="60">
        <f t="shared" si="4"/>
        <v>54656522</v>
      </c>
      <c r="G39" s="60">
        <f t="shared" si="4"/>
        <v>8377453</v>
      </c>
      <c r="H39" s="60">
        <f t="shared" si="4"/>
        <v>3394263</v>
      </c>
      <c r="I39" s="60">
        <f t="shared" si="4"/>
        <v>0</v>
      </c>
      <c r="J39" s="60">
        <f t="shared" si="4"/>
        <v>11771716</v>
      </c>
      <c r="K39" s="60">
        <f t="shared" si="4"/>
        <v>4136685</v>
      </c>
      <c r="L39" s="60">
        <f t="shared" si="4"/>
        <v>354227</v>
      </c>
      <c r="M39" s="60">
        <f t="shared" si="4"/>
        <v>610418</v>
      </c>
      <c r="N39" s="60">
        <f t="shared" si="4"/>
        <v>5101330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16873046</v>
      </c>
      <c r="X39" s="60">
        <f t="shared" si="4"/>
        <v>27328261</v>
      </c>
      <c r="Y39" s="60">
        <f t="shared" si="4"/>
        <v>-10455215</v>
      </c>
      <c r="Z39" s="140">
        <f t="shared" si="5"/>
        <v>-38.25788622261768</v>
      </c>
      <c r="AA39" s="155">
        <f>AA9+AA24</f>
        <v>54656522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301157687</v>
      </c>
      <c r="D41" s="294">
        <f t="shared" si="6"/>
        <v>0</v>
      </c>
      <c r="E41" s="295">
        <f t="shared" si="6"/>
        <v>293564348</v>
      </c>
      <c r="F41" s="295">
        <f t="shared" si="6"/>
        <v>293564348</v>
      </c>
      <c r="G41" s="295">
        <f t="shared" si="6"/>
        <v>8686479</v>
      </c>
      <c r="H41" s="295">
        <f t="shared" si="6"/>
        <v>24734947</v>
      </c>
      <c r="I41" s="295">
        <f t="shared" si="6"/>
        <v>15545565</v>
      </c>
      <c r="J41" s="295">
        <f t="shared" si="6"/>
        <v>48966991</v>
      </c>
      <c r="K41" s="295">
        <f t="shared" si="6"/>
        <v>6874110</v>
      </c>
      <c r="L41" s="295">
        <f t="shared" si="6"/>
        <v>14727043</v>
      </c>
      <c r="M41" s="295">
        <f t="shared" si="6"/>
        <v>27696385</v>
      </c>
      <c r="N41" s="295">
        <f t="shared" si="6"/>
        <v>49297538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98264529</v>
      </c>
      <c r="X41" s="295">
        <f t="shared" si="6"/>
        <v>146782174</v>
      </c>
      <c r="Y41" s="295">
        <f t="shared" si="6"/>
        <v>-48517645</v>
      </c>
      <c r="Z41" s="296">
        <f t="shared" si="5"/>
        <v>-33.054180680005466</v>
      </c>
      <c r="AA41" s="297">
        <f>SUM(AA36:AA40)</f>
        <v>293564348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183140</v>
      </c>
      <c r="D45" s="129">
        <f t="shared" si="7"/>
        <v>0</v>
      </c>
      <c r="E45" s="54">
        <f t="shared" si="7"/>
        <v>67588304</v>
      </c>
      <c r="F45" s="54">
        <f t="shared" si="7"/>
        <v>67588304</v>
      </c>
      <c r="G45" s="54">
        <f t="shared" si="7"/>
        <v>0</v>
      </c>
      <c r="H45" s="54">
        <f t="shared" si="7"/>
        <v>0</v>
      </c>
      <c r="I45" s="54">
        <f t="shared" si="7"/>
        <v>130661</v>
      </c>
      <c r="J45" s="54">
        <f t="shared" si="7"/>
        <v>130661</v>
      </c>
      <c r="K45" s="54">
        <f t="shared" si="7"/>
        <v>12988</v>
      </c>
      <c r="L45" s="54">
        <f t="shared" si="7"/>
        <v>473379</v>
      </c>
      <c r="M45" s="54">
        <f t="shared" si="7"/>
        <v>781250</v>
      </c>
      <c r="N45" s="54">
        <f t="shared" si="7"/>
        <v>1267617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1398278</v>
      </c>
      <c r="X45" s="54">
        <f t="shared" si="7"/>
        <v>33794153</v>
      </c>
      <c r="Y45" s="54">
        <f t="shared" si="7"/>
        <v>-32395875</v>
      </c>
      <c r="Z45" s="184">
        <f t="shared" si="5"/>
        <v>-95.86236707870738</v>
      </c>
      <c r="AA45" s="130">
        <f t="shared" si="8"/>
        <v>67588304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4816272</v>
      </c>
      <c r="D48" s="129">
        <f t="shared" si="7"/>
        <v>0</v>
      </c>
      <c r="E48" s="54">
        <f t="shared" si="7"/>
        <v>3150000</v>
      </c>
      <c r="F48" s="54">
        <f t="shared" si="7"/>
        <v>3150000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1575000</v>
      </c>
      <c r="Y48" s="54">
        <f t="shared" si="7"/>
        <v>-1575000</v>
      </c>
      <c r="Z48" s="184">
        <f t="shared" si="5"/>
        <v>-100</v>
      </c>
      <c r="AA48" s="130">
        <f t="shared" si="8"/>
        <v>3150000</v>
      </c>
    </row>
    <row r="49" spans="1:27" ht="12.75">
      <c r="A49" s="308" t="s">
        <v>221</v>
      </c>
      <c r="B49" s="149"/>
      <c r="C49" s="239">
        <f aca="true" t="shared" si="9" ref="C49:Y49">SUM(C41:C48)</f>
        <v>306157099</v>
      </c>
      <c r="D49" s="218">
        <f t="shared" si="9"/>
        <v>0</v>
      </c>
      <c r="E49" s="220">
        <f t="shared" si="9"/>
        <v>364302652</v>
      </c>
      <c r="F49" s="220">
        <f t="shared" si="9"/>
        <v>364302652</v>
      </c>
      <c r="G49" s="220">
        <f t="shared" si="9"/>
        <v>8686479</v>
      </c>
      <c r="H49" s="220">
        <f t="shared" si="9"/>
        <v>24734947</v>
      </c>
      <c r="I49" s="220">
        <f t="shared" si="9"/>
        <v>15676226</v>
      </c>
      <c r="J49" s="220">
        <f t="shared" si="9"/>
        <v>49097652</v>
      </c>
      <c r="K49" s="220">
        <f t="shared" si="9"/>
        <v>6887098</v>
      </c>
      <c r="L49" s="220">
        <f t="shared" si="9"/>
        <v>15200422</v>
      </c>
      <c r="M49" s="220">
        <f t="shared" si="9"/>
        <v>28477635</v>
      </c>
      <c r="N49" s="220">
        <f t="shared" si="9"/>
        <v>50565155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99662807</v>
      </c>
      <c r="X49" s="220">
        <f t="shared" si="9"/>
        <v>182151327</v>
      </c>
      <c r="Y49" s="220">
        <f t="shared" si="9"/>
        <v>-82488520</v>
      </c>
      <c r="Z49" s="221">
        <f t="shared" si="5"/>
        <v>-45.285709063212046</v>
      </c>
      <c r="AA49" s="222">
        <f>SUM(AA41:AA48)</f>
        <v>364302652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50153031</v>
      </c>
      <c r="F51" s="54">
        <f t="shared" si="10"/>
        <v>50153031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25076517</v>
      </c>
      <c r="Y51" s="54">
        <f t="shared" si="10"/>
        <v>-25076517</v>
      </c>
      <c r="Z51" s="184">
        <f>+IF(X51&lt;&gt;0,+(Y51/X51)*100,0)</f>
        <v>-100</v>
      </c>
      <c r="AA51" s="130">
        <f>SUM(AA57:AA61)</f>
        <v>50153031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>
        <v>25982869</v>
      </c>
      <c r="F54" s="60">
        <v>25982869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12991435</v>
      </c>
      <c r="Y54" s="60">
        <v>-12991435</v>
      </c>
      <c r="Z54" s="140">
        <v>-100</v>
      </c>
      <c r="AA54" s="155">
        <v>25982869</v>
      </c>
    </row>
    <row r="55" spans="1:27" ht="12.75">
      <c r="A55" s="310" t="s">
        <v>209</v>
      </c>
      <c r="B55" s="142"/>
      <c r="C55" s="62"/>
      <c r="D55" s="156"/>
      <c r="E55" s="60">
        <v>13318125</v>
      </c>
      <c r="F55" s="60">
        <v>13318125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6659063</v>
      </c>
      <c r="Y55" s="60">
        <v>-6659063</v>
      </c>
      <c r="Z55" s="140">
        <v>-100</v>
      </c>
      <c r="AA55" s="155">
        <v>13318125</v>
      </c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39300994</v>
      </c>
      <c r="F57" s="295">
        <f t="shared" si="11"/>
        <v>39300994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19650498</v>
      </c>
      <c r="Y57" s="295">
        <f t="shared" si="11"/>
        <v>-19650498</v>
      </c>
      <c r="Z57" s="296">
        <f>+IF(X57&lt;&gt;0,+(Y57/X57)*100,0)</f>
        <v>-100</v>
      </c>
      <c r="AA57" s="297">
        <f>SUM(AA52:AA56)</f>
        <v>39300994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10852037</v>
      </c>
      <c r="F61" s="60">
        <v>10852037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5426019</v>
      </c>
      <c r="Y61" s="60">
        <v>-5426019</v>
      </c>
      <c r="Z61" s="140">
        <v>-100</v>
      </c>
      <c r="AA61" s="155">
        <v>10852037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3407052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282387</v>
      </c>
      <c r="H66" s="275">
        <v>2148434</v>
      </c>
      <c r="I66" s="275">
        <v>2704428</v>
      </c>
      <c r="J66" s="275">
        <v>5135249</v>
      </c>
      <c r="K66" s="275">
        <v>2538015</v>
      </c>
      <c r="L66" s="275">
        <v>2546465</v>
      </c>
      <c r="M66" s="275">
        <v>3861906</v>
      </c>
      <c r="N66" s="275">
        <v>8946386</v>
      </c>
      <c r="O66" s="275"/>
      <c r="P66" s="275"/>
      <c r="Q66" s="275"/>
      <c r="R66" s="275"/>
      <c r="S66" s="275"/>
      <c r="T66" s="275"/>
      <c r="U66" s="275"/>
      <c r="V66" s="275"/>
      <c r="W66" s="275">
        <v>14081635</v>
      </c>
      <c r="X66" s="275"/>
      <c r="Y66" s="275">
        <v>14081635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240441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1963151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5610644</v>
      </c>
      <c r="F69" s="220">
        <f t="shared" si="12"/>
        <v>0</v>
      </c>
      <c r="G69" s="220">
        <f t="shared" si="12"/>
        <v>282387</v>
      </c>
      <c r="H69" s="220">
        <f t="shared" si="12"/>
        <v>2148434</v>
      </c>
      <c r="I69" s="220">
        <f t="shared" si="12"/>
        <v>2704428</v>
      </c>
      <c r="J69" s="220">
        <f t="shared" si="12"/>
        <v>5135249</v>
      </c>
      <c r="K69" s="220">
        <f t="shared" si="12"/>
        <v>2538015</v>
      </c>
      <c r="L69" s="220">
        <f t="shared" si="12"/>
        <v>2546465</v>
      </c>
      <c r="M69" s="220">
        <f t="shared" si="12"/>
        <v>3861906</v>
      </c>
      <c r="N69" s="220">
        <f t="shared" si="12"/>
        <v>8946386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14081635</v>
      </c>
      <c r="X69" s="220">
        <f t="shared" si="12"/>
        <v>0</v>
      </c>
      <c r="Y69" s="220">
        <f t="shared" si="12"/>
        <v>14081635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253475362</v>
      </c>
      <c r="D5" s="357">
        <f t="shared" si="0"/>
        <v>0</v>
      </c>
      <c r="E5" s="356">
        <f t="shared" si="0"/>
        <v>236755652</v>
      </c>
      <c r="F5" s="358">
        <f t="shared" si="0"/>
        <v>236755652</v>
      </c>
      <c r="G5" s="358">
        <f t="shared" si="0"/>
        <v>8377453</v>
      </c>
      <c r="H5" s="356">
        <f t="shared" si="0"/>
        <v>13044508</v>
      </c>
      <c r="I5" s="356">
        <f t="shared" si="0"/>
        <v>15545565</v>
      </c>
      <c r="J5" s="358">
        <f t="shared" si="0"/>
        <v>36967526</v>
      </c>
      <c r="K5" s="358">
        <f t="shared" si="0"/>
        <v>6704123</v>
      </c>
      <c r="L5" s="356">
        <f t="shared" si="0"/>
        <v>7740584</v>
      </c>
      <c r="M5" s="356">
        <f t="shared" si="0"/>
        <v>27471935</v>
      </c>
      <c r="N5" s="358">
        <f t="shared" si="0"/>
        <v>41916642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78884168</v>
      </c>
      <c r="X5" s="356">
        <f t="shared" si="0"/>
        <v>118377826</v>
      </c>
      <c r="Y5" s="358">
        <f t="shared" si="0"/>
        <v>-39493658</v>
      </c>
      <c r="Z5" s="359">
        <f>+IF(X5&lt;&gt;0,+(Y5/X5)*100,0)</f>
        <v>-33.36237818727977</v>
      </c>
      <c r="AA5" s="360">
        <f>+AA6+AA8+AA11+AA13+AA15</f>
        <v>236755652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230443740</v>
      </c>
      <c r="D11" s="363">
        <f aca="true" t="shared" si="3" ref="D11:AA11">+D12</f>
        <v>0</v>
      </c>
      <c r="E11" s="362">
        <f t="shared" si="3"/>
        <v>188060000</v>
      </c>
      <c r="F11" s="364">
        <f t="shared" si="3"/>
        <v>188060000</v>
      </c>
      <c r="G11" s="364">
        <f t="shared" si="3"/>
        <v>0</v>
      </c>
      <c r="H11" s="362">
        <f t="shared" si="3"/>
        <v>9650245</v>
      </c>
      <c r="I11" s="362">
        <f t="shared" si="3"/>
        <v>15545565</v>
      </c>
      <c r="J11" s="364">
        <f t="shared" si="3"/>
        <v>25195810</v>
      </c>
      <c r="K11" s="364">
        <f t="shared" si="3"/>
        <v>2633728</v>
      </c>
      <c r="L11" s="362">
        <f t="shared" si="3"/>
        <v>7386357</v>
      </c>
      <c r="M11" s="362">
        <f t="shared" si="3"/>
        <v>27085967</v>
      </c>
      <c r="N11" s="364">
        <f t="shared" si="3"/>
        <v>37106052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62301862</v>
      </c>
      <c r="X11" s="362">
        <f t="shared" si="3"/>
        <v>94030000</v>
      </c>
      <c r="Y11" s="364">
        <f t="shared" si="3"/>
        <v>-31728138</v>
      </c>
      <c r="Z11" s="365">
        <f>+IF(X11&lt;&gt;0,+(Y11/X11)*100,0)</f>
        <v>-33.742569392746994</v>
      </c>
      <c r="AA11" s="366">
        <f t="shared" si="3"/>
        <v>188060000</v>
      </c>
    </row>
    <row r="12" spans="1:27" ht="12.75">
      <c r="A12" s="291" t="s">
        <v>233</v>
      </c>
      <c r="B12" s="136"/>
      <c r="C12" s="60">
        <v>230443740</v>
      </c>
      <c r="D12" s="340"/>
      <c r="E12" s="60">
        <v>188060000</v>
      </c>
      <c r="F12" s="59">
        <v>188060000</v>
      </c>
      <c r="G12" s="59"/>
      <c r="H12" s="60">
        <v>9650245</v>
      </c>
      <c r="I12" s="60">
        <v>15545565</v>
      </c>
      <c r="J12" s="59">
        <v>25195810</v>
      </c>
      <c r="K12" s="59">
        <v>2633728</v>
      </c>
      <c r="L12" s="60">
        <v>7386357</v>
      </c>
      <c r="M12" s="60">
        <v>27085967</v>
      </c>
      <c r="N12" s="59">
        <v>37106052</v>
      </c>
      <c r="O12" s="59"/>
      <c r="P12" s="60"/>
      <c r="Q12" s="60"/>
      <c r="R12" s="59"/>
      <c r="S12" s="59"/>
      <c r="T12" s="60"/>
      <c r="U12" s="60"/>
      <c r="V12" s="59"/>
      <c r="W12" s="59">
        <v>62301862</v>
      </c>
      <c r="X12" s="60">
        <v>94030000</v>
      </c>
      <c r="Y12" s="59">
        <v>-31728138</v>
      </c>
      <c r="Z12" s="61">
        <v>-33.74</v>
      </c>
      <c r="AA12" s="62">
        <v>188060000</v>
      </c>
    </row>
    <row r="13" spans="1:27" ht="12.75">
      <c r="A13" s="361" t="s">
        <v>209</v>
      </c>
      <c r="B13" s="136"/>
      <c r="C13" s="275">
        <f>+C14</f>
        <v>23031622</v>
      </c>
      <c r="D13" s="341">
        <f aca="true" t="shared" si="4" ref="D13:AA13">+D14</f>
        <v>0</v>
      </c>
      <c r="E13" s="275">
        <f t="shared" si="4"/>
        <v>48695652</v>
      </c>
      <c r="F13" s="342">
        <f t="shared" si="4"/>
        <v>48695652</v>
      </c>
      <c r="G13" s="342">
        <f t="shared" si="4"/>
        <v>8377453</v>
      </c>
      <c r="H13" s="275">
        <f t="shared" si="4"/>
        <v>3394263</v>
      </c>
      <c r="I13" s="275">
        <f t="shared" si="4"/>
        <v>0</v>
      </c>
      <c r="J13" s="342">
        <f t="shared" si="4"/>
        <v>11771716</v>
      </c>
      <c r="K13" s="342">
        <f t="shared" si="4"/>
        <v>4070395</v>
      </c>
      <c r="L13" s="275">
        <f t="shared" si="4"/>
        <v>354227</v>
      </c>
      <c r="M13" s="275">
        <f t="shared" si="4"/>
        <v>385968</v>
      </c>
      <c r="N13" s="342">
        <f t="shared" si="4"/>
        <v>4810590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16582306</v>
      </c>
      <c r="X13" s="275">
        <f t="shared" si="4"/>
        <v>24347826</v>
      </c>
      <c r="Y13" s="342">
        <f t="shared" si="4"/>
        <v>-7765520</v>
      </c>
      <c r="Z13" s="335">
        <f>+IF(X13&lt;&gt;0,+(Y13/X13)*100,0)</f>
        <v>-31.894100113907502</v>
      </c>
      <c r="AA13" s="273">
        <f t="shared" si="4"/>
        <v>48695652</v>
      </c>
    </row>
    <row r="14" spans="1:27" ht="12.75">
      <c r="A14" s="291" t="s">
        <v>234</v>
      </c>
      <c r="B14" s="136"/>
      <c r="C14" s="60">
        <v>23031622</v>
      </c>
      <c r="D14" s="340"/>
      <c r="E14" s="60">
        <v>48695652</v>
      </c>
      <c r="F14" s="59">
        <v>48695652</v>
      </c>
      <c r="G14" s="59">
        <v>8377453</v>
      </c>
      <c r="H14" s="60">
        <v>3394263</v>
      </c>
      <c r="I14" s="60"/>
      <c r="J14" s="59">
        <v>11771716</v>
      </c>
      <c r="K14" s="59">
        <v>4070395</v>
      </c>
      <c r="L14" s="60">
        <v>354227</v>
      </c>
      <c r="M14" s="60">
        <v>385968</v>
      </c>
      <c r="N14" s="59">
        <v>4810590</v>
      </c>
      <c r="O14" s="59"/>
      <c r="P14" s="60"/>
      <c r="Q14" s="60"/>
      <c r="R14" s="59"/>
      <c r="S14" s="59"/>
      <c r="T14" s="60"/>
      <c r="U14" s="60"/>
      <c r="V14" s="59"/>
      <c r="W14" s="59">
        <v>16582306</v>
      </c>
      <c r="X14" s="60">
        <v>24347826</v>
      </c>
      <c r="Y14" s="59">
        <v>-7765520</v>
      </c>
      <c r="Z14" s="61">
        <v>-31.89</v>
      </c>
      <c r="AA14" s="62">
        <v>48695652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183140</v>
      </c>
      <c r="D40" s="344">
        <f t="shared" si="9"/>
        <v>0</v>
      </c>
      <c r="E40" s="343">
        <f t="shared" si="9"/>
        <v>65613521</v>
      </c>
      <c r="F40" s="345">
        <f t="shared" si="9"/>
        <v>65613521</v>
      </c>
      <c r="G40" s="345">
        <f t="shared" si="9"/>
        <v>0</v>
      </c>
      <c r="H40" s="343">
        <f t="shared" si="9"/>
        <v>0</v>
      </c>
      <c r="I40" s="343">
        <f t="shared" si="9"/>
        <v>130661</v>
      </c>
      <c r="J40" s="345">
        <f t="shared" si="9"/>
        <v>130661</v>
      </c>
      <c r="K40" s="345">
        <f t="shared" si="9"/>
        <v>12988</v>
      </c>
      <c r="L40" s="343">
        <f t="shared" si="9"/>
        <v>123379</v>
      </c>
      <c r="M40" s="343">
        <f t="shared" si="9"/>
        <v>259150</v>
      </c>
      <c r="N40" s="345">
        <f t="shared" si="9"/>
        <v>395517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526178</v>
      </c>
      <c r="X40" s="343">
        <f t="shared" si="9"/>
        <v>32806761</v>
      </c>
      <c r="Y40" s="345">
        <f t="shared" si="9"/>
        <v>-32280583</v>
      </c>
      <c r="Z40" s="336">
        <f>+IF(X40&lt;&gt;0,+(Y40/X40)*100,0)</f>
        <v>-98.39612938320855</v>
      </c>
      <c r="AA40" s="350">
        <f>SUM(AA41:AA49)</f>
        <v>65613521</v>
      </c>
    </row>
    <row r="41" spans="1:27" ht="12.75">
      <c r="A41" s="361" t="s">
        <v>249</v>
      </c>
      <c r="B41" s="142"/>
      <c r="C41" s="362"/>
      <c r="D41" s="363"/>
      <c r="E41" s="362">
        <v>63148521</v>
      </c>
      <c r="F41" s="364">
        <v>63148521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31574261</v>
      </c>
      <c r="Y41" s="364">
        <v>-31574261</v>
      </c>
      <c r="Z41" s="365">
        <v>-100</v>
      </c>
      <c r="AA41" s="366">
        <v>63148521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115000</v>
      </c>
      <c r="F43" s="370">
        <v>115000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57500</v>
      </c>
      <c r="Y43" s="370">
        <v>-57500</v>
      </c>
      <c r="Z43" s="371">
        <v>-100</v>
      </c>
      <c r="AA43" s="303">
        <v>115000</v>
      </c>
    </row>
    <row r="44" spans="1:27" ht="12.75">
      <c r="A44" s="361" t="s">
        <v>252</v>
      </c>
      <c r="B44" s="136"/>
      <c r="C44" s="60">
        <v>183140</v>
      </c>
      <c r="D44" s="368"/>
      <c r="E44" s="54">
        <v>750000</v>
      </c>
      <c r="F44" s="53">
        <v>750000</v>
      </c>
      <c r="G44" s="53"/>
      <c r="H44" s="54"/>
      <c r="I44" s="54">
        <v>130661</v>
      </c>
      <c r="J44" s="53">
        <v>130661</v>
      </c>
      <c r="K44" s="53">
        <v>12988</v>
      </c>
      <c r="L44" s="54">
        <v>123379</v>
      </c>
      <c r="M44" s="54">
        <v>1200</v>
      </c>
      <c r="N44" s="53">
        <v>137567</v>
      </c>
      <c r="O44" s="53"/>
      <c r="P44" s="54"/>
      <c r="Q44" s="54"/>
      <c r="R44" s="53"/>
      <c r="S44" s="53"/>
      <c r="T44" s="54"/>
      <c r="U44" s="54"/>
      <c r="V44" s="53"/>
      <c r="W44" s="53">
        <v>268228</v>
      </c>
      <c r="X44" s="54">
        <v>375000</v>
      </c>
      <c r="Y44" s="53">
        <v>-106772</v>
      </c>
      <c r="Z44" s="94">
        <v>-28.47</v>
      </c>
      <c r="AA44" s="95">
        <v>750000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1600000</v>
      </c>
      <c r="F49" s="53">
        <v>1600000</v>
      </c>
      <c r="G49" s="53"/>
      <c r="H49" s="54"/>
      <c r="I49" s="54"/>
      <c r="J49" s="53"/>
      <c r="K49" s="53"/>
      <c r="L49" s="54"/>
      <c r="M49" s="54">
        <v>257950</v>
      </c>
      <c r="N49" s="53">
        <v>257950</v>
      </c>
      <c r="O49" s="53"/>
      <c r="P49" s="54"/>
      <c r="Q49" s="54"/>
      <c r="R49" s="53"/>
      <c r="S49" s="53"/>
      <c r="T49" s="54"/>
      <c r="U49" s="54"/>
      <c r="V49" s="53"/>
      <c r="W49" s="53">
        <v>257950</v>
      </c>
      <c r="X49" s="54">
        <v>800000</v>
      </c>
      <c r="Y49" s="53">
        <v>-542050</v>
      </c>
      <c r="Z49" s="94">
        <v>-67.76</v>
      </c>
      <c r="AA49" s="95">
        <v>1600000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1550000</v>
      </c>
      <c r="F57" s="345">
        <f t="shared" si="13"/>
        <v>1550000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775000</v>
      </c>
      <c r="Y57" s="345">
        <f t="shared" si="13"/>
        <v>-775000</v>
      </c>
      <c r="Z57" s="336">
        <f>+IF(X57&lt;&gt;0,+(Y57/X57)*100,0)</f>
        <v>-100</v>
      </c>
      <c r="AA57" s="350">
        <f t="shared" si="13"/>
        <v>1550000</v>
      </c>
    </row>
    <row r="58" spans="1:27" ht="12.75">
      <c r="A58" s="361" t="s">
        <v>218</v>
      </c>
      <c r="B58" s="136"/>
      <c r="C58" s="60"/>
      <c r="D58" s="340"/>
      <c r="E58" s="60">
        <v>1550000</v>
      </c>
      <c r="F58" s="59">
        <v>1550000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775000</v>
      </c>
      <c r="Y58" s="59">
        <v>-775000</v>
      </c>
      <c r="Z58" s="61">
        <v>-100</v>
      </c>
      <c r="AA58" s="62">
        <v>1550000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253658502</v>
      </c>
      <c r="D60" s="346">
        <f t="shared" si="14"/>
        <v>0</v>
      </c>
      <c r="E60" s="219">
        <f t="shared" si="14"/>
        <v>303919173</v>
      </c>
      <c r="F60" s="264">
        <f t="shared" si="14"/>
        <v>303919173</v>
      </c>
      <c r="G60" s="264">
        <f t="shared" si="14"/>
        <v>8377453</v>
      </c>
      <c r="H60" s="219">
        <f t="shared" si="14"/>
        <v>13044508</v>
      </c>
      <c r="I60" s="219">
        <f t="shared" si="14"/>
        <v>15676226</v>
      </c>
      <c r="J60" s="264">
        <f t="shared" si="14"/>
        <v>37098187</v>
      </c>
      <c r="K60" s="264">
        <f t="shared" si="14"/>
        <v>6717111</v>
      </c>
      <c r="L60" s="219">
        <f t="shared" si="14"/>
        <v>7863963</v>
      </c>
      <c r="M60" s="219">
        <f t="shared" si="14"/>
        <v>27731085</v>
      </c>
      <c r="N60" s="264">
        <f t="shared" si="14"/>
        <v>42312159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79410346</v>
      </c>
      <c r="X60" s="219">
        <f t="shared" si="14"/>
        <v>151959587</v>
      </c>
      <c r="Y60" s="264">
        <f t="shared" si="14"/>
        <v>-72549241</v>
      </c>
      <c r="Z60" s="337">
        <f>+IF(X60&lt;&gt;0,+(Y60/X60)*100,0)</f>
        <v>-47.74245734163518</v>
      </c>
      <c r="AA60" s="232">
        <f>+AA57+AA54+AA51+AA40+AA37+AA34+AA22+AA5</f>
        <v>303919173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47682325</v>
      </c>
      <c r="D5" s="357">
        <f t="shared" si="0"/>
        <v>0</v>
      </c>
      <c r="E5" s="356">
        <f t="shared" si="0"/>
        <v>56808696</v>
      </c>
      <c r="F5" s="358">
        <f t="shared" si="0"/>
        <v>56808696</v>
      </c>
      <c r="G5" s="358">
        <f t="shared" si="0"/>
        <v>309026</v>
      </c>
      <c r="H5" s="356">
        <f t="shared" si="0"/>
        <v>11690439</v>
      </c>
      <c r="I5" s="356">
        <f t="shared" si="0"/>
        <v>0</v>
      </c>
      <c r="J5" s="358">
        <f t="shared" si="0"/>
        <v>11999465</v>
      </c>
      <c r="K5" s="358">
        <f t="shared" si="0"/>
        <v>169987</v>
      </c>
      <c r="L5" s="356">
        <f t="shared" si="0"/>
        <v>6986459</v>
      </c>
      <c r="M5" s="356">
        <f t="shared" si="0"/>
        <v>224450</v>
      </c>
      <c r="N5" s="358">
        <f t="shared" si="0"/>
        <v>7380896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19380361</v>
      </c>
      <c r="X5" s="356">
        <f t="shared" si="0"/>
        <v>28404348</v>
      </c>
      <c r="Y5" s="358">
        <f t="shared" si="0"/>
        <v>-9023987</v>
      </c>
      <c r="Z5" s="359">
        <f>+IF(X5&lt;&gt;0,+(Y5/X5)*100,0)</f>
        <v>-31.76973821050214</v>
      </c>
      <c r="AA5" s="360">
        <f>+AA6+AA8+AA11+AA13+AA15</f>
        <v>56808696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44015059</v>
      </c>
      <c r="D11" s="363">
        <f aca="true" t="shared" si="3" ref="D11:AA11">+D12</f>
        <v>0</v>
      </c>
      <c r="E11" s="362">
        <f t="shared" si="3"/>
        <v>50847826</v>
      </c>
      <c r="F11" s="364">
        <f t="shared" si="3"/>
        <v>50847826</v>
      </c>
      <c r="G11" s="364">
        <f t="shared" si="3"/>
        <v>309026</v>
      </c>
      <c r="H11" s="362">
        <f t="shared" si="3"/>
        <v>11690439</v>
      </c>
      <c r="I11" s="362">
        <f t="shared" si="3"/>
        <v>0</v>
      </c>
      <c r="J11" s="364">
        <f t="shared" si="3"/>
        <v>11999465</v>
      </c>
      <c r="K11" s="364">
        <f t="shared" si="3"/>
        <v>103697</v>
      </c>
      <c r="L11" s="362">
        <f t="shared" si="3"/>
        <v>6986459</v>
      </c>
      <c r="M11" s="362">
        <f t="shared" si="3"/>
        <v>0</v>
      </c>
      <c r="N11" s="364">
        <f t="shared" si="3"/>
        <v>7090156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19089621</v>
      </c>
      <c r="X11" s="362">
        <f t="shared" si="3"/>
        <v>25423913</v>
      </c>
      <c r="Y11" s="364">
        <f t="shared" si="3"/>
        <v>-6334292</v>
      </c>
      <c r="Z11" s="365">
        <f>+IF(X11&lt;&gt;0,+(Y11/X11)*100,0)</f>
        <v>-24.914701367960156</v>
      </c>
      <c r="AA11" s="366">
        <f t="shared" si="3"/>
        <v>50847826</v>
      </c>
    </row>
    <row r="12" spans="1:27" ht="12.75">
      <c r="A12" s="291" t="s">
        <v>233</v>
      </c>
      <c r="B12" s="136"/>
      <c r="C12" s="60">
        <v>44015059</v>
      </c>
      <c r="D12" s="340"/>
      <c r="E12" s="60">
        <v>50847826</v>
      </c>
      <c r="F12" s="59">
        <v>50847826</v>
      </c>
      <c r="G12" s="59">
        <v>309026</v>
      </c>
      <c r="H12" s="60">
        <v>11690439</v>
      </c>
      <c r="I12" s="60"/>
      <c r="J12" s="59">
        <v>11999465</v>
      </c>
      <c r="K12" s="59">
        <v>103697</v>
      </c>
      <c r="L12" s="60">
        <v>6986459</v>
      </c>
      <c r="M12" s="60"/>
      <c r="N12" s="59">
        <v>7090156</v>
      </c>
      <c r="O12" s="59"/>
      <c r="P12" s="60"/>
      <c r="Q12" s="60"/>
      <c r="R12" s="59"/>
      <c r="S12" s="59"/>
      <c r="T12" s="60"/>
      <c r="U12" s="60"/>
      <c r="V12" s="59"/>
      <c r="W12" s="59">
        <v>19089621</v>
      </c>
      <c r="X12" s="60">
        <v>25423913</v>
      </c>
      <c r="Y12" s="59">
        <v>-6334292</v>
      </c>
      <c r="Z12" s="61">
        <v>-24.91</v>
      </c>
      <c r="AA12" s="62">
        <v>50847826</v>
      </c>
    </row>
    <row r="13" spans="1:27" ht="12.75">
      <c r="A13" s="361" t="s">
        <v>209</v>
      </c>
      <c r="B13" s="136"/>
      <c r="C13" s="275">
        <f>+C14</f>
        <v>3667266</v>
      </c>
      <c r="D13" s="341">
        <f aca="true" t="shared" si="4" ref="D13:AA13">+D14</f>
        <v>0</v>
      </c>
      <c r="E13" s="275">
        <f t="shared" si="4"/>
        <v>5960870</v>
      </c>
      <c r="F13" s="342">
        <f t="shared" si="4"/>
        <v>5960870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66290</v>
      </c>
      <c r="L13" s="275">
        <f t="shared" si="4"/>
        <v>0</v>
      </c>
      <c r="M13" s="275">
        <f t="shared" si="4"/>
        <v>224450</v>
      </c>
      <c r="N13" s="342">
        <f t="shared" si="4"/>
        <v>290740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290740</v>
      </c>
      <c r="X13" s="275">
        <f t="shared" si="4"/>
        <v>2980435</v>
      </c>
      <c r="Y13" s="342">
        <f t="shared" si="4"/>
        <v>-2689695</v>
      </c>
      <c r="Z13" s="335">
        <f>+IF(X13&lt;&gt;0,+(Y13/X13)*100,0)</f>
        <v>-90.24504812217009</v>
      </c>
      <c r="AA13" s="273">
        <f t="shared" si="4"/>
        <v>5960870</v>
      </c>
    </row>
    <row r="14" spans="1:27" ht="12.75">
      <c r="A14" s="291" t="s">
        <v>234</v>
      </c>
      <c r="B14" s="136"/>
      <c r="C14" s="60">
        <v>3667266</v>
      </c>
      <c r="D14" s="340"/>
      <c r="E14" s="60">
        <v>5960870</v>
      </c>
      <c r="F14" s="59">
        <v>5960870</v>
      </c>
      <c r="G14" s="59"/>
      <c r="H14" s="60"/>
      <c r="I14" s="60"/>
      <c r="J14" s="59"/>
      <c r="K14" s="59">
        <v>66290</v>
      </c>
      <c r="L14" s="60"/>
      <c r="M14" s="60">
        <v>224450</v>
      </c>
      <c r="N14" s="59">
        <v>290740</v>
      </c>
      <c r="O14" s="59"/>
      <c r="P14" s="60"/>
      <c r="Q14" s="60"/>
      <c r="R14" s="59"/>
      <c r="S14" s="59"/>
      <c r="T14" s="60"/>
      <c r="U14" s="60"/>
      <c r="V14" s="59"/>
      <c r="W14" s="59">
        <v>290740</v>
      </c>
      <c r="X14" s="60">
        <v>2980435</v>
      </c>
      <c r="Y14" s="59">
        <v>-2689695</v>
      </c>
      <c r="Z14" s="61">
        <v>-90.25</v>
      </c>
      <c r="AA14" s="62">
        <v>5960870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1974783</v>
      </c>
      <c r="F40" s="345">
        <f t="shared" si="9"/>
        <v>1974783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350000</v>
      </c>
      <c r="M40" s="343">
        <f t="shared" si="9"/>
        <v>522100</v>
      </c>
      <c r="N40" s="345">
        <f t="shared" si="9"/>
        <v>872100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872100</v>
      </c>
      <c r="X40" s="343">
        <f t="shared" si="9"/>
        <v>987392</v>
      </c>
      <c r="Y40" s="345">
        <f t="shared" si="9"/>
        <v>-115292</v>
      </c>
      <c r="Z40" s="336">
        <f>+IF(X40&lt;&gt;0,+(Y40/X40)*100,0)</f>
        <v>-11.676416256157635</v>
      </c>
      <c r="AA40" s="350">
        <f>SUM(AA41:AA49)</f>
        <v>1974783</v>
      </c>
    </row>
    <row r="41" spans="1:27" ht="12.75">
      <c r="A41" s="361" t="s">
        <v>249</v>
      </c>
      <c r="B41" s="142"/>
      <c r="C41" s="362"/>
      <c r="D41" s="363"/>
      <c r="E41" s="362">
        <v>1974783</v>
      </c>
      <c r="F41" s="364">
        <v>1974783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987392</v>
      </c>
      <c r="Y41" s="364">
        <v>-987392</v>
      </c>
      <c r="Z41" s="365">
        <v>-100</v>
      </c>
      <c r="AA41" s="366">
        <v>1974783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>
        <v>350000</v>
      </c>
      <c r="M49" s="54">
        <v>522100</v>
      </c>
      <c r="N49" s="53">
        <v>872100</v>
      </c>
      <c r="O49" s="53"/>
      <c r="P49" s="54"/>
      <c r="Q49" s="54"/>
      <c r="R49" s="53"/>
      <c r="S49" s="53"/>
      <c r="T49" s="54"/>
      <c r="U49" s="54"/>
      <c r="V49" s="53"/>
      <c r="W49" s="53">
        <v>872100</v>
      </c>
      <c r="X49" s="54"/>
      <c r="Y49" s="53">
        <v>872100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4816272</v>
      </c>
      <c r="D57" s="344">
        <f aca="true" t="shared" si="13" ref="D57:AA57">+D58</f>
        <v>0</v>
      </c>
      <c r="E57" s="343">
        <f t="shared" si="13"/>
        <v>1600000</v>
      </c>
      <c r="F57" s="345">
        <f t="shared" si="13"/>
        <v>1600000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800000</v>
      </c>
      <c r="Y57" s="345">
        <f t="shared" si="13"/>
        <v>-800000</v>
      </c>
      <c r="Z57" s="336">
        <f>+IF(X57&lt;&gt;0,+(Y57/X57)*100,0)</f>
        <v>-100</v>
      </c>
      <c r="AA57" s="350">
        <f t="shared" si="13"/>
        <v>1600000</v>
      </c>
    </row>
    <row r="58" spans="1:27" ht="12.75">
      <c r="A58" s="361" t="s">
        <v>218</v>
      </c>
      <c r="B58" s="136"/>
      <c r="C58" s="60">
        <v>4816272</v>
      </c>
      <c r="D58" s="340"/>
      <c r="E58" s="60">
        <v>1600000</v>
      </c>
      <c r="F58" s="59">
        <v>1600000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800000</v>
      </c>
      <c r="Y58" s="59">
        <v>-800000</v>
      </c>
      <c r="Z58" s="61">
        <v>-100</v>
      </c>
      <c r="AA58" s="62">
        <v>1600000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52498597</v>
      </c>
      <c r="D60" s="346">
        <f t="shared" si="14"/>
        <v>0</v>
      </c>
      <c r="E60" s="219">
        <f t="shared" si="14"/>
        <v>60383479</v>
      </c>
      <c r="F60" s="264">
        <f t="shared" si="14"/>
        <v>60383479</v>
      </c>
      <c r="G60" s="264">
        <f t="shared" si="14"/>
        <v>309026</v>
      </c>
      <c r="H60" s="219">
        <f t="shared" si="14"/>
        <v>11690439</v>
      </c>
      <c r="I60" s="219">
        <f t="shared" si="14"/>
        <v>0</v>
      </c>
      <c r="J60" s="264">
        <f t="shared" si="14"/>
        <v>11999465</v>
      </c>
      <c r="K60" s="264">
        <f t="shared" si="14"/>
        <v>169987</v>
      </c>
      <c r="L60" s="219">
        <f t="shared" si="14"/>
        <v>7336459</v>
      </c>
      <c r="M60" s="219">
        <f t="shared" si="14"/>
        <v>746550</v>
      </c>
      <c r="N60" s="264">
        <f t="shared" si="14"/>
        <v>8252996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20252461</v>
      </c>
      <c r="X60" s="219">
        <f t="shared" si="14"/>
        <v>30191740</v>
      </c>
      <c r="Y60" s="264">
        <f t="shared" si="14"/>
        <v>-9939279</v>
      </c>
      <c r="Z60" s="337">
        <f>+IF(X60&lt;&gt;0,+(Y60/X60)*100,0)</f>
        <v>-32.920523957877215</v>
      </c>
      <c r="AA60" s="232">
        <f>+AA57+AA54+AA51+AA40+AA37+AA34+AA22+AA5</f>
        <v>60383479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2019-02-04T13:42:00Z</dcterms:created>
  <dcterms:modified xsi:type="dcterms:W3CDTF">2019-02-04T13:42:04Z</dcterms:modified>
  <cp:category/>
  <cp:version/>
  <cp:contentType/>
  <cp:contentStatus/>
</cp:coreProperties>
</file>